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2018 г\1 Бюджет округа 2018 - 2020\2 Уточнения бюджета округа 2018\8 Уточнение июль 2018\В СД уточнение июль 2018\"/>
    </mc:Choice>
  </mc:AlternateContent>
  <bookViews>
    <workbookView xWindow="135" yWindow="1680" windowWidth="15165" windowHeight="7275"/>
  </bookViews>
  <sheets>
    <sheet name="2018" sheetId="1" r:id="rId1"/>
  </sheets>
  <definedNames>
    <definedName name="_xlnm._FilterDatabase" localSheetId="0" hidden="1">'2018'!$A$5:$S$1996</definedName>
    <definedName name="_xlnm.Print_Titles" localSheetId="0">'2018'!$5:$5</definedName>
    <definedName name="_xlnm.Print_Area" localSheetId="0">'2018'!$A$1:$D$1999</definedName>
  </definedNames>
  <calcPr calcId="152511"/>
  <fileRecoveryPr autoRecover="0"/>
</workbook>
</file>

<file path=xl/calcChain.xml><?xml version="1.0" encoding="utf-8"?>
<calcChain xmlns="http://schemas.openxmlformats.org/spreadsheetml/2006/main">
  <c r="D1952" i="1" l="1"/>
  <c r="D642" i="1" l="1"/>
  <c r="D641" i="1" s="1"/>
  <c r="D640" i="1" s="1"/>
  <c r="D1483" i="1" l="1"/>
  <c r="D1972" i="1" l="1"/>
  <c r="D1970" i="1"/>
  <c r="D1559" i="1" l="1"/>
  <c r="D1899" i="1" l="1"/>
  <c r="D1734" i="1"/>
  <c r="D1733" i="1" l="1"/>
  <c r="D1732" i="1" s="1"/>
  <c r="D1731" i="1" s="1"/>
  <c r="D1782" i="1"/>
  <c r="D1794" i="1"/>
  <c r="D1884" i="1"/>
  <c r="D1726" i="1"/>
  <c r="D1916" i="1"/>
  <c r="D615" i="1"/>
  <c r="D631" i="1"/>
  <c r="D1722" i="1"/>
  <c r="D1718" i="1"/>
  <c r="D1738" i="1"/>
  <c r="D1737" i="1" s="1"/>
  <c r="D1736" i="1" s="1"/>
  <c r="D1735" i="1" s="1"/>
  <c r="D1750" i="1"/>
  <c r="D1749" i="1" s="1"/>
  <c r="D1748" i="1" s="1"/>
  <c r="D1692" i="1" l="1"/>
  <c r="D1695" i="1"/>
  <c r="D1694" i="1" s="1"/>
  <c r="D1693" i="1" s="1"/>
  <c r="D1443" i="1"/>
  <c r="D1515" i="1" l="1"/>
  <c r="D1514" i="1" s="1"/>
  <c r="D284" i="1" l="1"/>
  <c r="D1336" i="1" l="1"/>
  <c r="D1335" i="1"/>
  <c r="D1344" i="1"/>
  <c r="D1343" i="1" s="1"/>
  <c r="D261" i="1" l="1"/>
  <c r="D260" i="1" s="1"/>
  <c r="D259" i="1" s="1"/>
  <c r="D258" i="1" s="1"/>
  <c r="D58" i="1" l="1"/>
  <c r="D1063" i="1" l="1"/>
  <c r="D1798" i="1" l="1"/>
  <c r="D1809" i="1" l="1"/>
  <c r="D1846" i="1"/>
  <c r="D1845" i="1" s="1"/>
  <c r="D1844" i="1" s="1"/>
  <c r="D639" i="1" l="1"/>
  <c r="D1979" i="1" l="1"/>
  <c r="D1509" i="1" l="1"/>
  <c r="D1536" i="1"/>
  <c r="D1378" i="1" l="1"/>
  <c r="D837" i="1"/>
  <c r="D911" i="1"/>
  <c r="D659" i="1"/>
  <c r="D1411" i="1" l="1"/>
  <c r="D1892" i="1" l="1"/>
  <c r="D1894" i="1"/>
  <c r="D1893" i="1" s="1"/>
  <c r="D1764" i="1"/>
  <c r="D638" i="1"/>
  <c r="D637" i="1" s="1"/>
  <c r="D636" i="1" s="1"/>
  <c r="D1856" i="1" l="1"/>
  <c r="D1853" i="1"/>
  <c r="D1852" i="1"/>
  <c r="D1851" i="1"/>
  <c r="D1791" i="1" l="1"/>
  <c r="D1775" i="1"/>
  <c r="D1771" i="1"/>
  <c r="D1743" i="1"/>
  <c r="D1842" i="1"/>
  <c r="D1841" i="1" s="1"/>
  <c r="D1840" i="1" s="1"/>
  <c r="D1838" i="1"/>
  <c r="D1837" i="1" s="1"/>
  <c r="D1836" i="1" s="1"/>
  <c r="D1746" i="1"/>
  <c r="D1745" i="1" s="1"/>
  <c r="D1744" i="1" s="1"/>
  <c r="D1874" i="1" l="1"/>
  <c r="D1873" i="1" s="1"/>
  <c r="D1872" i="1" s="1"/>
  <c r="D1871" i="1" s="1"/>
  <c r="D1907" i="1"/>
  <c r="D1932" i="1"/>
  <c r="D1931" i="1" s="1"/>
  <c r="D1930" i="1" s="1"/>
  <c r="D1094" i="1" l="1"/>
  <c r="D1423" i="1" l="1"/>
  <c r="D1399" i="1"/>
  <c r="D1407" i="1"/>
  <c r="D1382" i="1"/>
  <c r="D1460" i="1" l="1"/>
  <c r="D1395" i="1" l="1"/>
  <c r="D1976" i="1" l="1"/>
  <c r="D1520" i="1" l="1"/>
  <c r="D1368" i="1"/>
  <c r="D1503" i="1"/>
  <c r="D1502" i="1" s="1"/>
  <c r="D449" i="1" l="1"/>
  <c r="D1218" i="1" l="1"/>
  <c r="D1217" i="1" s="1"/>
  <c r="D1216" i="1" s="1"/>
  <c r="D1982" i="1" l="1"/>
  <c r="D1981" i="1" s="1"/>
  <c r="D1980" i="1" s="1"/>
  <c r="D1348" i="1" l="1"/>
  <c r="D1327" i="1"/>
  <c r="D1299" i="1"/>
  <c r="D1311" i="1"/>
  <c r="D1295" i="1"/>
  <c r="D1290" i="1"/>
  <c r="D987" i="1" l="1"/>
  <c r="D986" i="1" s="1"/>
  <c r="D985" i="1" s="1"/>
  <c r="D465" i="1"/>
  <c r="D272" i="1" l="1"/>
  <c r="D301" i="1" l="1"/>
  <c r="D1285" i="1" l="1"/>
  <c r="D1475" i="1"/>
  <c r="D1286" i="1"/>
  <c r="D1284" i="1"/>
  <c r="D246" i="1" l="1"/>
  <c r="D96" i="1" l="1"/>
  <c r="D1599" i="1" l="1"/>
  <c r="D1969" i="1" l="1"/>
  <c r="D1968" i="1" s="1"/>
  <c r="D296" i="1" l="1"/>
  <c r="D295" i="1" s="1"/>
  <c r="D294" i="1" s="1"/>
  <c r="D276" i="1"/>
  <c r="D1446" i="1" l="1"/>
  <c r="D1445" i="1" s="1"/>
  <c r="D1444" i="1" s="1"/>
  <c r="D1571" i="1" l="1"/>
  <c r="D992" i="1" l="1"/>
  <c r="D411" i="1" l="1"/>
  <c r="D517" i="1"/>
  <c r="D447" i="1"/>
  <c r="D440" i="1"/>
  <c r="D384" i="1"/>
  <c r="D388" i="1"/>
  <c r="D1419" i="1" l="1"/>
  <c r="D1387" i="1"/>
  <c r="D1415" i="1"/>
  <c r="D1587" i="1" l="1"/>
  <c r="D416" i="1" l="1"/>
  <c r="D408" i="1"/>
  <c r="D404" i="1"/>
  <c r="D402" i="1"/>
  <c r="D1033" i="1" l="1"/>
  <c r="D1030" i="1"/>
  <c r="D575" i="1" l="1"/>
  <c r="D607" i="1"/>
  <c r="D634" i="1" l="1"/>
  <c r="D633" i="1" s="1"/>
  <c r="D632" i="1" s="1"/>
  <c r="D1479" i="1" l="1"/>
  <c r="D1903" i="1" l="1"/>
  <c r="D1513" i="1" l="1"/>
  <c r="D1956" i="1" l="1"/>
  <c r="D539" i="1" l="1"/>
  <c r="D538" i="1" s="1"/>
  <c r="D537" i="1" s="1"/>
  <c r="D651" i="1"/>
  <c r="D544" i="1"/>
  <c r="D543" i="1" s="1"/>
  <c r="D1356" i="1" l="1"/>
  <c r="D140" i="1" l="1"/>
  <c r="D43" i="1" l="1"/>
  <c r="D1729" i="1" l="1"/>
  <c r="D1728" i="1" s="1"/>
  <c r="D1727" i="1" s="1"/>
  <c r="D1834" i="1"/>
  <c r="D1833" i="1" s="1"/>
  <c r="D1832" i="1" s="1"/>
  <c r="D1861" i="1"/>
  <c r="D1860" i="1"/>
  <c r="D1857" i="1"/>
  <c r="D1805" i="1"/>
  <c r="D1802" i="1"/>
  <c r="D630" i="1"/>
  <c r="D629" i="1" s="1"/>
  <c r="D628" i="1" s="1"/>
  <c r="D647" i="1"/>
  <c r="D535" i="1"/>
  <c r="D534" i="1" s="1"/>
  <c r="D533" i="1" s="1"/>
  <c r="D852" i="1" l="1"/>
  <c r="D851" i="1" s="1"/>
  <c r="D850" i="1" s="1"/>
  <c r="D861" i="1"/>
  <c r="D549" i="1"/>
  <c r="D548" i="1" s="1"/>
  <c r="D547" i="1" s="1"/>
  <c r="D1066" i="1"/>
  <c r="D1040" i="1"/>
  <c r="D1131" i="1"/>
  <c r="D1128" i="1"/>
  <c r="D1367" i="1" l="1"/>
  <c r="D1366" i="1" s="1"/>
  <c r="D1289" i="1"/>
  <c r="D1207" i="1" l="1"/>
  <c r="D1206" i="1" s="1"/>
  <c r="D1205" i="1" s="1"/>
  <c r="D1204" i="1" s="1"/>
  <c r="D1501" i="1"/>
  <c r="D1362" i="1" l="1"/>
  <c r="D1361" i="1"/>
  <c r="D1293" i="1" l="1"/>
  <c r="D54" i="1" l="1"/>
  <c r="D85" i="1"/>
  <c r="D32" i="1"/>
  <c r="D31" i="1" s="1"/>
  <c r="D30" i="1" s="1"/>
  <c r="D501" i="1" l="1"/>
  <c r="D477" i="1" l="1"/>
  <c r="D1279" i="1" l="1"/>
  <c r="D1026" i="1" l="1"/>
  <c r="D1012" i="1"/>
  <c r="D1018" i="1"/>
  <c r="D322" i="1"/>
  <c r="D321" i="1"/>
  <c r="D326" i="1"/>
  <c r="D324" i="1" s="1"/>
  <c r="D157" i="1"/>
  <c r="D144" i="1"/>
  <c r="D229" i="1"/>
  <c r="D166" i="1"/>
  <c r="D162" i="1"/>
  <c r="D123" i="1"/>
  <c r="D120" i="1"/>
  <c r="D1317" i="1" l="1"/>
  <c r="D1315" i="1"/>
  <c r="D225" i="1" l="1"/>
  <c r="D224" i="1" s="1"/>
  <c r="D223" i="1" s="1"/>
  <c r="D222" i="1" s="1"/>
  <c r="D1201" i="1" l="1"/>
  <c r="D1199" i="1"/>
  <c r="D1355" i="1" l="1"/>
  <c r="D1354" i="1" s="1"/>
  <c r="D1353" i="1" s="1"/>
  <c r="D1352" i="1"/>
  <c r="D1712" i="1" l="1"/>
  <c r="D1706" i="1"/>
  <c r="D1705" i="1" s="1"/>
  <c r="D1704" i="1" s="1"/>
  <c r="D1703" i="1" s="1"/>
  <c r="D1451" i="1" l="1"/>
  <c r="D173" i="1" l="1"/>
  <c r="D172" i="1" s="1"/>
  <c r="D171" i="1" s="1"/>
  <c r="D687" i="1" l="1"/>
  <c r="D684" i="1"/>
  <c r="D1552" i="1" l="1"/>
  <c r="D1551" i="1" s="1"/>
  <c r="D1550" i="1" s="1"/>
  <c r="D1549" i="1" s="1"/>
  <c r="D413" i="1" l="1"/>
  <c r="D1565" i="1" l="1"/>
  <c r="D783" i="1"/>
  <c r="D780" i="1"/>
  <c r="D380" i="1" l="1"/>
  <c r="D1579" i="1" l="1"/>
  <c r="B797" i="1" l="1"/>
  <c r="B796" i="1" s="1"/>
  <c r="B795" i="1" s="1"/>
  <c r="B793" i="1"/>
  <c r="B792" i="1" s="1"/>
  <c r="B791" i="1" s="1"/>
  <c r="B789" i="1"/>
  <c r="B788" i="1" s="1"/>
  <c r="D797" i="1"/>
  <c r="D796" i="1" s="1"/>
  <c r="D795" i="1" s="1"/>
  <c r="D793" i="1"/>
  <c r="D792" i="1" s="1"/>
  <c r="D791" i="1" s="1"/>
  <c r="D790" i="1"/>
  <c r="D789" i="1" s="1"/>
  <c r="D788" i="1" s="1"/>
  <c r="D88" i="1"/>
  <c r="D65" i="1"/>
  <c r="D64" i="1" s="1"/>
  <c r="D63" i="1" s="1"/>
  <c r="D217" i="1" l="1"/>
  <c r="D216" i="1" s="1"/>
  <c r="D215" i="1" s="1"/>
  <c r="D214" i="1" s="1"/>
  <c r="D1294" i="1" l="1"/>
  <c r="D1292" i="1" s="1"/>
  <c r="D1275" i="1" l="1"/>
  <c r="D1274" i="1"/>
  <c r="D760" i="1" l="1"/>
  <c r="D1915" i="1" l="1"/>
  <c r="D1830" i="1" l="1"/>
  <c r="D1829" i="1" s="1"/>
  <c r="D1828" i="1" s="1"/>
  <c r="D825" i="1"/>
  <c r="D626" i="1" l="1"/>
  <c r="D625" i="1" s="1"/>
  <c r="D624" i="1" s="1"/>
  <c r="D583" i="1"/>
  <c r="D1374" i="1" l="1"/>
  <c r="D1558" i="1" l="1"/>
  <c r="D1557" i="1" s="1"/>
  <c r="D1556" i="1" s="1"/>
  <c r="D1555" i="1" s="1"/>
  <c r="D1347" i="1" l="1"/>
  <c r="D1975" i="1"/>
  <c r="D1974" i="1" s="1"/>
  <c r="D1524" i="1"/>
  <c r="D1523" i="1" s="1"/>
  <c r="D1522" i="1" s="1"/>
  <c r="D1521" i="1" s="1"/>
  <c r="D407" i="1" l="1"/>
  <c r="D445" i="1"/>
  <c r="D343" i="1" l="1"/>
  <c r="D344" i="1"/>
  <c r="D579" i="1" l="1"/>
  <c r="D528" i="1" l="1"/>
  <c r="D587" i="1"/>
  <c r="D1391" i="1" l="1"/>
  <c r="D1149" i="1" l="1"/>
  <c r="D1150" i="1"/>
  <c r="D1330" i="1" l="1"/>
  <c r="D1471" i="1" l="1"/>
  <c r="D1987" i="1" l="1"/>
  <c r="D1991" i="1"/>
  <c r="D882" i="1" l="1"/>
  <c r="D881" i="1" s="1"/>
  <c r="D880" i="1" s="1"/>
  <c r="D378" i="1" l="1"/>
  <c r="D1270" i="1" l="1"/>
  <c r="D1269" i="1"/>
  <c r="D1545" i="1" l="1"/>
  <c r="D1544" i="1" s="1"/>
  <c r="D1543" i="1" s="1"/>
  <c r="D1542" i="1" s="1"/>
  <c r="D755" i="1" l="1"/>
  <c r="D1654" i="1" l="1"/>
  <c r="D1652" i="1"/>
  <c r="D1648" i="1"/>
  <c r="D1647" i="1"/>
  <c r="D599" i="1" l="1"/>
  <c r="D1530" i="1" l="1"/>
  <c r="D1529" i="1" s="1"/>
  <c r="D1702" i="1" l="1"/>
  <c r="D1133" i="1" l="1"/>
  <c r="D1360" i="1" l="1"/>
  <c r="D1364" i="1"/>
  <c r="D1363" i="1" s="1"/>
  <c r="D1359" i="1" l="1"/>
  <c r="D1358" i="1" s="1"/>
  <c r="D1357" i="1" l="1"/>
  <c r="D1766" i="1"/>
  <c r="D1765" i="1" s="1"/>
  <c r="D1810" i="1" l="1"/>
  <c r="D995" i="1" l="1"/>
  <c r="D994" i="1" s="1"/>
  <c r="D993" i="1" l="1"/>
  <c r="D421" i="1"/>
  <c r="D419" i="1"/>
  <c r="D509" i="1"/>
  <c r="D497" i="1"/>
  <c r="D418" i="1" l="1"/>
  <c r="D417" i="1" s="1"/>
  <c r="D128" i="1"/>
  <c r="D127" i="1" s="1"/>
  <c r="D126" i="1" s="1"/>
  <c r="D125" i="1" s="1"/>
  <c r="D251" i="1" l="1"/>
  <c r="D250" i="1" s="1"/>
  <c r="D249" i="1" s="1"/>
  <c r="D1540" i="1" l="1"/>
  <c r="D1539" i="1" s="1"/>
  <c r="D1538" i="1" s="1"/>
  <c r="D1725" i="1" l="1"/>
  <c r="D1724" i="1" s="1"/>
  <c r="D1723" i="1" s="1"/>
  <c r="D622" i="1" l="1"/>
  <c r="D621" i="1" s="1"/>
  <c r="D620" i="1" s="1"/>
  <c r="D531" i="1" l="1"/>
  <c r="D530" i="1" s="1"/>
  <c r="D529" i="1" s="1"/>
  <c r="D527" i="1"/>
  <c r="D526" i="1" s="1"/>
  <c r="D525" i="1" s="1"/>
  <c r="D1785" i="1" l="1"/>
  <c r="D1888" i="1"/>
  <c r="D1826" i="1" l="1"/>
  <c r="D1825" i="1" s="1"/>
  <c r="D1824" i="1" s="1"/>
  <c r="D1804" i="1"/>
  <c r="D1803" i="1" s="1"/>
  <c r="D1822" i="1"/>
  <c r="D1821" i="1" s="1"/>
  <c r="D1820" i="1" s="1"/>
  <c r="D1818" i="1"/>
  <c r="D1817" i="1" s="1"/>
  <c r="D1816" i="1" s="1"/>
  <c r="D1814" i="1"/>
  <c r="D1813" i="1" s="1"/>
  <c r="D1812" i="1" s="1"/>
  <c r="D1808" i="1"/>
  <c r="D1778" i="1"/>
  <c r="D1807" i="1" l="1"/>
  <c r="D1806" i="1" s="1"/>
  <c r="D1787" i="1"/>
  <c r="D1801" i="1"/>
  <c r="D1800" i="1" s="1"/>
  <c r="D1799" i="1" s="1"/>
  <c r="D1721" i="1"/>
  <c r="D1720" i="1" s="1"/>
  <c r="D1719" i="1" s="1"/>
  <c r="D1717" i="1"/>
  <c r="D1716" i="1" s="1"/>
  <c r="D1715" i="1" s="1"/>
  <c r="D1714" i="1" l="1"/>
  <c r="D25" i="1"/>
  <c r="D1906" i="1" l="1"/>
  <c r="D1905" i="1" s="1"/>
  <c r="D1904" i="1" s="1"/>
  <c r="D931" i="1" l="1"/>
  <c r="D930" i="1" s="1"/>
  <c r="D929" i="1" s="1"/>
  <c r="D170" i="1" l="1"/>
  <c r="D868" i="1" l="1"/>
  <c r="D866" i="1"/>
  <c r="D878" i="1"/>
  <c r="D877" i="1" s="1"/>
  <c r="D876" i="1" s="1"/>
  <c r="D927" i="1"/>
  <c r="D926" i="1" s="1"/>
  <c r="D925" i="1" s="1"/>
  <c r="D829" i="1"/>
  <c r="D1055" i="1" l="1"/>
  <c r="D1101" i="1"/>
  <c r="D1099" i="1"/>
  <c r="D1628" i="1"/>
  <c r="D1629" i="1"/>
  <c r="D1630" i="1"/>
  <c r="D618" i="1" l="1"/>
  <c r="D617" i="1" s="1"/>
  <c r="D616" i="1" s="1"/>
  <c r="D614" i="1"/>
  <c r="D613" i="1" s="1"/>
  <c r="D612" i="1" s="1"/>
  <c r="D571" i="1"/>
  <c r="D610" i="1"/>
  <c r="D609" i="1" s="1"/>
  <c r="D608" i="1" s="1"/>
  <c r="D606" i="1" l="1"/>
  <c r="D605" i="1" s="1"/>
  <c r="D604" i="1" s="1"/>
  <c r="D1245" i="1" l="1"/>
  <c r="D1244" i="1" s="1"/>
  <c r="D1243" i="1" s="1"/>
  <c r="D1241" i="1" l="1"/>
  <c r="D1240" i="1" s="1"/>
  <c r="D1239" i="1" s="1"/>
  <c r="D1307" i="1" l="1"/>
  <c r="D1181" i="1"/>
  <c r="D401" i="1" l="1"/>
  <c r="D124" i="1" l="1"/>
  <c r="D122" i="1" l="1"/>
  <c r="D1877" i="1" l="1"/>
  <c r="D1876" i="1" s="1"/>
  <c r="D1875" i="1" s="1"/>
  <c r="D782" i="1" l="1"/>
  <c r="D1675" i="1" l="1"/>
  <c r="D1674" i="1" s="1"/>
  <c r="D1673" i="1" s="1"/>
  <c r="D1670" i="1"/>
  <c r="D1669" i="1" s="1"/>
  <c r="D1668" i="1" s="1"/>
  <c r="D1665" i="1"/>
  <c r="D1664" i="1" s="1"/>
  <c r="D1663" i="1" s="1"/>
  <c r="D1604" i="1" l="1"/>
  <c r="D355" i="1" l="1"/>
  <c r="D353" i="1"/>
  <c r="D352" i="1" l="1"/>
  <c r="D351" i="1" s="1"/>
  <c r="D602" i="1"/>
  <c r="D601" i="1" s="1"/>
  <c r="D600" i="1" s="1"/>
  <c r="D1883" i="1" l="1"/>
  <c r="D1882" i="1" s="1"/>
  <c r="D1881" i="1" s="1"/>
  <c r="D1902" i="1"/>
  <c r="D1901" i="1" s="1"/>
  <c r="D1900" i="1" s="1"/>
  <c r="D1898" i="1"/>
  <c r="D1897" i="1" s="1"/>
  <c r="D1896" i="1" s="1"/>
  <c r="D1891" i="1"/>
  <c r="D1890" i="1" s="1"/>
  <c r="D1889" i="1" s="1"/>
  <c r="D1887" i="1"/>
  <c r="D1886" i="1" s="1"/>
  <c r="D1885" i="1" s="1"/>
  <c r="D1869" i="1"/>
  <c r="D1868" i="1" s="1"/>
  <c r="D1864" i="1"/>
  <c r="D1863" i="1" s="1"/>
  <c r="D1850" i="1"/>
  <c r="D1849" i="1" s="1"/>
  <c r="D1797" i="1"/>
  <c r="D1796" i="1" s="1"/>
  <c r="D1795" i="1" s="1"/>
  <c r="D1793" i="1"/>
  <c r="D1792" i="1" s="1"/>
  <c r="D1790" i="1"/>
  <c r="D1789" i="1" s="1"/>
  <c r="D1786" i="1"/>
  <c r="D1784" i="1"/>
  <c r="D1783" i="1" s="1"/>
  <c r="D1781" i="1"/>
  <c r="D1780" i="1" s="1"/>
  <c r="D1777" i="1"/>
  <c r="D1776" i="1" s="1"/>
  <c r="D1774" i="1"/>
  <c r="D1773" i="1" s="1"/>
  <c r="D1770" i="1"/>
  <c r="D1769" i="1" s="1"/>
  <c r="D1768" i="1" s="1"/>
  <c r="D1763" i="1"/>
  <c r="D1762" i="1" s="1"/>
  <c r="D1761" i="1" s="1"/>
  <c r="D1759" i="1"/>
  <c r="D1758" i="1" s="1"/>
  <c r="D1757" i="1" s="1"/>
  <c r="D1755" i="1"/>
  <c r="D1754" i="1" s="1"/>
  <c r="D1753" i="1" s="1"/>
  <c r="D1742" i="1"/>
  <c r="D1741" i="1" s="1"/>
  <c r="D1740" i="1" s="1"/>
  <c r="D1739" i="1" s="1"/>
  <c r="D1880" i="1" l="1"/>
  <c r="D1772" i="1"/>
  <c r="D1779" i="1"/>
  <c r="D1859" i="1"/>
  <c r="D1858" i="1" s="1"/>
  <c r="D1788" i="1"/>
  <c r="D1855" i="1"/>
  <c r="D1854" i="1" s="1"/>
  <c r="D1862" i="1"/>
  <c r="D1848" i="1" l="1"/>
  <c r="D1752" i="1" s="1"/>
  <c r="D1928" i="1" l="1"/>
  <c r="D1927" i="1" s="1"/>
  <c r="D1926" i="1" s="1"/>
  <c r="D1924" i="1"/>
  <c r="D1923" i="1" s="1"/>
  <c r="D1922" i="1" s="1"/>
  <c r="D1920" i="1"/>
  <c r="D1919" i="1" s="1"/>
  <c r="D1918" i="1" s="1"/>
  <c r="D1911" i="1"/>
  <c r="D1910" i="1" s="1"/>
  <c r="D1909" i="1" s="1"/>
  <c r="D1914" i="1" l="1"/>
  <c r="D1913" i="1" s="1"/>
  <c r="D1908" i="1" l="1"/>
  <c r="D1713" i="1" s="1"/>
  <c r="D662" i="1"/>
  <c r="D661" i="1" s="1"/>
  <c r="D669" i="1"/>
  <c r="D668" i="1" s="1"/>
  <c r="D667" i="1" s="1"/>
  <c r="D665" i="1" l="1"/>
  <c r="D664" i="1" s="1"/>
  <c r="D660" i="1" s="1"/>
  <c r="D656" i="1"/>
  <c r="D658" i="1"/>
  <c r="D655" i="1" l="1"/>
  <c r="D654" i="1" s="1"/>
  <c r="D650" i="1"/>
  <c r="D649" i="1" s="1"/>
  <c r="D648" i="1" s="1"/>
  <c r="D653" i="1" l="1"/>
  <c r="D652" i="1" s="1"/>
  <c r="D646" i="1"/>
  <c r="D645" i="1" s="1"/>
  <c r="D644" i="1" s="1"/>
  <c r="D598" i="1"/>
  <c r="D597" i="1" s="1"/>
  <c r="D596" i="1" s="1"/>
  <c r="D594" i="1"/>
  <c r="D593" i="1" s="1"/>
  <c r="D592" i="1" s="1"/>
  <c r="D590" i="1"/>
  <c r="D589" i="1" s="1"/>
  <c r="D588" i="1" s="1"/>
  <c r="D586" i="1"/>
  <c r="D585" i="1" s="1"/>
  <c r="D584" i="1" s="1"/>
  <c r="D582" i="1"/>
  <c r="D581" i="1" s="1"/>
  <c r="D580" i="1" s="1"/>
  <c r="D578" i="1"/>
  <c r="D577" i="1" s="1"/>
  <c r="D576" i="1" s="1"/>
  <c r="D570" i="1"/>
  <c r="D574" i="1"/>
  <c r="D573" i="1" s="1"/>
  <c r="D567" i="1"/>
  <c r="D566" i="1" s="1"/>
  <c r="D565" i="1" s="1"/>
  <c r="D569" i="1" l="1"/>
  <c r="D1450" i="1" l="1"/>
  <c r="D1449" i="1" s="1"/>
  <c r="D1448" i="1" s="1"/>
  <c r="D563" i="1" l="1"/>
  <c r="D562" i="1" s="1"/>
  <c r="D561" i="1" s="1"/>
  <c r="D559" i="1"/>
  <c r="D558" i="1" s="1"/>
  <c r="D557" i="1" s="1"/>
  <c r="D553" i="1"/>
  <c r="D552" i="1" s="1"/>
  <c r="D551" i="1" s="1"/>
  <c r="D546" i="1" s="1"/>
  <c r="D542" i="1"/>
  <c r="D541" i="1" s="1"/>
  <c r="D523" i="1"/>
  <c r="D522" i="1" s="1"/>
  <c r="D521" i="1" s="1"/>
  <c r="D556" i="1" l="1"/>
  <c r="D555" i="1" s="1"/>
  <c r="D520" i="1"/>
  <c r="D519" i="1" s="1"/>
  <c r="D545" i="1"/>
  <c r="D433" i="1"/>
  <c r="D431" i="1"/>
  <c r="D518" i="1" l="1"/>
  <c r="D430" i="1"/>
  <c r="D429" i="1" s="1"/>
  <c r="D39" i="1"/>
  <c r="D1022" i="1" l="1"/>
  <c r="D1017" i="1"/>
  <c r="D1016" i="1" s="1"/>
  <c r="D1015" i="1" s="1"/>
  <c r="D1032" i="1" l="1"/>
  <c r="D1031" i="1" s="1"/>
  <c r="D1029" i="1"/>
  <c r="D1028" i="1" s="1"/>
  <c r="D318" i="1"/>
  <c r="D316" i="1"/>
  <c r="D242" i="1"/>
  <c r="D239" i="1"/>
  <c r="D1027" i="1" l="1"/>
  <c r="D221" i="1" l="1"/>
  <c r="D220" i="1" s="1"/>
  <c r="D219" i="1" s="1"/>
  <c r="D218" i="1" s="1"/>
  <c r="D210" i="1"/>
  <c r="D201" i="1"/>
  <c r="D197" i="1"/>
  <c r="D195" i="1"/>
  <c r="D191" i="1"/>
  <c r="D187" i="1"/>
  <c r="D148" i="1"/>
  <c r="D137" i="1"/>
  <c r="D136" i="1" s="1"/>
  <c r="D135" i="1" s="1"/>
  <c r="D1685" i="1" l="1"/>
  <c r="D1684" i="1" s="1"/>
  <c r="D1683" i="1" s="1"/>
  <c r="D1681" i="1"/>
  <c r="D1680" i="1" s="1"/>
  <c r="D1679" i="1" s="1"/>
  <c r="D1659" i="1"/>
  <c r="D1678" i="1" l="1"/>
  <c r="D53" i="1" l="1"/>
  <c r="D52" i="1" s="1"/>
  <c r="D51" i="1" s="1"/>
  <c r="D182" i="1" l="1"/>
  <c r="D181" i="1" s="1"/>
  <c r="D177" i="1"/>
  <c r="D176" i="1" s="1"/>
  <c r="D175" i="1" l="1"/>
  <c r="D1442" i="1"/>
  <c r="D1441" i="1" s="1"/>
  <c r="D1440" i="1" s="1"/>
  <c r="D1386" i="1"/>
  <c r="D1385" i="1" s="1"/>
  <c r="D1384" i="1" s="1"/>
  <c r="D1195" i="1" l="1"/>
  <c r="D1193" i="1"/>
  <c r="D516" i="1" l="1"/>
  <c r="D515" i="1" s="1"/>
  <c r="D514" i="1" s="1"/>
  <c r="D1214" i="1" l="1"/>
  <c r="D1212" i="1"/>
  <c r="D1211" i="1" s="1"/>
  <c r="D1210" i="1" l="1"/>
  <c r="D1209" i="1" s="1"/>
  <c r="D1594" i="1" l="1"/>
  <c r="D1593" i="1" s="1"/>
  <c r="D1592" i="1" s="1"/>
  <c r="D1590" i="1"/>
  <c r="D1589" i="1" s="1"/>
  <c r="D1588" i="1" s="1"/>
  <c r="D768" i="1" l="1"/>
  <c r="D765" i="1"/>
  <c r="D446" i="1" l="1"/>
  <c r="D472" i="1"/>
  <c r="D471" i="1" s="1"/>
  <c r="D470" i="1" s="1"/>
  <c r="D444" i="1" l="1"/>
  <c r="D980" i="1" l="1"/>
  <c r="D977" i="1"/>
  <c r="D968" i="1"/>
  <c r="D966" i="1"/>
  <c r="D958" i="1"/>
  <c r="D955" i="1"/>
  <c r="D946" i="1"/>
  <c r="D943" i="1"/>
  <c r="D779" i="1" l="1"/>
  <c r="D778" i="1" s="1"/>
  <c r="D819" i="1" l="1"/>
  <c r="D1277" i="1" l="1"/>
  <c r="D1276" i="1" s="1"/>
  <c r="D1273" i="1"/>
  <c r="D1272" i="1" s="1"/>
  <c r="D1268" i="1"/>
  <c r="D1267" i="1" s="1"/>
  <c r="D1266" i="1" l="1"/>
  <c r="D29" i="1"/>
  <c r="D28" i="1" s="1"/>
  <c r="D27" i="1" s="1"/>
  <c r="D26" i="1" s="1"/>
  <c r="D24" i="1"/>
  <c r="D23" i="1" s="1"/>
  <c r="D22" i="1" s="1"/>
  <c r="D21" i="1"/>
  <c r="D20" i="1" s="1"/>
  <c r="D19" i="1" s="1"/>
  <c r="D18" i="1" s="1"/>
  <c r="D17" i="1" l="1"/>
  <c r="D1320" i="1"/>
  <c r="D1319" i="1" s="1"/>
  <c r="D1318" i="1" s="1"/>
  <c r="D1314" i="1"/>
  <c r="D1313" i="1" s="1"/>
  <c r="D1312" i="1" s="1"/>
  <c r="D1184" i="1"/>
  <c r="D1183" i="1" s="1"/>
  <c r="D1182" i="1" s="1"/>
  <c r="D771" i="1"/>
  <c r="D770" i="1" s="1"/>
  <c r="D769" i="1" s="1"/>
  <c r="D1394" i="1" l="1"/>
  <c r="D81" i="1" l="1"/>
  <c r="D70" i="1"/>
  <c r="D71" i="1"/>
  <c r="D74" i="1"/>
  <c r="D77" i="1"/>
  <c r="D62" i="1"/>
  <c r="D47" i="1"/>
  <c r="D1491" i="1" l="1"/>
  <c r="D1346" i="1" l="1"/>
  <c r="D1338" i="1"/>
  <c r="D110" i="1" l="1"/>
  <c r="D109" i="1" s="1"/>
  <c r="D107" i="1"/>
  <c r="D106" i="1" s="1"/>
  <c r="D102" i="1"/>
  <c r="D101" i="1" s="1"/>
  <c r="D121" i="1"/>
  <c r="D119" i="1"/>
  <c r="D118" i="1" s="1"/>
  <c r="D114" i="1"/>
  <c r="D113" i="1" s="1"/>
  <c r="D112" i="1" l="1"/>
  <c r="D100" i="1"/>
  <c r="D99" i="1" l="1"/>
  <c r="D1310" i="1" l="1"/>
  <c r="D1309" i="1" s="1"/>
  <c r="D1308" i="1" s="1"/>
  <c r="D1306" i="1"/>
  <c r="D1305" i="1" s="1"/>
  <c r="D1304" i="1" s="1"/>
  <c r="D1302" i="1"/>
  <c r="D1301" i="1" s="1"/>
  <c r="D1300" i="1" s="1"/>
  <c r="D1298" i="1"/>
  <c r="D1297" i="1" s="1"/>
  <c r="D1296" i="1" s="1"/>
  <c r="D1258" i="1" l="1"/>
  <c r="D1257" i="1" s="1"/>
  <c r="D1254" i="1"/>
  <c r="D1253" i="1" s="1"/>
  <c r="D1252" i="1"/>
  <c r="D1250" i="1"/>
  <c r="D1249" i="1" l="1"/>
  <c r="D1248" i="1" s="1"/>
  <c r="D1247" i="1" s="1"/>
  <c r="D1949" i="1" l="1"/>
  <c r="D1329" i="1" l="1"/>
  <c r="D1328" i="1" s="1"/>
  <c r="D1342" i="1" l="1"/>
  <c r="D1337" i="1"/>
  <c r="D1334" i="1"/>
  <c r="D1333" i="1" s="1"/>
  <c r="D1332" i="1" l="1"/>
  <c r="D1174" i="1"/>
  <c r="D1173" i="1" s="1"/>
  <c r="D1172" i="1" s="1"/>
  <c r="D1351" i="1"/>
  <c r="D1350" i="1" s="1"/>
  <c r="D1349" i="1" s="1"/>
  <c r="D1345" i="1" l="1"/>
  <c r="D1341" i="1" s="1"/>
  <c r="D1331" i="1" s="1"/>
  <c r="D1438" i="1" l="1"/>
  <c r="D1437" i="1" s="1"/>
  <c r="D1436" i="1" s="1"/>
  <c r="D1434" i="1"/>
  <c r="D1433" i="1" s="1"/>
  <c r="D1432" i="1" s="1"/>
  <c r="D1430" i="1"/>
  <c r="D1429" i="1" s="1"/>
  <c r="D1428" i="1" s="1"/>
  <c r="D1636" i="1" l="1"/>
  <c r="D1635" i="1" s="1"/>
  <c r="D1632" i="1"/>
  <c r="D1631" i="1" s="1"/>
  <c r="D1627" i="1"/>
  <c r="D1626" i="1" s="1"/>
  <c r="D1623" i="1"/>
  <c r="D1622" i="1" s="1"/>
  <c r="D1621" i="1" s="1"/>
  <c r="D1619" i="1"/>
  <c r="D1618" i="1" s="1"/>
  <c r="D1617" i="1" s="1"/>
  <c r="D1615" i="1"/>
  <c r="D1614" i="1" s="1"/>
  <c r="D1613" i="1" s="1"/>
  <c r="D1610" i="1"/>
  <c r="D1609" i="1" s="1"/>
  <c r="D1608" i="1" s="1"/>
  <c r="D1607" i="1" s="1"/>
  <c r="D1462" i="1"/>
  <c r="D1461" i="1" s="1"/>
  <c r="D1459" i="1"/>
  <c r="D1458" i="1" s="1"/>
  <c r="D1455" i="1"/>
  <c r="D1454" i="1" s="1"/>
  <c r="D1453" i="1" s="1"/>
  <c r="D1426" i="1"/>
  <c r="D1425" i="1" s="1"/>
  <c r="D1424" i="1" s="1"/>
  <c r="D1422" i="1"/>
  <c r="D1421" i="1" s="1"/>
  <c r="D1420" i="1" s="1"/>
  <c r="D1418" i="1"/>
  <c r="D1417" i="1" s="1"/>
  <c r="D1416" i="1" s="1"/>
  <c r="D1414" i="1"/>
  <c r="D1413" i="1" s="1"/>
  <c r="D1412" i="1" s="1"/>
  <c r="D1410" i="1"/>
  <c r="D1409" i="1" s="1"/>
  <c r="D1408" i="1" s="1"/>
  <c r="D1406" i="1"/>
  <c r="D1405" i="1" s="1"/>
  <c r="D1404" i="1" s="1"/>
  <c r="D1402" i="1"/>
  <c r="D1401" i="1" s="1"/>
  <c r="D1400" i="1" s="1"/>
  <c r="D1398" i="1"/>
  <c r="D1397" i="1" s="1"/>
  <c r="D1396" i="1" s="1"/>
  <c r="D1393" i="1"/>
  <c r="D1392" i="1" s="1"/>
  <c r="D1390" i="1"/>
  <c r="D1389" i="1" s="1"/>
  <c r="D1388" i="1" s="1"/>
  <c r="D1381" i="1"/>
  <c r="D1380" i="1" s="1"/>
  <c r="D1379" i="1" s="1"/>
  <c r="D1377" i="1"/>
  <c r="D1376" i="1" s="1"/>
  <c r="D1375" i="1" s="1"/>
  <c r="D1373" i="1"/>
  <c r="D1372" i="1" s="1"/>
  <c r="D1371" i="1" s="1"/>
  <c r="D1383" i="1" l="1"/>
  <c r="D1625" i="1"/>
  <c r="D1612" i="1" s="1"/>
  <c r="D1606" i="1" s="1"/>
  <c r="D1457" i="1"/>
  <c r="D1452" i="1" s="1"/>
  <c r="D1370" i="1"/>
  <c r="D1369" i="1" l="1"/>
  <c r="D455" i="1" l="1"/>
  <c r="D454" i="1" s="1"/>
  <c r="D749" i="1" l="1"/>
  <c r="D748" i="1" s="1"/>
  <c r="D746" i="1"/>
  <c r="D745" i="1" s="1"/>
  <c r="D743" i="1"/>
  <c r="D742" i="1" s="1"/>
  <c r="D741" i="1" s="1"/>
  <c r="D740" i="1"/>
  <c r="D739" i="1" s="1"/>
  <c r="D738" i="1" s="1"/>
  <c r="D1554" i="1" l="1"/>
  <c r="D737" i="1"/>
  <c r="D744" i="1"/>
  <c r="D1142" i="1" l="1"/>
  <c r="D1141" i="1" s="1"/>
  <c r="D1140" i="1" s="1"/>
  <c r="D1139" i="1" s="1"/>
  <c r="D1138" i="1" s="1"/>
  <c r="D1136" i="1"/>
  <c r="D1135" i="1" s="1"/>
  <c r="D1134" i="1" s="1"/>
  <c r="D1132" i="1"/>
  <c r="D1130" i="1"/>
  <c r="D1127" i="1"/>
  <c r="D1126" i="1" s="1"/>
  <c r="D1121" i="1"/>
  <c r="D1120" i="1" s="1"/>
  <c r="D1119" i="1" s="1"/>
  <c r="D1118" i="1" s="1"/>
  <c r="D1115" i="1"/>
  <c r="D1114" i="1" s="1"/>
  <c r="D1113" i="1" s="1"/>
  <c r="D1112" i="1" s="1"/>
  <c r="D1107" i="1"/>
  <c r="D1106" i="1" s="1"/>
  <c r="D1103" i="1"/>
  <c r="D1102" i="1" s="1"/>
  <c r="D1098" i="1"/>
  <c r="D1097" i="1" s="1"/>
  <c r="D1093" i="1"/>
  <c r="D1092" i="1" s="1"/>
  <c r="D1091" i="1" s="1"/>
  <c r="D1089" i="1"/>
  <c r="D1088" i="1" s="1"/>
  <c r="D1087" i="1" s="1"/>
  <c r="D1084" i="1"/>
  <c r="D1083" i="1" s="1"/>
  <c r="D1081" i="1"/>
  <c r="D1080" i="1" s="1"/>
  <c r="D1078" i="1"/>
  <c r="D1077" i="1" s="1"/>
  <c r="D1072" i="1"/>
  <c r="D1071" i="1" s="1"/>
  <c r="D1070" i="1" s="1"/>
  <c r="D1069" i="1" s="1"/>
  <c r="D1067" i="1"/>
  <c r="D1065" i="1"/>
  <c r="D1062" i="1"/>
  <c r="D1061" i="1" s="1"/>
  <c r="D1057" i="1"/>
  <c r="D1056" i="1" s="1"/>
  <c r="D1054" i="1"/>
  <c r="D1053" i="1" s="1"/>
  <c r="D1050" i="1"/>
  <c r="D1049" i="1" s="1"/>
  <c r="D1048" i="1"/>
  <c r="D1047" i="1" s="1"/>
  <c r="D1045" i="1"/>
  <c r="D1044" i="1" s="1"/>
  <c r="D1043" i="1" s="1"/>
  <c r="D1039" i="1"/>
  <c r="D1038" i="1" s="1"/>
  <c r="D1037" i="1" s="1"/>
  <c r="D1036" i="1" s="1"/>
  <c r="D935" i="1"/>
  <c r="D934" i="1" s="1"/>
  <c r="D933" i="1" s="1"/>
  <c r="D923" i="1"/>
  <c r="D922" i="1" s="1"/>
  <c r="D921" i="1" s="1"/>
  <c r="D919" i="1"/>
  <c r="D918" i="1" s="1"/>
  <c r="D917" i="1" s="1"/>
  <c r="D914" i="1"/>
  <c r="D913" i="1" s="1"/>
  <c r="D912" i="1" s="1"/>
  <c r="D910" i="1"/>
  <c r="D908" i="1"/>
  <c r="D905" i="1"/>
  <c r="D904" i="1" s="1"/>
  <c r="D900" i="1"/>
  <c r="D899" i="1" s="1"/>
  <c r="D898" i="1" s="1"/>
  <c r="D897" i="1" s="1"/>
  <c r="D895" i="1"/>
  <c r="D893" i="1"/>
  <c r="D888" i="1"/>
  <c r="D886" i="1"/>
  <c r="D874" i="1"/>
  <c r="D873" i="1" s="1"/>
  <c r="D872" i="1" s="1"/>
  <c r="D870" i="1"/>
  <c r="D867" i="1" s="1"/>
  <c r="D865" i="1"/>
  <c r="D864" i="1" s="1"/>
  <c r="D860" i="1"/>
  <c r="D859" i="1" s="1"/>
  <c r="D858" i="1" s="1"/>
  <c r="D856" i="1"/>
  <c r="D855" i="1" s="1"/>
  <c r="D854" i="1" s="1"/>
  <c r="D848" i="1"/>
  <c r="D847" i="1" s="1"/>
  <c r="D846" i="1" s="1"/>
  <c r="D844" i="1"/>
  <c r="D843" i="1" s="1"/>
  <c r="D842" i="1" s="1"/>
  <c r="D840" i="1"/>
  <c r="D839" i="1" s="1"/>
  <c r="D838" i="1" s="1"/>
  <c r="D836" i="1"/>
  <c r="D835" i="1" s="1"/>
  <c r="D834" i="1" s="1"/>
  <c r="D832" i="1"/>
  <c r="D831" i="1" s="1"/>
  <c r="D830" i="1" s="1"/>
  <c r="D828" i="1"/>
  <c r="D827" i="1" s="1"/>
  <c r="D826" i="1" s="1"/>
  <c r="D824" i="1"/>
  <c r="D823" i="1" s="1"/>
  <c r="D822" i="1" s="1"/>
  <c r="D821" i="1" s="1"/>
  <c r="D916" i="1" l="1"/>
  <c r="D863" i="1"/>
  <c r="D1046" i="1"/>
  <c r="D1042" i="1" s="1"/>
  <c r="D1041" i="1" s="1"/>
  <c r="D1086" i="1"/>
  <c r="D1129" i="1"/>
  <c r="D1125" i="1" s="1"/>
  <c r="D1124" i="1" s="1"/>
  <c r="D1123" i="1" s="1"/>
  <c r="D1111" i="1"/>
  <c r="D907" i="1"/>
  <c r="D903" i="1" s="1"/>
  <c r="D902" i="1" s="1"/>
  <c r="D1064" i="1"/>
  <c r="D1060" i="1" s="1"/>
  <c r="D1059" i="1" s="1"/>
  <c r="D1076" i="1"/>
  <c r="D1075" i="1" s="1"/>
  <c r="D1096" i="1"/>
  <c r="D1095" i="1" s="1"/>
  <c r="D1052" i="1"/>
  <c r="D1051" i="1" s="1"/>
  <c r="D892" i="1"/>
  <c r="D891" i="1" s="1"/>
  <c r="D890" i="1" s="1"/>
  <c r="D885" i="1"/>
  <c r="D884" i="1" s="1"/>
  <c r="D862" i="1" l="1"/>
  <c r="D820" i="1"/>
  <c r="D1035" i="1"/>
  <c r="D1074" i="1"/>
  <c r="D1034" i="1" l="1"/>
  <c r="D1512" i="1" l="1"/>
  <c r="D1511" i="1" s="1"/>
  <c r="D1510" i="1" s="1"/>
  <c r="D1527" i="1"/>
  <c r="D1526" i="1" s="1"/>
  <c r="D1525" i="1" s="1"/>
  <c r="D1519" i="1"/>
  <c r="D1518" i="1" s="1"/>
  <c r="D1517" i="1" s="1"/>
  <c r="D1500" i="1"/>
  <c r="D1499" i="1" s="1"/>
  <c r="D1498" i="1" l="1"/>
  <c r="D1497" i="1" s="1"/>
  <c r="D1537" i="1"/>
  <c r="D468" i="1" l="1"/>
  <c r="D467" i="1" s="1"/>
  <c r="D466" i="1" s="1"/>
  <c r="D464" i="1" l="1"/>
  <c r="D463" i="1" s="1"/>
  <c r="D462" i="1" s="1"/>
  <c r="D476" i="1"/>
  <c r="D1490" i="1" l="1"/>
  <c r="D1494" i="1"/>
  <c r="D1953" i="1" l="1"/>
  <c r="D1950" i="1"/>
  <c r="D1946" i="1"/>
  <c r="D1944" i="1"/>
  <c r="D1943" i="1"/>
  <c r="D279" i="1" l="1"/>
  <c r="D278" i="1" s="1"/>
  <c r="D277" i="1" s="1"/>
  <c r="D496" i="1" l="1"/>
  <c r="D495" i="1" s="1"/>
  <c r="D494" i="1" s="1"/>
  <c r="D508" i="1" l="1"/>
  <c r="D507" i="1" s="1"/>
  <c r="D506" i="1" s="1"/>
  <c r="D1951" i="1" l="1"/>
  <c r="D1948" i="1" l="1"/>
  <c r="D1947" i="1" s="1"/>
  <c r="D504" i="1" l="1"/>
  <c r="D503" i="1" s="1"/>
  <c r="D502" i="1" s="1"/>
  <c r="D512" i="1" l="1"/>
  <c r="D511" i="1" s="1"/>
  <c r="D510" i="1" s="1"/>
  <c r="D500" i="1"/>
  <c r="D499" i="1" s="1"/>
  <c r="D498" i="1" s="1"/>
  <c r="D493" i="1" l="1"/>
  <c r="D492" i="1" s="1"/>
  <c r="D1661" i="1"/>
  <c r="D1660" i="1" s="1"/>
  <c r="D1657" i="1"/>
  <c r="D1656" i="1" s="1"/>
  <c r="D1651" i="1"/>
  <c r="D1650" i="1" s="1"/>
  <c r="D1649" i="1" s="1"/>
  <c r="D1646" i="1"/>
  <c r="D1645" i="1" s="1"/>
  <c r="D1644" i="1" s="1"/>
  <c r="D1655" i="1" l="1"/>
  <c r="D1643" i="1" s="1"/>
  <c r="D1642" i="1" l="1"/>
  <c r="D1641" i="1" s="1"/>
  <c r="D397" i="1"/>
  <c r="D396" i="1" s="1"/>
  <c r="D377" i="1"/>
  <c r="D379" i="1"/>
  <c r="D376" i="1" l="1"/>
  <c r="D375" i="1" s="1"/>
  <c r="D395" i="1"/>
  <c r="D1990" i="1" l="1"/>
  <c r="D1989" i="1" s="1"/>
  <c r="D1988" i="1" s="1"/>
  <c r="D393" i="1" l="1"/>
  <c r="D387" i="1"/>
  <c r="D386" i="1" s="1"/>
  <c r="D385" i="1" s="1"/>
  <c r="D391" i="1" l="1"/>
  <c r="D390" i="1" s="1"/>
  <c r="D389" i="1" s="1"/>
  <c r="D368" i="1"/>
  <c r="D367" i="1" s="1"/>
  <c r="D366" i="1" s="1"/>
  <c r="D275" i="1" l="1"/>
  <c r="D274" i="1" s="1"/>
  <c r="D273" i="1" s="1"/>
  <c r="D212" i="1" l="1"/>
  <c r="D211" i="1" s="1"/>
  <c r="D209" i="1"/>
  <c r="D208" i="1" s="1"/>
  <c r="D204" i="1"/>
  <c r="D203" i="1" s="1"/>
  <c r="D202" i="1" l="1"/>
  <c r="D1169" i="1"/>
  <c r="D1168" i="1" s="1"/>
  <c r="D1167" i="1" s="1"/>
  <c r="D1165" i="1"/>
  <c r="D1164" i="1" s="1"/>
  <c r="D1163" i="1" s="1"/>
  <c r="D1161" i="1"/>
  <c r="D1160" i="1" s="1"/>
  <c r="D1159" i="1" s="1"/>
  <c r="D1156" i="1"/>
  <c r="D1155" i="1" s="1"/>
  <c r="D1154" i="1" s="1"/>
  <c r="D1152" i="1"/>
  <c r="D1151" i="1" s="1"/>
  <c r="D1148" i="1"/>
  <c r="D1147" i="1" s="1"/>
  <c r="D1146" i="1" l="1"/>
  <c r="D1145" i="1" s="1"/>
  <c r="D1158" i="1"/>
  <c r="D1144" i="1" l="1"/>
  <c r="D981" i="1" l="1"/>
  <c r="D976" i="1"/>
  <c r="D975" i="1" s="1"/>
  <c r="D970" i="1"/>
  <c r="D959" i="1"/>
  <c r="D954" i="1"/>
  <c r="D953" i="1" s="1"/>
  <c r="D947" i="1"/>
  <c r="D942" i="1"/>
  <c r="D941" i="1" s="1"/>
  <c r="D50" i="1" l="1"/>
  <c r="D49" i="1" s="1"/>
  <c r="D48" i="1" s="1"/>
  <c r="D256" i="1" l="1"/>
  <c r="D1586" i="1" l="1"/>
  <c r="D1585" i="1" s="1"/>
  <c r="D1584" i="1" s="1"/>
  <c r="D1582" i="1"/>
  <c r="D1581" i="1" s="1"/>
  <c r="D1580" i="1" s="1"/>
  <c r="D346" i="1" l="1"/>
  <c r="D151" i="1" l="1"/>
  <c r="D1570" i="1" l="1"/>
  <c r="D1569" i="1" s="1"/>
  <c r="D1568" i="1" s="1"/>
  <c r="D147" i="1" l="1"/>
  <c r="D146" i="1" s="1"/>
  <c r="D145" i="1" s="1"/>
  <c r="D169" i="1" l="1"/>
  <c r="D168" i="1" s="1"/>
  <c r="D167" i="1" s="1"/>
  <c r="D165" i="1"/>
  <c r="D164" i="1" s="1"/>
  <c r="D163" i="1" s="1"/>
  <c r="D161" i="1"/>
  <c r="D160" i="1" s="1"/>
  <c r="D159" i="1" s="1"/>
  <c r="D158" i="1" l="1"/>
  <c r="D711" i="1"/>
  <c r="D154" i="1" l="1"/>
  <c r="D1701" i="1" l="1"/>
  <c r="D1700" i="1" s="1"/>
  <c r="D1699" i="1" s="1"/>
  <c r="D1698" i="1" s="1"/>
  <c r="D1564" i="1" l="1"/>
  <c r="D1563" i="1" s="1"/>
  <c r="D1562" i="1" s="1"/>
  <c r="D1561" i="1" s="1"/>
  <c r="D1598" i="1" l="1"/>
  <c r="D1597" i="1" s="1"/>
  <c r="D1596" i="1" s="1"/>
  <c r="D1578" i="1" l="1"/>
  <c r="D1577" i="1" s="1"/>
  <c r="D1576" i="1" s="1"/>
  <c r="D69" i="1" l="1"/>
  <c r="D68" i="1" s="1"/>
  <c r="D1478" i="1" l="1"/>
  <c r="D1477" i="1" s="1"/>
  <c r="D1476" i="1" s="1"/>
  <c r="D1548" i="1" l="1"/>
  <c r="D1978" i="1" l="1"/>
  <c r="D1977" i="1" s="1"/>
  <c r="D1973" i="1" s="1"/>
  <c r="D1482" i="1" l="1"/>
  <c r="D228" i="1" l="1"/>
  <c r="D227" i="1" s="1"/>
  <c r="D226" i="1" s="1"/>
  <c r="D1228" i="1" l="1"/>
  <c r="D1227" i="1" s="1"/>
  <c r="D406" i="1" l="1"/>
  <c r="D1691" i="1" l="1"/>
  <c r="D61" i="1" l="1"/>
  <c r="D1013" i="1"/>
  <c r="D983" i="1"/>
  <c r="D972" i="1"/>
  <c r="D967" i="1" s="1"/>
  <c r="D961" i="1"/>
  <c r="D949" i="1"/>
  <c r="D786" i="1"/>
  <c r="D759" i="1"/>
  <c r="D448" i="1"/>
  <c r="D443" i="1" s="1"/>
  <c r="D196" i="1"/>
  <c r="D190" i="1"/>
  <c r="D80" i="1"/>
  <c r="D46" i="1"/>
  <c r="D292" i="1" l="1"/>
  <c r="D291" i="1" s="1"/>
  <c r="D290" i="1" s="1"/>
  <c r="D153" i="1" l="1"/>
  <c r="D735" i="1" l="1"/>
  <c r="D734" i="1" s="1"/>
  <c r="D1574" i="1" l="1"/>
  <c r="D1573" i="1" s="1"/>
  <c r="D1572" i="1" s="1"/>
  <c r="D1567" i="1" s="1"/>
  <c r="D1603" i="1"/>
  <c r="D1602" i="1" s="1"/>
  <c r="D1601" i="1" l="1"/>
  <c r="D1600" i="1" s="1"/>
  <c r="D1938" i="1"/>
  <c r="D1566" i="1" l="1"/>
  <c r="D1197" i="1" l="1"/>
  <c r="D1690" i="1" l="1"/>
  <c r="D1689" i="1" s="1"/>
  <c r="D1688" i="1" l="1"/>
  <c r="D1687" i="1" s="1"/>
  <c r="D1640" i="1" s="1"/>
  <c r="D490" i="1"/>
  <c r="D489" i="1" s="1"/>
  <c r="D486" i="1"/>
  <c r="D485" i="1" s="1"/>
  <c r="D481" i="1"/>
  <c r="D480" i="1" s="1"/>
  <c r="D475" i="1"/>
  <c r="D474" i="1" s="1"/>
  <c r="D460" i="1"/>
  <c r="D459" i="1" s="1"/>
  <c r="D458" i="1" s="1"/>
  <c r="D452" i="1"/>
  <c r="D451" i="1" s="1"/>
  <c r="D450" i="1" s="1"/>
  <c r="D441" i="1"/>
  <c r="D439" i="1"/>
  <c r="D438" i="1" s="1"/>
  <c r="D427" i="1"/>
  <c r="D425" i="1"/>
  <c r="D415" i="1"/>
  <c r="D414" i="1" s="1"/>
  <c r="D412" i="1"/>
  <c r="D410" i="1"/>
  <c r="D405" i="1"/>
  <c r="D400" i="1"/>
  <c r="D383" i="1"/>
  <c r="D382" i="1" s="1"/>
  <c r="D381" i="1" s="1"/>
  <c r="D372" i="1"/>
  <c r="D371" i="1" s="1"/>
  <c r="D370" i="1" s="1"/>
  <c r="D364" i="1"/>
  <c r="D363" i="1" s="1"/>
  <c r="D362" i="1" s="1"/>
  <c r="D360" i="1"/>
  <c r="D359" i="1" s="1"/>
  <c r="D358" i="1" s="1"/>
  <c r="D457" i="1" l="1"/>
  <c r="D437" i="1"/>
  <c r="D436" i="1" s="1"/>
  <c r="D357" i="1"/>
  <c r="D409" i="1"/>
  <c r="D399" i="1" s="1"/>
  <c r="D374" i="1" s="1"/>
  <c r="D479" i="1"/>
  <c r="D478" i="1" s="1"/>
  <c r="D424" i="1"/>
  <c r="D423" i="1" s="1"/>
  <c r="D350" i="1" l="1"/>
  <c r="D435" i="1"/>
  <c r="D349" i="1" l="1"/>
  <c r="D1711" i="1" l="1"/>
  <c r="D1710" i="1" s="1"/>
  <c r="D1709" i="1" s="1"/>
  <c r="D1708" i="1" s="1"/>
  <c r="D1697" i="1" s="1"/>
  <c r="D1288" i="1" l="1"/>
  <c r="D1287" i="1" s="1"/>
  <c r="D1508" i="1" l="1"/>
  <c r="D1507" i="1" s="1"/>
  <c r="D1506" i="1" s="1"/>
  <c r="D1505" i="1" s="1"/>
  <c r="D1489" i="1"/>
  <c r="D1488" i="1" s="1"/>
  <c r="D1481" i="1"/>
  <c r="D1480" i="1" s="1"/>
  <c r="D1486" i="1"/>
  <c r="D1485" i="1" s="1"/>
  <c r="D1484" i="1" s="1"/>
  <c r="D1474" i="1"/>
  <c r="D1473" i="1" s="1"/>
  <c r="D1472" i="1" s="1"/>
  <c r="D1493" i="1" l="1"/>
  <c r="D1492" i="1" s="1"/>
  <c r="D320" i="1" l="1"/>
  <c r="D342" i="1"/>
  <c r="D87" i="1" l="1"/>
  <c r="D86" i="1" s="1"/>
  <c r="D271" i="1" l="1"/>
  <c r="D1283" i="1" l="1"/>
  <c r="D1282" i="1" s="1"/>
  <c r="D1196" i="1"/>
  <c r="D1200" i="1"/>
  <c r="D1263" i="1"/>
  <c r="D1262" i="1" s="1"/>
  <c r="D1261" i="1" s="1"/>
  <c r="D1291" i="1"/>
  <c r="D1326" i="1"/>
  <c r="D1325" i="1" s="1"/>
  <c r="D1281" i="1" l="1"/>
  <c r="D1231" i="1" l="1"/>
  <c r="D1230" i="1" s="1"/>
  <c r="D1226" i="1" s="1"/>
  <c r="D1236" i="1"/>
  <c r="D1235" i="1" s="1"/>
  <c r="D1234" i="1" s="1"/>
  <c r="D1233" i="1" s="1"/>
  <c r="D1224" i="1"/>
  <c r="D1223" i="1" s="1"/>
  <c r="D1222" i="1" s="1"/>
  <c r="D1192" i="1"/>
  <c r="D1191" i="1" s="1"/>
  <c r="D1190" i="1" s="1"/>
  <c r="D1180" i="1"/>
  <c r="D1179" i="1" s="1"/>
  <c r="D1178" i="1" s="1"/>
  <c r="D1177" i="1" s="1"/>
  <c r="D1176" i="1" s="1"/>
  <c r="D1221" i="1" l="1"/>
  <c r="D1189" i="1"/>
  <c r="D1188" i="1" s="1"/>
  <c r="D1470" i="1"/>
  <c r="D1469" i="1" s="1"/>
  <c r="D1468" i="1" s="1"/>
  <c r="D1467" i="1" s="1"/>
  <c r="D1466" i="1" l="1"/>
  <c r="D979" i="1"/>
  <c r="D978" i="1" s="1"/>
  <c r="D974" i="1" s="1"/>
  <c r="D999" i="1"/>
  <c r="D965" i="1" l="1"/>
  <c r="D964" i="1" s="1"/>
  <c r="D963" i="1" s="1"/>
  <c r="D818" i="1" l="1"/>
  <c r="D817" i="1" s="1"/>
  <c r="D816" i="1" s="1"/>
  <c r="D815" i="1" s="1"/>
  <c r="D813" i="1"/>
  <c r="D811" i="1"/>
  <c r="D808" i="1"/>
  <c r="D807" i="1" s="1"/>
  <c r="D803" i="1"/>
  <c r="D802" i="1" s="1"/>
  <c r="D801" i="1" s="1"/>
  <c r="D800" i="1" s="1"/>
  <c r="D810" i="1" l="1"/>
  <c r="D806" i="1" s="1"/>
  <c r="D805" i="1" s="1"/>
  <c r="D799" i="1" s="1"/>
  <c r="D767" i="1" l="1"/>
  <c r="D766" i="1" s="1"/>
  <c r="D764" i="1"/>
  <c r="D763" i="1" s="1"/>
  <c r="D762" i="1" l="1"/>
  <c r="D761" i="1" s="1"/>
  <c r="D693" i="1"/>
  <c r="D692" i="1" s="1"/>
  <c r="D690" i="1"/>
  <c r="D689" i="1" s="1"/>
  <c r="D688" i="1" l="1"/>
  <c r="D270" i="1" l="1"/>
  <c r="D269" i="1" s="1"/>
  <c r="D245" i="1" l="1"/>
  <c r="D244" i="1" s="1"/>
  <c r="D243" i="1" s="1"/>
  <c r="D200" i="1" l="1"/>
  <c r="D199" i="1" s="1"/>
  <c r="D198" i="1" s="1"/>
  <c r="D1937" i="1" l="1"/>
  <c r="D1936" i="1" s="1"/>
  <c r="D1942" i="1" l="1"/>
  <c r="D92" i="1" l="1"/>
  <c r="D91" i="1" s="1"/>
  <c r="D345" i="1" l="1"/>
  <c r="D341" i="1"/>
  <c r="D337" i="1"/>
  <c r="D336" i="1" s="1"/>
  <c r="D333" i="1"/>
  <c r="D332" i="1" s="1"/>
  <c r="D330" i="1"/>
  <c r="D329" i="1" s="1"/>
  <c r="D323" i="1"/>
  <c r="D319" i="1"/>
  <c r="D315" i="1"/>
  <c r="D314" i="1" s="1"/>
  <c r="D309" i="1"/>
  <c r="D308" i="1" s="1"/>
  <c r="D306" i="1"/>
  <c r="D305" i="1" s="1"/>
  <c r="D300" i="1"/>
  <c r="D299" i="1" s="1"/>
  <c r="D298" i="1" s="1"/>
  <c r="D288" i="1"/>
  <c r="D287" i="1" s="1"/>
  <c r="D286" i="1" s="1"/>
  <c r="D283" i="1"/>
  <c r="D282" i="1" s="1"/>
  <c r="D281" i="1" s="1"/>
  <c r="D267" i="1"/>
  <c r="D266" i="1" s="1"/>
  <c r="D264" i="1"/>
  <c r="D263" i="1" s="1"/>
  <c r="D255" i="1"/>
  <c r="D254" i="1" s="1"/>
  <c r="D253" i="1" s="1"/>
  <c r="D241" i="1"/>
  <c r="D240" i="1" s="1"/>
  <c r="D238" i="1"/>
  <c r="D237" i="1" s="1"/>
  <c r="D232" i="1"/>
  <c r="D231" i="1" s="1"/>
  <c r="D230" i="1" s="1"/>
  <c r="D194" i="1"/>
  <c r="D189" i="1"/>
  <c r="D188" i="1" s="1"/>
  <c r="D186" i="1"/>
  <c r="D185" i="1"/>
  <c r="D184" i="1" s="1"/>
  <c r="D156" i="1"/>
  <c r="D155" i="1" s="1"/>
  <c r="D150" i="1"/>
  <c r="D143" i="1"/>
  <c r="D142" i="1" s="1"/>
  <c r="D141" i="1" s="1"/>
  <c r="D139" i="1"/>
  <c r="D138" i="1" s="1"/>
  <c r="D134" i="1" s="1"/>
  <c r="D131" i="1"/>
  <c r="D130" i="1" s="1"/>
  <c r="D129" i="1" s="1"/>
  <c r="D285" i="1" l="1"/>
  <c r="D193" i="1"/>
  <c r="D192" i="1" s="1"/>
  <c r="D149" i="1"/>
  <c r="D133" i="1" s="1"/>
  <c r="D98" i="1" s="1"/>
  <c r="D262" i="1"/>
  <c r="D257" i="1" s="1"/>
  <c r="D335" i="1"/>
  <c r="D313" i="1"/>
  <c r="D328" i="1"/>
  <c r="D327" i="1" s="1"/>
  <c r="D236" i="1"/>
  <c r="D304" i="1"/>
  <c r="D303" i="1" s="1"/>
  <c r="D302" i="1" s="1"/>
  <c r="D248" i="1" l="1"/>
  <c r="D235" i="1"/>
  <c r="D234" i="1" s="1"/>
  <c r="D311" i="1"/>
  <c r="D312" i="1"/>
  <c r="D97" i="1" l="1"/>
  <c r="D247" i="1"/>
  <c r="D73" i="1" l="1"/>
  <c r="D72" i="1" s="1"/>
  <c r="D76" i="1"/>
  <c r="D75" i="1" s="1"/>
  <c r="D15" i="1"/>
  <c r="D14" i="1" s="1"/>
  <c r="D12" i="1"/>
  <c r="D11" i="1" s="1"/>
  <c r="D67" i="1" l="1"/>
  <c r="D10" i="1"/>
  <c r="D9" i="1" s="1"/>
  <c r="D95" i="1" l="1"/>
  <c r="D94" i="1" s="1"/>
  <c r="D84" i="1"/>
  <c r="D83" i="1" s="1"/>
  <c r="D82" i="1" s="1"/>
  <c r="D79" i="1"/>
  <c r="D78" i="1" s="1"/>
  <c r="D60" i="1"/>
  <c r="D59" i="1" s="1"/>
  <c r="D57" i="1"/>
  <c r="D56" i="1" s="1"/>
  <c r="D55" i="1" s="1"/>
  <c r="D45" i="1"/>
  <c r="D44" i="1" s="1"/>
  <c r="D42" i="1"/>
  <c r="D41" i="1" s="1"/>
  <c r="D40" i="1" s="1"/>
  <c r="D38" i="1"/>
  <c r="D37" i="1" s="1"/>
  <c r="D36" i="1" s="1"/>
  <c r="D35" i="1" l="1"/>
  <c r="D8" i="1"/>
  <c r="D90" i="1"/>
  <c r="D89" i="1" s="1"/>
  <c r="D7" i="1" l="1"/>
  <c r="D6" i="1" s="1"/>
  <c r="D957" i="1"/>
  <c r="D956" i="1" s="1"/>
  <c r="D952" i="1" s="1"/>
  <c r="D998" i="1" l="1"/>
  <c r="D997" i="1" s="1"/>
  <c r="D1962" i="1" l="1"/>
  <c r="D1535" i="1" l="1"/>
  <c r="D1534" i="1" s="1"/>
  <c r="D1533" i="1" s="1"/>
  <c r="D1532" i="1" s="1"/>
  <c r="D1496" i="1" s="1"/>
  <c r="D1465" i="1" s="1"/>
  <c r="D1008" i="1" l="1"/>
  <c r="D1007" i="1" s="1"/>
  <c r="D710" i="1" l="1"/>
  <c r="D1560" i="1" l="1"/>
  <c r="D1547" i="1" s="1"/>
  <c r="D784" i="1"/>
  <c r="D758" i="1"/>
  <c r="D757" i="1" s="1"/>
  <c r="D754" i="1"/>
  <c r="D753" i="1" s="1"/>
  <c r="D752" i="1" s="1"/>
  <c r="D732" i="1"/>
  <c r="D731" i="1" s="1"/>
  <c r="D730" i="1" s="1"/>
  <c r="D728" i="1"/>
  <c r="D727" i="1"/>
  <c r="D725" i="1"/>
  <c r="D724" i="1" s="1"/>
  <c r="D721" i="1"/>
  <c r="D720" i="1" s="1"/>
  <c r="D719" i="1" s="1"/>
  <c r="D717" i="1"/>
  <c r="D716" i="1" s="1"/>
  <c r="D714" i="1"/>
  <c r="D713" i="1" s="1"/>
  <c r="D708" i="1"/>
  <c r="D707" i="1" s="1"/>
  <c r="D705" i="1"/>
  <c r="D704" i="1" s="1"/>
  <c r="D701" i="1"/>
  <c r="D700" i="1" s="1"/>
  <c r="D698" i="1"/>
  <c r="D697" i="1" s="1"/>
  <c r="D686" i="1"/>
  <c r="D685" i="1" s="1"/>
  <c r="D683" i="1"/>
  <c r="D682" i="1" s="1"/>
  <c r="D679" i="1"/>
  <c r="D678" i="1" s="1"/>
  <c r="D676" i="1"/>
  <c r="D675" i="1" s="1"/>
  <c r="D781" i="1" l="1"/>
  <c r="D777" i="1" s="1"/>
  <c r="D776" i="1" s="1"/>
  <c r="D703" i="1"/>
  <c r="D723" i="1"/>
  <c r="D751" i="1"/>
  <c r="D696" i="1"/>
  <c r="D712" i="1"/>
  <c r="D756" i="1"/>
  <c r="D681" i="1"/>
  <c r="D674" i="1"/>
  <c r="D1011" i="1"/>
  <c r="D1010" i="1" s="1"/>
  <c r="D1005" i="1"/>
  <c r="D1021" i="1"/>
  <c r="D1020" i="1" s="1"/>
  <c r="D1019" i="1" s="1"/>
  <c r="D1025" i="1"/>
  <c r="D775" i="1" l="1"/>
  <c r="D695" i="1"/>
  <c r="D673" i="1"/>
  <c r="D672" i="1" l="1"/>
  <c r="D991" i="1"/>
  <c r="D990" i="1" s="1"/>
  <c r="D989" i="1" s="1"/>
  <c r="D951" i="1" s="1"/>
  <c r="D945" i="1"/>
  <c r="D944" i="1" s="1"/>
  <c r="D940" i="1" s="1"/>
  <c r="D671" i="1" l="1"/>
  <c r="D939" i="1"/>
  <c r="D938" i="1" s="1"/>
  <c r="D1955" i="1" l="1"/>
  <c r="D1992" i="1"/>
  <c r="D1941" i="1" l="1"/>
  <c r="D1940" i="1" l="1"/>
  <c r="D1986" i="1" l="1"/>
  <c r="D1961" i="1" l="1"/>
  <c r="D1960" i="1" s="1"/>
  <c r="D1985" i="1" l="1"/>
  <c r="D1324" i="1"/>
  <c r="D1238" i="1" s="1"/>
  <c r="D1971" i="1"/>
  <c r="D1967" i="1" s="1"/>
  <c r="D1966" i="1" s="1"/>
  <c r="D1984" i="1" l="1"/>
  <c r="D1220" i="1"/>
  <c r="D1954" i="1"/>
  <c r="D1935" i="1" s="1"/>
  <c r="D1171" i="1" l="1"/>
  <c r="D1965" i="1"/>
  <c r="D1024" i="1"/>
  <c r="D1023" i="1" s="1"/>
  <c r="D1004" i="1"/>
  <c r="D1003" i="1" s="1"/>
  <c r="D1995" i="1" l="1"/>
  <c r="D1002" i="1"/>
  <c r="D1001" i="1" l="1"/>
  <c r="D937" i="1" s="1"/>
  <c r="D1934" i="1" l="1"/>
  <c r="D1996" i="1" s="1"/>
</calcChain>
</file>

<file path=xl/sharedStrings.xml><?xml version="1.0" encoding="utf-8"?>
<sst xmlns="http://schemas.openxmlformats.org/spreadsheetml/2006/main" count="5090" uniqueCount="1123">
  <si>
    <t>630</t>
  </si>
  <si>
    <t>Центральный аппарат</t>
  </si>
  <si>
    <t>Резервные средства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</si>
  <si>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</si>
  <si>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Организация предоставления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</si>
  <si>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</si>
  <si>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Подпрограмма  "Дошкольное образование"</t>
  </si>
  <si>
    <t>310</t>
  </si>
  <si>
    <t>Расходы на выплаты персоналу государственных (муниципальных) органов</t>
  </si>
  <si>
    <t xml:space="preserve">Наименования </t>
  </si>
  <si>
    <t>ЦСР</t>
  </si>
  <si>
    <t>ВР</t>
  </si>
  <si>
    <t>810</t>
  </si>
  <si>
    <t>Иные бюджетные ассигнования</t>
  </si>
  <si>
    <t>800</t>
  </si>
  <si>
    <t>200</t>
  </si>
  <si>
    <t>240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</si>
  <si>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</si>
  <si>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</si>
  <si>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 xml:space="preserve">Субсидии автономным учреждениям </t>
  </si>
  <si>
    <t>600</t>
  </si>
  <si>
    <t>620</t>
  </si>
  <si>
    <t>Социальное обеспечение и иные выплаты населению</t>
  </si>
  <si>
    <t>300</t>
  </si>
  <si>
    <t xml:space="preserve">Субсидии бюджетным учреждениям </t>
  </si>
  <si>
    <t>610</t>
  </si>
  <si>
    <t xml:space="preserve">Обеспечение деятельности библиотек </t>
  </si>
  <si>
    <t>Субсидии некоммерческим организациям (за исключением государственных (муниципальных) учреждений)</t>
  </si>
  <si>
    <t>Стипендии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</si>
  <si>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</si>
  <si>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</si>
  <si>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110</t>
  </si>
  <si>
    <t>Расходы на выплаты персоналу казенных учреждений</t>
  </si>
  <si>
    <t>850</t>
  </si>
  <si>
    <t>Уплата налогов, сборов и иных платежей</t>
  </si>
  <si>
    <t xml:space="preserve">Бюджетные инвестиции </t>
  </si>
  <si>
    <t>400</t>
  </si>
  <si>
    <t>340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</si>
  <si>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</si>
  <si>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Публичные нормативные социальные выплаты гражданам</t>
  </si>
  <si>
    <t xml:space="preserve">В С Е Г О   Р А С Х О Д О В </t>
  </si>
  <si>
    <t>Обеспечение деятельности дворцов и домов культуры</t>
  </si>
  <si>
    <t>Комплектование книжных фондов</t>
  </si>
  <si>
    <t>Совершенствование и развитие библиотечного дела</t>
  </si>
  <si>
    <t xml:space="preserve">Мероприятия в сфере культуры </t>
  </si>
  <si>
    <t>Оказание финансовой поддержки социально-ориентированным некоммерческим организациям</t>
  </si>
  <si>
    <t>Руководство и управление в сфере установленных функций органов местного самоуправления</t>
  </si>
  <si>
    <t>Глава муниципального образования</t>
  </si>
  <si>
    <t xml:space="preserve">Председатель Контрольно-счетной палаты </t>
  </si>
  <si>
    <t xml:space="preserve">Итого по муниципальным программам </t>
  </si>
  <si>
    <t>Мероприятия по мобилизационной подготовке</t>
  </si>
  <si>
    <t xml:space="preserve">Мероприятия в рамках реализации наказов избирателей </t>
  </si>
  <si>
    <t>Поддержка субъектов малого и среднего предпринимательства в области подготовки, переподготовки и повышения квалификации кадров</t>
  </si>
  <si>
    <t>Организация и проведение мероприятий в сфере культуры</t>
  </si>
  <si>
    <t>Обеспечение деятельности МКУ "Многофункциональный центр предоставления государственных и муниципальных услуг"</t>
  </si>
  <si>
    <t>Техническая инвентаризация и оценка рыночной стоимости объектов и права аренды нежилых помещений</t>
  </si>
  <si>
    <t>Организация безопасности детского и молодёжного отдыха</t>
  </si>
  <si>
    <t>Подпрограмма "Молодое поколение"</t>
  </si>
  <si>
    <t>Единовременное пособие при рождении ребёнка</t>
  </si>
  <si>
    <t>Бюджетные инвестиции</t>
  </si>
  <si>
    <t>Организация отдыха детей и молодежи</t>
  </si>
  <si>
    <t>Организация занятости детей и молодежи</t>
  </si>
  <si>
    <t xml:space="preserve">Другие непрограммные расходы  </t>
  </si>
  <si>
    <t>Субсидии некоммерческих организациям (за исключением государственных (муниципальных) учреждений)</t>
  </si>
  <si>
    <t>120</t>
  </si>
  <si>
    <t>Создание и обеспечение условий для деятельности организаций, образующих инфраструктуру поддержки субъектов малого и среднего предпринимательства</t>
  </si>
  <si>
    <t>Премии и гранты</t>
  </si>
  <si>
    <t>350</t>
  </si>
  <si>
    <t>Доплаты к пенсии неработающим гражданам, занимавшим высшие руководящие должности в исполкоме Красногорского горсовета более 5 лет, ушедшим на пенсию по старости до 01.09.1995г.</t>
  </si>
  <si>
    <t>Кадровое обеспечение учреждений,  организовывающих отдых, оздоровление, занятость детей и молодёжи, подготовка специалистов по организации отдыха, оздоровления, занятости детей и молодёжи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</si>
  <si>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</si>
  <si>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Начальник финансового управления</t>
  </si>
  <si>
    <t>Н.А.Гереш</t>
  </si>
  <si>
    <t>Приобретение, формирование, постановка на государственный кадастровый учет земельных участков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</si>
  <si>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</si>
  <si>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</si>
  <si>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</si>
  <si>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</si>
  <si>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</si>
  <si>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</si>
  <si>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</si>
  <si>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</si>
  <si>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</si>
  <si>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Субсидии бюджетным учреждениям на иные цели</t>
  </si>
  <si>
    <t>612</t>
  </si>
  <si>
    <t>Субсидии автономным учреждениям на иные цели</t>
  </si>
  <si>
    <t>622</t>
  </si>
  <si>
    <t>Подпрограмма "Развитие архивного дела"</t>
  </si>
  <si>
    <t>111</t>
  </si>
  <si>
    <t>112</t>
  </si>
  <si>
    <t>Иные выплаты персоналу казенных учреждений, за исключением фонда оплаты труда</t>
  </si>
  <si>
    <t>870</t>
  </si>
  <si>
    <t>Подпрограмма "Управление муниципальным имуществом и земельными ресурсами"</t>
  </si>
  <si>
    <t>Содержание кладбищ</t>
  </si>
  <si>
    <t>Ремонт зданий, благоустройство территорий и укрепление материально-технической базы  муниципальных дошкольных образовательных учреждений</t>
  </si>
  <si>
    <t>Прочие мероприятия в области образования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</si>
  <si>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</si>
  <si>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</si>
  <si>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Финансовое обеспечение получения гражданами дошкольного образования в частных дошкольных образовательных организациях 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</si>
  <si>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деятельности дошкольных образовательных учреждений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</si>
  <si>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</si>
  <si>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</si>
  <si>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Итого внепрограммных расходов</t>
  </si>
  <si>
    <t xml:space="preserve">Прочая закупка товаров, работ и услуг для обеспечения государственных (муниципальных) нужд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</si>
  <si>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</si>
  <si>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</si>
  <si>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Уплата налогов на имущество организаций и земельного налога</t>
  </si>
  <si>
    <t>Иные выплаты персоналу государственных (муниципальных) органов за исключением фонда оплаты труда</t>
  </si>
  <si>
    <t xml:space="preserve">Фонд оплаты труда государственных (муниципальных) органов и взносы по обязательному социальному страхованию </t>
  </si>
  <si>
    <t>Обеспечение деятельности объектов культурного наследия</t>
  </si>
  <si>
    <t>Подпрограмма  "Общее образование"</t>
  </si>
  <si>
    <t>Мероприятия в области общего образования</t>
  </si>
  <si>
    <t>Ремонт зданий, благоустройство территорий и укрепление материально-технической базы  муниципальных образовательных учреждений</t>
  </si>
  <si>
    <t xml:space="preserve">Обеспечение учащихся питанием </t>
  </si>
  <si>
    <t>Прочие мероприятия в области общего образования</t>
  </si>
  <si>
    <t xml:space="preserve">Обеспечение деятельности школ-детских садов, школ начальных, неполных средних и средних     </t>
  </si>
  <si>
    <t>Подпрограмма "Дополнительное образование, воспитание и социализация детей в сфере образования"</t>
  </si>
  <si>
    <t>Мероприятия в области дополнительного образования</t>
  </si>
  <si>
    <t>Прочие мероприятия в области дополнительного образования</t>
  </si>
  <si>
    <t>Обеспечение деятельности учреждений по внешкольной работе с детьми, подведомственных Управлению образования</t>
  </si>
  <si>
    <t>Подпрограмма "Обеспечение реализации программы"</t>
  </si>
  <si>
    <t>Мероприятия в области образования</t>
  </si>
  <si>
    <t>Иные пенсии, социальные доплаты к пенсиям</t>
  </si>
  <si>
    <t>Оказание материальной помощи отдельным категориям граждан на возмещение расходов по зубопротезированию</t>
  </si>
  <si>
    <t>Социальные выплаты гражданам, кроме публичных нормативных социальных выплат</t>
  </si>
  <si>
    <t>313</t>
  </si>
  <si>
    <t>Размещение информации о деятельности органов местного самоуправления в СМИ</t>
  </si>
  <si>
    <t>Социальная реклама</t>
  </si>
  <si>
    <t>Обеспечение деятельности  МКУ "ЕДДС"</t>
  </si>
  <si>
    <t>Подпрограмма "Обеспечение жильём детей-сирот и детей, оставшихся без попечения родителей, а также лиц из их числа"</t>
  </si>
  <si>
    <t>Бюджетные инвестиции на приобретение объектов недвижимого имущества в государственную (муниципальную) собственность</t>
  </si>
  <si>
    <t>Ремонт и развитие материально-технической базы в муниципальных спортивно-оздоровительных учреждениях</t>
  </si>
  <si>
    <t>Субсидии автономным учреждениям</t>
  </si>
  <si>
    <t>Мероприятия в рамках реализации наказов избирателей</t>
  </si>
  <si>
    <t>Пособия, компенсации и иные социальные выплаты гражданам, кроме публичных нормативных обязательств</t>
  </si>
  <si>
    <t>Подпрограмма "Профилактика преступлений и иных правонарушений"</t>
  </si>
  <si>
    <t>Содержание автомобильных дорог общего пользования</t>
  </si>
  <si>
    <t>Содержание внутриквартальных дорог</t>
  </si>
  <si>
    <t>ПИР и строительство детского сада на 280 мест по ул. Лесная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</si>
  <si>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</si>
  <si>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Пособия, компенсации, меры социальной поддержки по публичным нормативным обязательствам</t>
  </si>
  <si>
    <t>Использование и сохранение объектов культурного наследия</t>
  </si>
  <si>
    <t>Мероприятия по развитию информационно-коммуникационных технологий</t>
  </si>
  <si>
    <t>НДС с сумм оплаты права на установку и эксплуатацию рекламных конструкций и платы за установку и эксплуатацию рекламных конструкций</t>
  </si>
  <si>
    <t>Бюджетные инвестиции в строительство общеобразовательных учреждений муниципальной собственности</t>
  </si>
  <si>
    <t>Мероприятия по предупреждению чрезвычайных ситуаций</t>
  </si>
  <si>
    <t>320</t>
  </si>
  <si>
    <t>321</t>
  </si>
  <si>
    <t xml:space="preserve">Осуществление государственных полномочий в соответствии с Законом МО №107/2014-ОЗ </t>
  </si>
  <si>
    <t>410</t>
  </si>
  <si>
    <t>Социальная поддержка беременных женщин, кормящих матерей, детей в  возрасте до трех лет</t>
  </si>
  <si>
    <t>Подпрограмма "Содействие развитию предпринимательства и привлечению инвестиций"</t>
  </si>
  <si>
    <t>Нормативно-правовое и организационное обеспечение развития малого и среднего предпринимательства</t>
  </si>
  <si>
    <t>Обеспечение деятельности МКУ "Красногорский центр торгов"</t>
  </si>
  <si>
    <t>10 2 00 00000</t>
  </si>
  <si>
    <t>Транспортировка умерших в морг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</si>
  <si>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</si>
  <si>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</si>
  <si>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Основное мероприятие "Совершенствование профессионального развития сотрудников"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</si>
  <si>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</si>
  <si>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</si>
  <si>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11 0 00 00000</t>
  </si>
  <si>
    <t>11 0 01 00000</t>
  </si>
  <si>
    <t>11 0 01 00010</t>
  </si>
  <si>
    <t>11 0 02 00000</t>
  </si>
  <si>
    <t>11 0 02 00020</t>
  </si>
  <si>
    <t>11 0 02 00030</t>
  </si>
  <si>
    <t>11 0 02 00040</t>
  </si>
  <si>
    <t>11 0 03 00000</t>
  </si>
  <si>
    <t>11 0 03 00010</t>
  </si>
  <si>
    <t>Мероприятия по обеспечению безопасности дорожного движения</t>
  </si>
  <si>
    <t>11 0 03 00020</t>
  </si>
  <si>
    <t>Организация транспортного обслуживания по маршрутам регулярных перевозок</t>
  </si>
  <si>
    <t>11 0 01 00030</t>
  </si>
  <si>
    <t>Обновление парка "школьных" автобусов</t>
  </si>
  <si>
    <t>11 0 01 00040</t>
  </si>
  <si>
    <t>Предоставление транспортных услуг по перевозке организованных групп населения для участия в общественных, праздничных мероприятиях</t>
  </si>
  <si>
    <t>10 0 00 00000</t>
  </si>
  <si>
    <t>95 0 00 00000</t>
  </si>
  <si>
    <t>95 0 00 04000</t>
  </si>
  <si>
    <t>95 0 00 05000</t>
  </si>
  <si>
    <t>95 0 00 10000</t>
  </si>
  <si>
    <t>99 0 00 00000</t>
  </si>
  <si>
    <t>99 0 00 02000</t>
  </si>
  <si>
    <t>99 0 00 20000</t>
  </si>
  <si>
    <t>08 0 00 00000</t>
  </si>
  <si>
    <t>08 0 01 00000</t>
  </si>
  <si>
    <t>08 0 01 00010</t>
  </si>
  <si>
    <t>08 0 02 00000</t>
  </si>
  <si>
    <t>08 0 02 00020</t>
  </si>
  <si>
    <t>08 0 02 00030</t>
  </si>
  <si>
    <t>13 0 00 00000</t>
  </si>
  <si>
    <t>Основное мероприятие "Мониторинг окружающей среды"</t>
  </si>
  <si>
    <t>Основное мероприятие "Экологическое образование, воспитание и информирование населения о состоянии окружающей среды"</t>
  </si>
  <si>
    <t>10 3 00 00000</t>
  </si>
  <si>
    <t>Основное мероприятие "Внедрение и использование информационно-коммуникационных технологий"</t>
  </si>
  <si>
    <t>Основное мероприятие "Повышение качества использования муниципального имущества и земельных ресурсов"</t>
  </si>
  <si>
    <t>14 0 00 00000</t>
  </si>
  <si>
    <t>Основное мероприятие "Предоставление жилых помещений детям-сиротам и детям, оставшимся без попечения родителей, а также лиц из их числа"</t>
  </si>
  <si>
    <t>14 4 01 00000</t>
  </si>
  <si>
    <t>14 4 00 00000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</si>
  <si>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</si>
  <si>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99 0 00 01000</t>
  </si>
  <si>
    <t xml:space="preserve">Финансово - имущественная поддержка субъектов малого и среднего предпринимательства </t>
  </si>
  <si>
    <t>04 0 00 00000</t>
  </si>
  <si>
    <t>02 0 00 00000</t>
  </si>
  <si>
    <t>06 0 00 00000</t>
  </si>
  <si>
    <t>06 1 00 00000</t>
  </si>
  <si>
    <t>06 2 00 00000</t>
  </si>
  <si>
    <t>06 2 01 00000</t>
  </si>
  <si>
    <t>06 1 01 00010</t>
  </si>
  <si>
    <t>Основное мероприятие "Поддержка молодёжных творческих инициатив "</t>
  </si>
  <si>
    <t>Мероприятия по поддержке молодёжных творческих инициатив</t>
  </si>
  <si>
    <t>06 2 01 00010</t>
  </si>
  <si>
    <t>06 2 01 00040</t>
  </si>
  <si>
    <t>Основное мероприятие "Организация свободного времени детей и молодёжи через различные формы отдыха и занятости"</t>
  </si>
  <si>
    <t>06 2 01 00030</t>
  </si>
  <si>
    <t>06 2 01 00020</t>
  </si>
  <si>
    <t>Основное мероприятие "Организация досуга и предоставление услуг в сфере культуры"</t>
  </si>
  <si>
    <t>02 0 01 01000</t>
  </si>
  <si>
    <t>02 0 01 01010</t>
  </si>
  <si>
    <t>02 0 01 01020</t>
  </si>
  <si>
    <t>02 0 01 01590</t>
  </si>
  <si>
    <t>02 0 01 02000</t>
  </si>
  <si>
    <t>02 0 01 02590</t>
  </si>
  <si>
    <t>Основное мероприятие "Сохранение и развитие народной культуры, использование и популяризация объектов культурного наследия"</t>
  </si>
  <si>
    <t>02 0 02 00000</t>
  </si>
  <si>
    <t>02 0 01 00000</t>
  </si>
  <si>
    <t>Создание условий для обеспечения населения услугами культуры и организация досуга</t>
  </si>
  <si>
    <t>Развитие библиотечного дела</t>
  </si>
  <si>
    <t>02 0 02 03000</t>
  </si>
  <si>
    <t>02 0 02 03010</t>
  </si>
  <si>
    <t>02 0 02 05000</t>
  </si>
  <si>
    <t>02 0 02 05010</t>
  </si>
  <si>
    <t>02 0 02 05890</t>
  </si>
  <si>
    <t>02 0 01 20000</t>
  </si>
  <si>
    <t>06 1 01 00000</t>
  </si>
  <si>
    <t>15 0 00 00000</t>
  </si>
  <si>
    <t>15 0 01 00000</t>
  </si>
  <si>
    <t>15 0 01 00010</t>
  </si>
  <si>
    <t>15 0 02 00000</t>
  </si>
  <si>
    <t>06 1 02 00000</t>
  </si>
  <si>
    <t>01 0 00 00000</t>
  </si>
  <si>
    <t>01 1 00 00000</t>
  </si>
  <si>
    <t>01 1 01 00000</t>
  </si>
  <si>
    <t>01 1 01 21020</t>
  </si>
  <si>
    <t>01 1 01 40000</t>
  </si>
  <si>
    <t>01 1 01 40020</t>
  </si>
  <si>
    <t xml:space="preserve"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</si>
  <si>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01 1 02 00000</t>
  </si>
  <si>
    <t>01 1 02 20000</t>
  </si>
  <si>
    <t>01 1 02 21010</t>
  </si>
  <si>
    <t>01 1 02 21020</t>
  </si>
  <si>
    <t>01 1 02 62110</t>
  </si>
  <si>
    <t>01 1 02 62120</t>
  </si>
  <si>
    <t>01 1 02 62330</t>
  </si>
  <si>
    <t>01 1 02 71590</t>
  </si>
  <si>
    <t>01 1 03 21110</t>
  </si>
  <si>
    <t>Основное мероприятие: "Развитие сети дошкольных образовательных учреждений и создание условий для реализации федерального государственного образовательного стандарта"</t>
  </si>
  <si>
    <t>Основное мероприятие: " Повышение эффективности деятельности дошкольных образовательных учреждений"</t>
  </si>
  <si>
    <t>01 1 02 62140</t>
  </si>
  <si>
    <t>Основное мероприятие "Ликвидация очередности в дошкольные образовательные учреждения и развитие инфраструктуры дошкольного образования"</t>
  </si>
  <si>
    <t>Фонд оплаты труда казенных учреждений</t>
  </si>
  <si>
    <t>Фонд оплаты труда государственных (муниципальных) органов</t>
  </si>
  <si>
    <t>Основное мероприятие "Обеспечение реализации федеральных государственных образовательных стандартов общего образования и повышение эффективности деятельности муниципальных образовательных учреждений"</t>
  </si>
  <si>
    <t>01 2 01 00000</t>
  </si>
  <si>
    <t>01 2 01 20000</t>
  </si>
  <si>
    <t>01 2 01 21000</t>
  </si>
  <si>
    <t>01 2 01 21010</t>
  </si>
  <si>
    <t>01 2 01 21020</t>
  </si>
  <si>
    <t>01 2 01 21110</t>
  </si>
  <si>
    <t>01 2 01 62200</t>
  </si>
  <si>
    <t>01 2 01 62210</t>
  </si>
  <si>
    <t>01 2 01 62220</t>
  </si>
  <si>
    <t>01 2 01 72590</t>
  </si>
  <si>
    <t>01 2 02 00000</t>
  </si>
  <si>
    <t>01 2 02 21000</t>
  </si>
  <si>
    <t>01 2 02 21110</t>
  </si>
  <si>
    <t>01 3 00 00000</t>
  </si>
  <si>
    <t>Основное мероприятие "Развитие инфраструктуры, кадрового потенциала учреждений дополнительного образования и повышение охвата детей услугами дополнительного образования "</t>
  </si>
  <si>
    <t>01 3 01 00000</t>
  </si>
  <si>
    <t>01 3 01 20000</t>
  </si>
  <si>
    <t>01 3 01 21000</t>
  </si>
  <si>
    <t>01 3 01 21110</t>
  </si>
  <si>
    <t xml:space="preserve">Фонд оплаты труда казенных учреждений </t>
  </si>
  <si>
    <t>01 3 01 73590</t>
  </si>
  <si>
    <t>Содержание учреждений по внешкольной работе с детьми в области культуры</t>
  </si>
  <si>
    <t>01 3 01 77000</t>
  </si>
  <si>
    <t>Мероприятия в учреждениях по внешкольной работе с детьми в области культуры</t>
  </si>
  <si>
    <t>01 3 01 77010</t>
  </si>
  <si>
    <t>Обеспечение деятельности учреждений по внешкольной работе с детьми в области культуры</t>
  </si>
  <si>
    <t>01 3 01 77590</t>
  </si>
  <si>
    <t>01 3 02 00000</t>
  </si>
  <si>
    <t xml:space="preserve">Фонд оплаты труда государственных (муниципальных) органов </t>
  </si>
  <si>
    <t>01 3 02 21000</t>
  </si>
  <si>
    <t>01 3 02 21110</t>
  </si>
  <si>
    <t>01 4 00 00000</t>
  </si>
  <si>
    <t>Основное мероприятие "Повышение качества и эффективности муниципальных услуг в системе образования"</t>
  </si>
  <si>
    <t>01 4 01 04000</t>
  </si>
  <si>
    <t>01 4 01 21100</t>
  </si>
  <si>
    <t>01 4 01 21110</t>
  </si>
  <si>
    <t>01 4 01 75590</t>
  </si>
  <si>
    <t>01 2 00 00000</t>
  </si>
  <si>
    <t>Основное мероприятие "Социальная поддержка беременных женщин, кормящих матерей, детей в возрасте до трех лет"</t>
  </si>
  <si>
    <t>05 0 00 00000</t>
  </si>
  <si>
    <t>Основное мероприятие "Укрепление материально-технической базы для занятий физической культурой и спортом"</t>
  </si>
  <si>
    <t>05 0 01 00000</t>
  </si>
  <si>
    <t>05 0 01 00010</t>
  </si>
  <si>
    <t>05 0 01 20000</t>
  </si>
  <si>
    <t>Основное мероприятие "Создание условий для привлечения жителей к занятиям физической культуры и спортом"</t>
  </si>
  <si>
    <t>05 0 02 00000</t>
  </si>
  <si>
    <t>05 0 02 00010</t>
  </si>
  <si>
    <t>05 0 02 00590</t>
  </si>
  <si>
    <t>Основное мероприятие "Создание условий для занятий физической культурой и спортом для граждан с ограниченными возможностями здоровья"</t>
  </si>
  <si>
    <t>05 0 03 00000</t>
  </si>
  <si>
    <t>Поддержка и обеспечение подготовки спортивных команд, проведение соревнований для граждан с ограниченными возможностями здоровья</t>
  </si>
  <si>
    <t>05 0 03 00010</t>
  </si>
  <si>
    <t>Основное мероприятие "Содействие развитию спорта высших достижений"</t>
  </si>
  <si>
    <t>05 0 05 00000</t>
  </si>
  <si>
    <t>Поддержка и обеспечение подготовки спортивных команд, поддержка спортсменов, участие в областных, российских, международных соревнованиях</t>
  </si>
  <si>
    <t>05 0 05 00010</t>
  </si>
  <si>
    <t>07 0 00 00000</t>
  </si>
  <si>
    <t xml:space="preserve">07 1 00 00000 </t>
  </si>
  <si>
    <t>Основное мероприятие "Профилактика преступлений и иных правонарушений"</t>
  </si>
  <si>
    <t>07 1 01 00000</t>
  </si>
  <si>
    <t>Внедрение современных средств наблюдения и оповещения, обеспечение оперативного принятия решения</t>
  </si>
  <si>
    <t>07 1 01 00010</t>
  </si>
  <si>
    <t>Основное мероприятие "Профилактика безнадзорности, наркомании, токсикомании, алкоголизма, правонарушений, преступлений среди несовершеннолетних"</t>
  </si>
  <si>
    <t>07 1 03 00000</t>
  </si>
  <si>
    <t>Обеспечение занятости и проведение профилактических мероприятий среди несовершеннолетних</t>
  </si>
  <si>
    <t>07 1 03 00010</t>
  </si>
  <si>
    <t>07 1 04 00000</t>
  </si>
  <si>
    <t>Обеспечение антитеррористической защищенности объектов с массовым пребыванием людей</t>
  </si>
  <si>
    <t>07 1 04 00010</t>
  </si>
  <si>
    <t>07 2 00 00000</t>
  </si>
  <si>
    <t>07 2 01 00000</t>
  </si>
  <si>
    <t>07 2 01 00010</t>
  </si>
  <si>
    <t>07 2 01 00020</t>
  </si>
  <si>
    <t>07 2 02 00000</t>
  </si>
  <si>
    <t>07 2 03 00000</t>
  </si>
  <si>
    <t>Развитие туризма</t>
  </si>
  <si>
    <t>02 0 02 03020</t>
  </si>
  <si>
    <t>01 4 01 00000</t>
  </si>
  <si>
    <t>Разработка проектов организации дорожного движения на дорогах общего пользования</t>
  </si>
  <si>
    <t>Выплата компенсации родителям в связи со снятием с очереди в дошкольные образовательные учреждения</t>
  </si>
  <si>
    <t>Обеспечение деятельности учреждений в области физической культуры и спорта</t>
  </si>
  <si>
    <t>Основное мероприятие "Гражданско-патриотическое и духовно-нравственное воспитание детей и молодёжи "</t>
  </si>
  <si>
    <t>Основное мероприятие "Профилактика терроризма и экстремизма"</t>
  </si>
  <si>
    <t>01 1 03 00000</t>
  </si>
  <si>
    <t>Ремонт внутриквартальных дорог</t>
  </si>
  <si>
    <t>11 0 02 00060</t>
  </si>
  <si>
    <t>Обеспечение деятельности МКУ "Красногорская похоронная служба"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</si>
  <si>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 (выполнение работ)</t>
  </si>
  <si>
    <t>05 0 01 00030</t>
  </si>
  <si>
    <t>07 2 02 00010</t>
  </si>
  <si>
    <t>02 0 01 02020</t>
  </si>
  <si>
    <t xml:space="preserve"> Капитальные вложения в объекты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</si>
  <si>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 производителям товаров, работ, услуг</t>
  </si>
  <si>
    <t>Капитальные вложения в объекты недвижимого имущества муниципальной собственности</t>
  </si>
  <si>
    <t>123</t>
  </si>
  <si>
    <t>Представительские расходы</t>
  </si>
  <si>
    <t>95 0 00 02000</t>
  </si>
  <si>
    <t>Обеспечение безопасности людей на водных объектах</t>
  </si>
  <si>
    <t>01 2 01 62230</t>
  </si>
  <si>
    <t>01 2 02 21200</t>
  </si>
  <si>
    <t xml:space="preserve">Пособия, компенсации и иные социальные выплаты гражданам, кроме публичных нормативных обязательств </t>
  </si>
  <si>
    <t>Компенсация части арендной платы за наем жилых помещений педагогическим работникам</t>
  </si>
  <si>
    <t>01 3 01 21200</t>
  </si>
  <si>
    <t>Бюджетные инвестиции в строительство и приобретение детских дошкольных учреждений муниципальной собственности</t>
  </si>
  <si>
    <t>853</t>
  </si>
  <si>
    <t>Уплата иных платежей</t>
  </si>
  <si>
    <t>Погребение по гарантированному перечню услуг</t>
  </si>
  <si>
    <t>Основное мероприятие "Оказание материальной помощи гражданам"</t>
  </si>
  <si>
    <t>04 1 00 00000</t>
  </si>
  <si>
    <t>04 1 01 00000</t>
  </si>
  <si>
    <t>04 1 01 00010</t>
  </si>
  <si>
    <t>04 1 01 00020</t>
  </si>
  <si>
    <t>04 1 01 00030</t>
  </si>
  <si>
    <t>04 1 02 00000</t>
  </si>
  <si>
    <t>Основное мероприятие "Предоставление мер социальной поддержки"</t>
  </si>
  <si>
    <t>04 1 02 00010</t>
  </si>
  <si>
    <t>04 1 02 00020</t>
  </si>
  <si>
    <t>04 1 02 00030</t>
  </si>
  <si>
    <t>04 1 02 00040</t>
  </si>
  <si>
    <t>04 1 02 00050</t>
  </si>
  <si>
    <t>04 1 02 00060</t>
  </si>
  <si>
    <t>04 1 03 00000</t>
  </si>
  <si>
    <t>Основное мероприятие "Поддержка общественных организаций, объединяющих граждан социально незащищенных категорий"</t>
  </si>
  <si>
    <t>04 1 04 00000</t>
  </si>
  <si>
    <t>04 1 05 00000</t>
  </si>
  <si>
    <t>Основное мероприятие "Предоставление субсидий по оплате жилого помещения и коммунальных услуг"</t>
  </si>
  <si>
    <t>04 1 05 61410</t>
  </si>
  <si>
    <t>04 1 05 61420</t>
  </si>
  <si>
    <t>Подпрограмма "Доступная среда"</t>
  </si>
  <si>
    <t>04 2 01 00000</t>
  </si>
  <si>
    <t>04 2 00 00000</t>
  </si>
  <si>
    <t>04 1 03 00010</t>
  </si>
  <si>
    <t>Основное мероприятие "Повышение уровня доступности и качества приоритетных объектов и услуг в приоритетных сферах жизнедеятельности инвалидов и других маломобильных групп населения"</t>
  </si>
  <si>
    <t>04 2 01 00010</t>
  </si>
  <si>
    <t>04 3 00 00000</t>
  </si>
  <si>
    <t>04 1 04 00010</t>
  </si>
  <si>
    <t>06 1 02 00010</t>
  </si>
  <si>
    <t>Мероприятия по вовлечению молодых граждан в работу молодёжных общественных организаций и добровольческую деятельность</t>
  </si>
  <si>
    <t>Обеспечение деятельности учреждения по работе с молодёжью</t>
  </si>
  <si>
    <t>Мероприятия по увеличению числа специалистов занятых в сфере работы с молодёжью</t>
  </si>
  <si>
    <t>16 0 00 00000</t>
  </si>
  <si>
    <t>17 0 00 00000</t>
  </si>
  <si>
    <t>18 0 00 00000</t>
  </si>
  <si>
    <t>Обеспечение деятельности архивного отдела</t>
  </si>
  <si>
    <t>10 2 01 00000</t>
  </si>
  <si>
    <t>10 2 01 00010</t>
  </si>
  <si>
    <t>10 2 01 60690</t>
  </si>
  <si>
    <t>10 3 05 00000</t>
  </si>
  <si>
    <t>10 3 05 00590</t>
  </si>
  <si>
    <t>Подпрограмма "Муниципальное управление"</t>
  </si>
  <si>
    <t>10 4 00 00000</t>
  </si>
  <si>
    <t>Основное мероприятие "Повышение мотивации муниципальных служащих"</t>
  </si>
  <si>
    <t>Организация работы по проведению диспансеризации муниципальных служащих,  специальной оценке условий труда и медицинских осмотров работников на работах с вредными и опасными производственными факторами</t>
  </si>
  <si>
    <t>10 4 04 00000</t>
  </si>
  <si>
    <t>10 4 03 00000</t>
  </si>
  <si>
    <t>10 4 03 00010</t>
  </si>
  <si>
    <t>Организация работы по повышению квалификации кадров</t>
  </si>
  <si>
    <t>10 4 03 00020</t>
  </si>
  <si>
    <t>10 4 04 00010</t>
  </si>
  <si>
    <t>10 4 06 00000</t>
  </si>
  <si>
    <t>10 4 06 01000</t>
  </si>
  <si>
    <t>10 4 06 04000</t>
  </si>
  <si>
    <t>10 4 06 60700</t>
  </si>
  <si>
    <t>10 4 06 70000</t>
  </si>
  <si>
    <t>Развитие социального партнерства</t>
  </si>
  <si>
    <t>Основное мероприятие "Обеспечение деятельности органов местного самоуправления"</t>
  </si>
  <si>
    <t>Центральный аппарат администрации</t>
  </si>
  <si>
    <t>06 1 02 00020</t>
  </si>
  <si>
    <t>06 1 02 00030</t>
  </si>
  <si>
    <t>06 1 02 01590</t>
  </si>
  <si>
    <t>06 1 02 20000</t>
  </si>
  <si>
    <t>Основное мероприятие "Развитие кадрового потенциала"</t>
  </si>
  <si>
    <t>Подпрограмма "Содействие развитию здравоохранения"</t>
  </si>
  <si>
    <t>Закупка товаров, работ и услуг в сфере информационно-коммуникационных технологий</t>
  </si>
  <si>
    <t>242</t>
  </si>
  <si>
    <t>13 1 00 00000</t>
  </si>
  <si>
    <t>13 1 01 00000</t>
  </si>
  <si>
    <t>13 1 01 00010</t>
  </si>
  <si>
    <t>Содержание жилых помещений, состоящих на учете в муниципальной казне</t>
  </si>
  <si>
    <t>Содержание нежилых помещений, состоящих на учете в муниципальной казне</t>
  </si>
  <si>
    <t>13 1 01 00020</t>
  </si>
  <si>
    <t>13 1 01 00040</t>
  </si>
  <si>
    <t>13 1 01 00050</t>
  </si>
  <si>
    <t>04 3 01 00000</t>
  </si>
  <si>
    <t>Проектирование пристройки ГБУЗ МО "Нахабинская городская больница</t>
  </si>
  <si>
    <t>04 3 01 00010</t>
  </si>
  <si>
    <t>04 3 02 00000</t>
  </si>
  <si>
    <t>04 3 03 00000</t>
  </si>
  <si>
    <t>04 3 03 62080</t>
  </si>
  <si>
    <t>04 3 02 00010</t>
  </si>
  <si>
    <t>Основное мероприятие "Увеличение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инноваций"</t>
  </si>
  <si>
    <t>08 0 01 00020</t>
  </si>
  <si>
    <t>Основное мероприятие "Увеличение доли оборота малых и средних предприятий в общем обороте по полному кругу предприятий"</t>
  </si>
  <si>
    <t>08 0 02 00010</t>
  </si>
  <si>
    <t>Информационно-консультационная поддержка субъектов малого и среднего предпринимательства</t>
  </si>
  <si>
    <t>Основное мероприятие "Хранение , комплектование учет  и использование документов архивного фонда Московской области и других архивных документов архивного отдела"</t>
  </si>
  <si>
    <t>13 1 01 00060</t>
  </si>
  <si>
    <t>13 1 01 00070</t>
  </si>
  <si>
    <t>13 2 00 00000</t>
  </si>
  <si>
    <t>13 2 01 00000</t>
  </si>
  <si>
    <t>13 2 01 00010</t>
  </si>
  <si>
    <t>Исследование воздуха, воды, почв</t>
  </si>
  <si>
    <t>13 2 02 00000</t>
  </si>
  <si>
    <t>13 2 02 00010</t>
  </si>
  <si>
    <t>Актуализация схем</t>
  </si>
  <si>
    <t>Основное мероприятие "Профилактика экстремизма и национализма"</t>
  </si>
  <si>
    <t>07 1 02 00000</t>
  </si>
  <si>
    <t>Профилактика и предупреждение проявлений экстремизма, расовой и национальной неприязни</t>
  </si>
  <si>
    <t>07 1 02 00010</t>
  </si>
  <si>
    <t>Подпрограмма "Снижение рисков и смягчение последствий чрезвычайных ситуаций природного и техногенного характера "</t>
  </si>
  <si>
    <t>Основное мероприятие "Повышение уровня готовности сил и средств муниципального звена системы предупреждения и ликвидации чрезвычайных ситуаций"</t>
  </si>
  <si>
    <t>Основное мероприятие "Создание комфортного и безопасного отдыха людей в местах массового отдыха на водных объектах"</t>
  </si>
  <si>
    <t>Обеспечение безаварийной эксплуатации гидротехнических сооружений</t>
  </si>
  <si>
    <t>07 2 02 00020</t>
  </si>
  <si>
    <t>Основное мероприятие "Совершенствование механизма реагирования экстренных оперативных служб на обращения населения"</t>
  </si>
  <si>
    <t>07 2 03 00590</t>
  </si>
  <si>
    <t>Закупка товаров, работ, услуг в сфере информационно-коммуникационных технологий</t>
  </si>
  <si>
    <t>Подпрограмма "Развитие и совершенствование систем оповещения и информирования населения"</t>
  </si>
  <si>
    <t>07 3 00 00000</t>
  </si>
  <si>
    <t>Основное мероприятие "Оповещения населения техническими средствами системы централизованного оповещения и информирования"</t>
  </si>
  <si>
    <t>07 3 01 00000</t>
  </si>
  <si>
    <t>Создание и поддержание в постоянной готовности системы оповещения и информирования</t>
  </si>
  <si>
    <t>07 3 01 00010</t>
  </si>
  <si>
    <t>Основное мероприятие "Создание и развитие аппаратно-программного комплекса "Безопасный город""</t>
  </si>
  <si>
    <t>07 3 02 00000</t>
  </si>
  <si>
    <t>Создание, содержание аппаратно-программного комплекса и мониторинг видеонаблюдения</t>
  </si>
  <si>
    <t>07 3 02 00010</t>
  </si>
  <si>
    <t>Подпрограмма "Обеспечение пожарной безопасности"</t>
  </si>
  <si>
    <t>07 4 00 00000</t>
  </si>
  <si>
    <t>Основное мероприятие "Профилактика и ликвидация пожаров"</t>
  </si>
  <si>
    <t>07 4 01 00000</t>
  </si>
  <si>
    <t>Обеспечение пожарной безопасности</t>
  </si>
  <si>
    <t>07 4 01 00010</t>
  </si>
  <si>
    <t>Развитие добровольной пожарной охраны</t>
  </si>
  <si>
    <t>07 4 01 00020</t>
  </si>
  <si>
    <t>Подпрограмма "Обеспечение мероприятий гражданской обороны"</t>
  </si>
  <si>
    <t>07 5 00 00000</t>
  </si>
  <si>
    <t>Основное мероприятие "Реализация задач гражданской обороны"</t>
  </si>
  <si>
    <t>07 5 01 00010</t>
  </si>
  <si>
    <t>Мероприятия в области  гражданской обороны</t>
  </si>
  <si>
    <t>05 0 01 00040</t>
  </si>
  <si>
    <t>Проведение массовых мероприятий в области физической культуры и спорта</t>
  </si>
  <si>
    <t>Основное мероприятие "Подготовка спортивного резерва"</t>
  </si>
  <si>
    <t>05 0 06 00000</t>
  </si>
  <si>
    <t>Обеспечение деятельности учреждений по спортивной подготовки</t>
  </si>
  <si>
    <t>05 0 06 00010</t>
  </si>
  <si>
    <t>Мероприятия в учреждениях по спортивной подготовки</t>
  </si>
  <si>
    <t>05 0 06 00020</t>
  </si>
  <si>
    <t>05 0 06 20000</t>
  </si>
  <si>
    <t>11 0 02 00050</t>
  </si>
  <si>
    <t>Основное мероприятие "Обеспечение деятельности по развитию культуры"</t>
  </si>
  <si>
    <t>02 0 03 00000</t>
  </si>
  <si>
    <t>Аппарат управления по культуре, делам молодежи, физической культуры и спорта</t>
  </si>
  <si>
    <t>02 0 03 04000</t>
  </si>
  <si>
    <t>17 2 00 00000</t>
  </si>
  <si>
    <t>17 2 01 00000</t>
  </si>
  <si>
    <t>17 2 01 00010</t>
  </si>
  <si>
    <t>18 0 04 00000</t>
  </si>
  <si>
    <t>17 1 00 00000</t>
  </si>
  <si>
    <t>17 1 02 00000</t>
  </si>
  <si>
    <t>17 1 02 00590</t>
  </si>
  <si>
    <t>Обеспечение деятельности АУП</t>
  </si>
  <si>
    <t>17 1 02 01590</t>
  </si>
  <si>
    <t>Обеспечение деятельности отделений и ТОСП(УРМ)</t>
  </si>
  <si>
    <t>17 1 02 02590</t>
  </si>
  <si>
    <t>Общехозяйственные расходы</t>
  </si>
  <si>
    <t>17 1 02 03590</t>
  </si>
  <si>
    <t>Закупка товаров, работ и услуг для обеспечения государственных (муниципальных) нужд</t>
  </si>
  <si>
    <t>Резерв на функционирование новой сети дошкольных образовательных учреждений</t>
  </si>
  <si>
    <t>Подпрограмма "Социальная поддержка "</t>
  </si>
  <si>
    <t>Ежемесячное вознаграждение лицам, имеющим почётные звания Российской Федерации и ушедшим на заслуженный отдых из учреждений бюджетной сферы</t>
  </si>
  <si>
    <t>Единовременная выплата учащимся и выпускникам общеобразовательных, начальных, средних и высших профессиональных учебных заведений, в отношении которых прекращена опека(попечительство) по возрасту; детям-сиротам, детям, оставшимся без попечения родителей, а также лицам из числа детей-сирот и детей оставшимся без попечения родителей, в возрасте от 18 до 23 лет, являющихся учащимися начальных, средних и высших  профессиональных учебных заведений и выпускниками государственных, учреждений (детских домов, интернатов, приютов, ГОУ НПО и СПО и т.д., прибывших на территорию Красногорского муниципального района для постоянного проживания на обустройство по месту жительства</t>
  </si>
  <si>
    <t>Создание безбарьерной среды на объектах социальной, инженерной и транспортной инфраструктур, повышение доступности и качества образовательных услуг для детей инвалидов и детей с ОВЗ, повышение социокультурной и спортивной реабилитации инвалидов</t>
  </si>
  <si>
    <t>Мероприятия по гражданско-патриотическому и духовно-нравственному воспитанию детей и молодёжи</t>
  </si>
  <si>
    <t xml:space="preserve">Выплата пенсии за выслугу лет </t>
  </si>
  <si>
    <t>Ежемесячный взнос на капитальный ремонт общего имущества в многоквартирных домах</t>
  </si>
  <si>
    <t>Подпрограмма "Охрана окружающей среды и совершенствование системы обращения с отходами производства и потребления"</t>
  </si>
  <si>
    <t>16 0 02 00000</t>
  </si>
  <si>
    <t>16 0 02 00010</t>
  </si>
  <si>
    <t>16 0 02 00020</t>
  </si>
  <si>
    <t>16 0 02 00040</t>
  </si>
  <si>
    <t>16 0 02 00590</t>
  </si>
  <si>
    <t>Подписка, доставка и распространение тиражей печатных изданий</t>
  </si>
  <si>
    <t>15 0 01 00020</t>
  </si>
  <si>
    <t>Аппарат управления образования</t>
  </si>
  <si>
    <t>Реконструкция стадиона "Машиностроитель"</t>
  </si>
  <si>
    <t>01 1 02 79000</t>
  </si>
  <si>
    <t>360</t>
  </si>
  <si>
    <t>Иные выплаты населению</t>
  </si>
  <si>
    <t>18 0 04 00020</t>
  </si>
  <si>
    <t>Мероприятия в области дошкольного образования</t>
  </si>
  <si>
    <t>01 1 01 20000</t>
  </si>
  <si>
    <t>Муниципальные стипендии для учащихся дополнительного образования детей в области культуры</t>
  </si>
  <si>
    <t>01 3 01 77020</t>
  </si>
  <si>
    <t>05 0 01 64220</t>
  </si>
  <si>
    <t>243</t>
  </si>
  <si>
    <t>01 2 01 64480</t>
  </si>
  <si>
    <t>99 0 00 01010</t>
  </si>
  <si>
    <t xml:space="preserve">11 0 02 00070 </t>
  </si>
  <si>
    <t>Другие мероприятия в области государственного и муниципального управления</t>
  </si>
  <si>
    <t>Оплата судебных исков</t>
  </si>
  <si>
    <t xml:space="preserve">Исполнение судебных актов </t>
  </si>
  <si>
    <t>830</t>
  </si>
  <si>
    <t>Исполнение судебных актов РФ и мировых соглашений</t>
  </si>
  <si>
    <t>831</t>
  </si>
  <si>
    <t>Подпрограмма "Комплексное освоение земельных участков в целях жилищного строительства и развития застроенных территорий"</t>
  </si>
  <si>
    <t>14 1 00 00000</t>
  </si>
  <si>
    <t>14 1 01 00000</t>
  </si>
  <si>
    <t>Основное мероприятие "Развитие застроенных территорий"</t>
  </si>
  <si>
    <t>Ремонт объектов муниципальной казны</t>
  </si>
  <si>
    <t>13 1 01 00030</t>
  </si>
  <si>
    <t>05 0 01 00060</t>
  </si>
  <si>
    <t>Реконструкция лыжного стадиона МАСОУ "Зоркий"</t>
  </si>
  <si>
    <t>15 0 01 01590</t>
  </si>
  <si>
    <t>Обеспечение деятельности телевидения</t>
  </si>
  <si>
    <t>14 4 01 60820</t>
  </si>
  <si>
    <t>Основное мероприятие "Разработка и утверждение местных нормативов градостроительного проектирования"</t>
  </si>
  <si>
    <t>Разработка и утверждение местных нормативов градостроительного проектирования</t>
  </si>
  <si>
    <t>18 0 01 00000</t>
  </si>
  <si>
    <t>Архитектурно-художественное освещение</t>
  </si>
  <si>
    <t>01 3 01 21300</t>
  </si>
  <si>
    <t>99 0 00 01050</t>
  </si>
  <si>
    <t>Распределение бюджетных ассигнований по целевым статьям (муниципальным программам городского округа Красногорск и непрограммным направлениям деятельности), группам и подгруппам видов расходов классификации расходов бюджета городского округа Красногорск на 2018 год</t>
  </si>
  <si>
    <t>Закупка электроэнергии для объектов наружного освещения</t>
  </si>
  <si>
    <t>Эксплуатация наружного освещения</t>
  </si>
  <si>
    <t>Техническое присоединение энергопринимающих устройств</t>
  </si>
  <si>
    <t>Обеспечение деятельности МКУ "ЕСЗ ГО Красногорск"</t>
  </si>
  <si>
    <t>Муниципальная программа городского округа Красногорск на 2017-2021 годы "Земельно-имущественные отношения и охрана окружающей среды"</t>
  </si>
  <si>
    <t>Муниципальная программа  городского округа Красногорск на 2017-2021 годы "Территориальное развитие"</t>
  </si>
  <si>
    <t>01 2 01 40000</t>
  </si>
  <si>
    <t>01 2 01 40020</t>
  </si>
  <si>
    <t>01 2 01 40030</t>
  </si>
  <si>
    <t>01 2 01 40040</t>
  </si>
  <si>
    <t>Муниципальная программа городского округа Красногорск на 2017-2021 годы "Образование"</t>
  </si>
  <si>
    <t>01 2 01 21030</t>
  </si>
  <si>
    <t xml:space="preserve">Обеспечение деятельности методических центров                                  </t>
  </si>
  <si>
    <t>01 2 01 00590</t>
  </si>
  <si>
    <t>01 2 01 62270</t>
  </si>
  <si>
    <t>Организация сбора и вывоза строительного мусора</t>
  </si>
  <si>
    <t>Укрепление материально-технической базы МБУ "Красногорское телевидение"</t>
  </si>
  <si>
    <t>15 0 01 00040</t>
  </si>
  <si>
    <t>15 0 01 00050</t>
  </si>
  <si>
    <t>15 0 01 00060</t>
  </si>
  <si>
    <t>Ремонтные работы МБУ "Красногорское телевидение"</t>
  </si>
  <si>
    <t>01 1 02 21050</t>
  </si>
  <si>
    <t>Оснащение детских садов - новостроек</t>
  </si>
  <si>
    <t xml:space="preserve">Муниципальная программа городского округа Красногорск на 2019-2021 годы "Развитие малого и среднего предпринимательства"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</si>
  <si>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</si>
  <si>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</si>
  <si>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631</t>
  </si>
  <si>
    <t>632</t>
  </si>
  <si>
    <t>812</t>
  </si>
  <si>
    <t>811</t>
  </si>
  <si>
    <t>тыс. рублей</t>
  </si>
  <si>
    <t>02 0 01 01040</t>
  </si>
  <si>
    <t>Повышение квалификации работников библиотек</t>
  </si>
  <si>
    <t>Повышение квалификации работников дворцов и домов культуры</t>
  </si>
  <si>
    <t>02 0 01 02040</t>
  </si>
  <si>
    <t>02 0 01 02030</t>
  </si>
  <si>
    <t>18 0 01 00100</t>
  </si>
  <si>
    <t>Основное мероприятие "Подготовка градостроительной документации для обеспечения территориального развития городского округа Красногорск"</t>
  </si>
  <si>
    <t>99 0 00 03000</t>
  </si>
  <si>
    <t>Оплата услуг специальной связи по приему, обработке, хранению, доставке и вручению отправлений специальной корреспонденции</t>
  </si>
  <si>
    <t>02 0 01 02010</t>
  </si>
  <si>
    <t>02 0 01 02050</t>
  </si>
  <si>
    <t>Муниципальная программа  городского округа Красногорск на 2017-2021 годы "Снижение административных барьеров и развитие информационно-коммуникационных технологий"</t>
  </si>
  <si>
    <t>Основное мероприятие "Развитие парковых территорий, парков культуры и отдыха"</t>
  </si>
  <si>
    <t>02 0 04 00000</t>
  </si>
  <si>
    <t>Обеспечение деятельности парковых территорий, парков культуры и отдыха</t>
  </si>
  <si>
    <t>Благоустройство парковых территорий</t>
  </si>
  <si>
    <t>02 0 04 06010</t>
  </si>
  <si>
    <t>Аренда помещения и переменная плата за коммунальные услуги для МБУ "Центр культуры и досуга"</t>
  </si>
  <si>
    <t>02 0 04 06020</t>
  </si>
  <si>
    <t>Повышение квалификации работников парковых территорий</t>
  </si>
  <si>
    <t>02 0 04 06040</t>
  </si>
  <si>
    <t>02 0 04 06050</t>
  </si>
  <si>
    <t>Организация и проведение культурно-досуговых мероприятий в сфере культуры</t>
  </si>
  <si>
    <t>Реконструкция площади МАУК "Красногорский культурно-досуговый комплекс "Подмосковье"</t>
  </si>
  <si>
    <t>Реставрация объекта культурного наследия федерального значения «Усадьба Знаменское - Губайлово», Главный дом и его приспособление для предоставления услуг МБУДО «Центр творчества»   по адресу: Московская область, городской округ Красногорск, г. Красногорск, ул. Райцентр, д.8</t>
  </si>
  <si>
    <t>Основное мероприятие "Снижение административных барьеров, повышение качества и доступности предоставления муниципальных услуг, в том числе  по принципу "одного окна""</t>
  </si>
  <si>
    <t>Проведение обследования и строительство филиала МУДО "КДМШ" в мкр. Павшинская пойма, кор. К-16</t>
  </si>
  <si>
    <t>Капитальные вложения в объекты государственной (муниципальной) собственности</t>
  </si>
  <si>
    <t>01 3 01 21400</t>
  </si>
  <si>
    <t>412</t>
  </si>
  <si>
    <t>Выкуп помещения для детского технопарка "Кванториум"</t>
  </si>
  <si>
    <t>Модернизация и укрепление материально-технической базы МАУК "Знаменское-Губайлово"</t>
  </si>
  <si>
    <t>02 0 02 05020</t>
  </si>
  <si>
    <t>02 0 02 05050</t>
  </si>
  <si>
    <t>Популяризация объектов культурного наследия и музейных ценностей</t>
  </si>
  <si>
    <t>02 0 04 06000</t>
  </si>
  <si>
    <t>Создание условий для развития парковых территорий</t>
  </si>
  <si>
    <t xml:space="preserve">Муниципальная программа городского округа Красногорск на 2017-2021 годы "Культура" </t>
  </si>
  <si>
    <t>Муниципальная программа городского округа Красногорск на 2017-2021 годы "Дети и молодёжь"</t>
  </si>
  <si>
    <t>Муниципальная программа  городского округа Красногорск на 2017-2021 годы "Информирование населения о деятельности органов местного самоуправления городского округа Красногорск  Московской области"</t>
  </si>
  <si>
    <t>Изменение облика фасада МАУК "Красногорский культурно-досуговый комплекс "Подмосковье"</t>
  </si>
  <si>
    <t>13 2 03 00000</t>
  </si>
  <si>
    <t>Противоклещевая обработка зеленых насаждений</t>
  </si>
  <si>
    <t>Мероприятия по озеленению территории городского округа</t>
  </si>
  <si>
    <t>Устройство площадок для выгула собак</t>
  </si>
  <si>
    <t>Содержание береговых линий водоемов, организация пляжного отдыха</t>
  </si>
  <si>
    <t>13 2 03 00010</t>
  </si>
  <si>
    <t>Подпрограмма "Организация отдыха, оздоровления, занятости детей и молодёжи городского округа Красногорск в свободное от учёбы время в 2017-2021 годах"</t>
  </si>
  <si>
    <t>Закупка товаров, работ, услуг в целях капитального ремонта государственного (муниципального) имущества</t>
  </si>
  <si>
    <t>Исполнение муниципальных гарантий</t>
  </si>
  <si>
    <t>840</t>
  </si>
  <si>
    <t>843</t>
  </si>
  <si>
    <t>Капитальный ремонт общего имущества многоквартирных домов</t>
  </si>
  <si>
    <t>Покрытие убытков управляющих организаций по содержанию домов пониженной капитальности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</si>
  <si>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</si>
  <si>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Муниципальная программа городского округа Красногорск  на 2017-2021 годы "Физическая культура и спорт"</t>
  </si>
  <si>
    <t>Закупка товаров, работ и услуг в целях капитального ремонта государственного (муниципального) имущества</t>
  </si>
  <si>
    <t>05 0 01 00080</t>
  </si>
  <si>
    <t>Реконструкция, модернизация и ремонт спортивных плоскостных сооружений</t>
  </si>
  <si>
    <t>05 0 01 00120</t>
  </si>
  <si>
    <t>Приобретение оборудования для муниципальных спортивно-оздоровительных учреждений</t>
  </si>
  <si>
    <t>05 0 01 00130</t>
  </si>
  <si>
    <t>Компенсация затрат по оказанию услуг льготным категориям граждан</t>
  </si>
  <si>
    <t>05 0 02 00020</t>
  </si>
  <si>
    <t>Основное мероприятие "Создание условий для обеспечения квалифицированными кадрами муниципальных спортивно-оздоровительных учреждений"</t>
  </si>
  <si>
    <t>05 0 04 00000</t>
  </si>
  <si>
    <t>Специальная оценка рабочих мест(аттестация)в муниципальных спортивно-оздоровительных учреждениях</t>
  </si>
  <si>
    <t>05 0 04 00010</t>
  </si>
  <si>
    <t>Проведение инспекционного обследования объектов спорта для продления сертификатов соответствия</t>
  </si>
  <si>
    <t>05 0 05 00020</t>
  </si>
  <si>
    <t xml:space="preserve">Муниципальная программа городского округа Красногорск на 2017-2021 годы "Безопасность населения" </t>
  </si>
  <si>
    <t>Основное мероприятие "Профилактика преступлений и иных правонарушений, создание условий для деятельности народных дружин"</t>
  </si>
  <si>
    <t>07 1 05 00000</t>
  </si>
  <si>
    <t>Обеспечение деятельности общественных объединений правоохранительной направленности</t>
  </si>
  <si>
    <t>Обеспечение государственной поддержки негосударственных частных дошкольных образовательных организаций в городском округе  Красногорск с целью возмещения расходов на присмотр и уход, содержание имущества и арендную плату за использование помещений</t>
  </si>
  <si>
    <t>02 0 04 06590</t>
  </si>
  <si>
    <t>Капитальный ремонт и приобретение оборудования для оснащения многофункциональных хоккейных площадок</t>
  </si>
  <si>
    <t xml:space="preserve"> Материальная помощь детям-инвалидам на частичное возмещение расходов по реабилитации</t>
  </si>
  <si>
    <t>04 1 02 00070</t>
  </si>
  <si>
    <t>Единовременные выплаты детям-инвалидам (до 18 лет) ко Дню защиты детей</t>
  </si>
  <si>
    <t>04 1 02 00080</t>
  </si>
  <si>
    <t>Подпрограмма  «Обеспечение жильем молодых семей»</t>
  </si>
  <si>
    <t xml:space="preserve">14 3 00 00000 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</si>
  <si>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</si>
  <si>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 xml:space="preserve">14 3 01 00000 </t>
  </si>
  <si>
    <t>Содержание детских игровых площадок, воркаутов</t>
  </si>
  <si>
    <t>Текущее содержание объектов благоустройства</t>
  </si>
  <si>
    <t>Устройство и ремонт синтетического (резинового) покрытия</t>
  </si>
  <si>
    <t>Муниципальная программа  городского округа Красногорск на 2017-2021 годы "Развитие транспортной системы"</t>
  </si>
  <si>
    <t>Основное мероприятие "Развитие пассажирского транспорта общего пользования"</t>
  </si>
  <si>
    <t>Основное мероприятие "Увеличение пропускной способности и улучшение функционирования сети автомобильных дорог местного значения"</t>
  </si>
  <si>
    <t xml:space="preserve">Паспортизация "бесхозяйных" автомобильных дорог </t>
  </si>
  <si>
    <t>Устройство парковок общего пользования</t>
  </si>
  <si>
    <t>Проектирование, строительство и реконструкция дорог общего пользования</t>
  </si>
  <si>
    <t>11 0 02 00080</t>
  </si>
  <si>
    <t>Проектирование, строительство и реконструкция сетей ливневой канализации</t>
  </si>
  <si>
    <t>11 0 02 00090</t>
  </si>
  <si>
    <t>Обеспечение деятельности (оказание услуг) МБУ "КГС" в области дорожного хозяйства</t>
  </si>
  <si>
    <t>11 0 02 00110</t>
  </si>
  <si>
    <t>Выполнение работ по перемещению и эвакуации транспортных средств</t>
  </si>
  <si>
    <t>11 0 02 00120</t>
  </si>
  <si>
    <t>11 0 02 00130</t>
  </si>
  <si>
    <t>Основное мероприятие "Обеспечение безопасности дорожного движения, снижение смертности от дорожно-транспортных происшествий"</t>
  </si>
  <si>
    <t>Муниципальная программа  городского округа Красногорск на 2017-2021 годы "Развитие потребительского рынка и услуг"</t>
  </si>
  <si>
    <t>Основное мероприятие "Развитие инфраструктуры потребительского рынка и услуг городского округа"</t>
  </si>
  <si>
    <t>16 0 01 00000</t>
  </si>
  <si>
    <t>16 0 01 00010</t>
  </si>
  <si>
    <t>Основное мероприятие "Развитие похоронного дела в городском округе"</t>
  </si>
  <si>
    <t>Выполнение работ по текущему ремонту автомобильных дорог</t>
  </si>
  <si>
    <t>Выполнение работ по уходу за разметкой, нанесение вновь и восстановление изношенной вертикальной и горизонтальной разметки, в том числе на элементах дорожных сооружений, с удалением остатков старой разметки</t>
  </si>
  <si>
    <t>Выполнение работ по паспортизации автомобильных дорог и искусственных сооружений</t>
  </si>
  <si>
    <t>11 0 02 00140</t>
  </si>
  <si>
    <t>11 0 02 00150</t>
  </si>
  <si>
    <t>Основное мероприятие "Выявление и ликвидация несанкционированных свалок"</t>
  </si>
  <si>
    <t>Организация сбора и вывоза бытовых отходов и мусора</t>
  </si>
  <si>
    <t>Мероприятия в области охраны окружающей среды, информирование населения о мероприятиях экологической направленности</t>
  </si>
  <si>
    <t>13 2 02 00020</t>
  </si>
  <si>
    <t>13 2 02 00030</t>
  </si>
  <si>
    <t>13 2 02 00040</t>
  </si>
  <si>
    <t>13 2 02 00050</t>
  </si>
  <si>
    <t>Основное мероприятие "Охрана водных объектов"</t>
  </si>
  <si>
    <t>13 2 04 00000</t>
  </si>
  <si>
    <t>13 2 04 00060</t>
  </si>
  <si>
    <t>500</t>
  </si>
  <si>
    <t>540</t>
  </si>
  <si>
    <t>Иные межбюджетные трансферты</t>
  </si>
  <si>
    <t>Межбюджетные трансферты</t>
  </si>
  <si>
    <t>Обеспечение проведения выборов и референдумов на территории городского округа Красногорск</t>
  </si>
  <si>
    <t>Предоставление межбюджетных трансфертов бюджету Московской области</t>
  </si>
  <si>
    <t>Подпрограмма "Управление муниципальными финансами"</t>
  </si>
  <si>
    <t>10 1 00 00000</t>
  </si>
  <si>
    <t>Основное мероприятие «Управление муниципальным долгом городского округа Красногорск"</t>
  </si>
  <si>
    <t>10 1 00 00010</t>
  </si>
  <si>
    <t>Обслуживание муниципального долга</t>
  </si>
  <si>
    <t>Обслуживание государственного (муниципального) долга</t>
  </si>
  <si>
    <t>Центральный аппарат избирательной комиссии</t>
  </si>
  <si>
    <t>Члены избирательной комиссии</t>
  </si>
  <si>
    <t xml:space="preserve">ПИР и строительство общеобразовательной школы на 550 мест по адресу: Московская область, городской округ Красногорск, р.п. Нахабино, ул. Молодёжная, д.1 </t>
  </si>
  <si>
    <t>ПИР и строительство пристройки к МБОУ СОШ №15 на 300 мест по адресу: Московская область, городской округ Красногорск, г. Красногорск, ул. Успенская, д.20</t>
  </si>
  <si>
    <t>Расходы на обеспечение деятельности (оказание услуг) МКУ "ЦБ го Красногорск"</t>
  </si>
  <si>
    <t>10 4 06 00590</t>
  </si>
  <si>
    <t>10 4 07 00000</t>
  </si>
  <si>
    <t>10 4 07 04000</t>
  </si>
  <si>
    <t>10 4 07 06000</t>
  </si>
  <si>
    <t>10 4 08 00000</t>
  </si>
  <si>
    <t>Участие в социальных программах Московской области</t>
  </si>
  <si>
    <t>10 4 08 00010</t>
  </si>
  <si>
    <t>10 4 06 14000</t>
  </si>
  <si>
    <t>Расходы на содержание прилегающей территории к зданиям администрации</t>
  </si>
  <si>
    <t>10 4 06 24000</t>
  </si>
  <si>
    <t>Типографские расходы на нужды органов местного самоуправления администрации</t>
  </si>
  <si>
    <t>10 4 06 34000</t>
  </si>
  <si>
    <t>10 4 06 44000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</si>
  <si>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Красногорск"</t>
  </si>
  <si>
    <t>Подпрограмма "Снижение административных барьеров, повышение качества и доступности предоставления муниципальных услуг, в том числе организация работы МФЦ"</t>
  </si>
  <si>
    <t>2018 год</t>
  </si>
  <si>
    <t>Ремонт помещений администрации</t>
  </si>
  <si>
    <t>ПИР и строительство пристройки к МБОУ СОШ №15 на 300 мест по адресу: Московская область, городской округ Красногорск, г. Красногорск, ул. Успенская, д.20 за счет средств ОБ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</si>
  <si>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</si>
  <si>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Проектирование, строительство и реконструкция прочих объектов благоустройства</t>
  </si>
  <si>
    <t>Валка сухих и аварийных деревьев</t>
  </si>
  <si>
    <t>Муниципальная программа городского округа Красногорск на 2017-2021 годы "Эффективное управление"</t>
  </si>
  <si>
    <t>01 2 01 00591</t>
  </si>
  <si>
    <t>01 2 01 00592</t>
  </si>
  <si>
    <t>Муниципальная программа городского округа Красногорск на 2017-2021 годы "Социальная поддержка населения"</t>
  </si>
  <si>
    <t>Основное мероприятие "Создание условий для оказания медицинской помощи населению городского округа Красногорск"</t>
  </si>
  <si>
    <t>Основное мероприятие "Социальная поддержка отдельных категорий работников государственных лечебных учреждений Московской области, расположенных на территории городского округа Красногорск"</t>
  </si>
  <si>
    <t>Оказание мер социальной поддержки отдельных категорий работников государственных лечебных учреждений Московской области, расположенных на территории городского округа Красногорск</t>
  </si>
  <si>
    <t>Основное мероприятие "Развитие сферы муниципальных закупок для обеспечения муниципальных нужд городского округа Красногорск"</t>
  </si>
  <si>
    <t>Муниципальная программа городского округа Красногорск на 2017-2021 годы "Жилище"</t>
  </si>
  <si>
    <t>Основное мероприятие "Информирование населения о деятельности органов местного самоуправления городского округа Красногорск, о мероприятиях социально-экономического развития о общественно-политической жизни"</t>
  </si>
  <si>
    <t>Заместитель председателя Совета депутатов городского округа</t>
  </si>
  <si>
    <t>Расходы на содержание помещений администрации</t>
  </si>
  <si>
    <r>
      <t xml:space="preserve">Ремонт и оснащение столовых и стоматологических кабинетов муниципальных образовательных учреждений </t>
    </r>
    <r>
      <rPr>
        <b/>
        <sz val="10"/>
        <rFont val="Arial Cyr"/>
        <charset val="204"/>
      </rPr>
      <t>(программа "Взлетай")</t>
    </r>
  </si>
  <si>
    <t>ПИР и строительство многофункционального здания МБОУ «Образовательный центр «Созвездие»» по адресу:  Московская область, городской округ Красногорск, г. Красногорск, ул. Большая Комсомольская, д.13</t>
  </si>
  <si>
    <t xml:space="preserve">Единовременная выплата участникам и инвалидам Великой Отечественной Войны;  лицам, награждённым знаком "Жителю блокадного Ленинграда" ;бывшим несовершеннолетним узникам концлагерей, гетто, других мест принудительного содержания, созданных фашистами и их союзниками в период Второй мировой войны; вдовам(вдовцам) участников Великой Отечественной войны, не вступившим в повторный брак, труженикам тыла в связи с празднованием годовщины Победы в Великой Отечественной войне 1941-1945гг. </t>
  </si>
  <si>
    <t xml:space="preserve"> Единовременные  денежные выплаты: лицам, награжденным медалью «За оборону Ленинграда»; лицам, награжденным медалью «За оборону Сталинграда»; ветеранам Великой Отечественной войны (участникам Курской битвы); лицам, награжденным медалью «За оборону Москвы» к Дням воинской славы России; членам семей военнослужащих и сотрудников органов внутренних дел, погибших при исполнении обязанностей военной службы (служебных обязанностей) в Афганистане или при участии в боевых действиях в мирное время на территории Российской Федерации,; членам семей военнослужащих, погибших на атомном подводном ракетном крейсере "Курск"</t>
  </si>
  <si>
    <t>Проектирование и строительство физкультурно-оздоровительного комплекса с искусственным льдом г. Красногорск мкр.1</t>
  </si>
  <si>
    <t>Проектирование и строительство физкультурно-оздоровительного комплекса с искусственным льдом г. Красногорск мкр.1 за счет средств областного бюджета</t>
  </si>
  <si>
    <t>Организация мероприятий, направленных на демонтаж нестационарных торговых объектов, размещение которых не соответствует схеме размещения нестационарных торговых объектов</t>
  </si>
  <si>
    <t>Мероприятия по развитию благоустроенных территорий</t>
  </si>
  <si>
    <t>Подготовка проектов планировки и межевания территорий при строительстве капитальных объектов и объектов ИЖС</t>
  </si>
  <si>
    <t>Прочая закупка товаров, работ и услуг</t>
  </si>
  <si>
    <t xml:space="preserve">Прочая закупка товаров, работ и услуг </t>
  </si>
  <si>
    <t xml:space="preserve">Оказание единовременной материальной помощи                                           -малообеспеченным: пенсионерам (старше 60 лет),  инвалидам,  многодетным семьям, неполным семьям, семьям, имеющим детей-инвалидов; -многодетным семьям , неполным семьям , семьям, имеющим детей-инвалидов,  инвалидам, пенсионерам, оказавшимся в трудной жизненной ситуации; </t>
  </si>
  <si>
    <t>Ежемесячные компенсационные выплаты лицам, удостоенным звания "Почетный гражданин городского округа  Красногорск". Пособие  на погребение лиц, удостоенных звания. Оплата  цветов, венков и ритуальных принадлежностей</t>
  </si>
  <si>
    <t>Основное мероприятие "Организация и проведение  мероприятий с участием  социально незащищенных категорий населения"</t>
  </si>
  <si>
    <t>Мероприятия с участием  социально незащищенных категорий населения"</t>
  </si>
  <si>
    <t>Осуществление государственных полномочий в области земельных отношений</t>
  </si>
  <si>
    <t>10 4 06 60830</t>
  </si>
  <si>
    <t>ПИР и строительство детского сада на 340 мест по ул. Большая Комсомольская,д.13</t>
  </si>
  <si>
    <t>01 1 01 40010</t>
  </si>
  <si>
    <t>ПИР и строительство детского сада на 320 мест по ул. Пионерская, д. 25</t>
  </si>
  <si>
    <t>01 1 01 40030</t>
  </si>
  <si>
    <t>10 4 06 01590</t>
  </si>
  <si>
    <t>Расходы на обеспечение деятельности (оказание услуг) МКУ "Центр обеспечения деятельности органов местного самоуправления го Красногорск"</t>
  </si>
  <si>
    <t>02 0 02 05060</t>
  </si>
  <si>
    <t>15 0 02 00010</t>
  </si>
  <si>
    <t>Основное мероприятие "Повышение уровня информированности населения городского округа Красногорск посредством наружной рекламы"</t>
  </si>
  <si>
    <t>Приведение в соответствие количества и фактического расположения рекламных конструкций на территории городского округа Красногорск</t>
  </si>
  <si>
    <t>15 0 01 00070</t>
  </si>
  <si>
    <t>15 0 01 00080</t>
  </si>
  <si>
    <t>Проведение мероприятий, к которым обеспечено праздничное, тематическое оформление территории городского округа Красногорск</t>
  </si>
  <si>
    <t>Основное мероприятие "Улучшение условий труда"</t>
  </si>
  <si>
    <t>Мероприятия по подготовке и проведению Праздника труда</t>
  </si>
  <si>
    <t>10 3 08 00000</t>
  </si>
  <si>
    <t>10 3 08 00100</t>
  </si>
  <si>
    <t>02 0 04 60070</t>
  </si>
  <si>
    <t>Капитальный ремонт автомобильных дорог общего пользования</t>
  </si>
  <si>
    <t>11 0 02 00010</t>
  </si>
  <si>
    <t>Приобретение дорожной техники и оборудования</t>
  </si>
  <si>
    <t>11 0 02 00160</t>
  </si>
  <si>
    <t>01 2 01 60680</t>
  </si>
  <si>
    <t>Проведение мероприятий по подготовке учреждений к оказанию образовательной услуги</t>
  </si>
  <si>
    <t>01 1 02 21080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</si>
  <si>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 центрах предоставления государственных и муниципальных услуг"</t>
  </si>
  <si>
    <t>17 1 02 04590</t>
  </si>
  <si>
    <t>17 1 02 62680</t>
  </si>
  <si>
    <t>17 1 03 0000</t>
  </si>
  <si>
    <t>17 1 03 60860</t>
  </si>
  <si>
    <t>01 2 01 62490</t>
  </si>
  <si>
    <t>Мероприятия по организации отдыха детей в каникулярное время</t>
  </si>
  <si>
    <t>06 2 01 62190</t>
  </si>
  <si>
    <t>Софинансирование расходов на повышение заработной платы работникам муниципальных учреждений в сфере культуры</t>
  </si>
  <si>
    <t>02 0 01 60440</t>
  </si>
  <si>
    <t>Муниципальная программа городского округа Красногорск на 2018-2022 годы "Содержание и развитие инженерной инфраструктуры и энергоэффективности"</t>
  </si>
  <si>
    <t>03 0 00 00000</t>
  </si>
  <si>
    <t>Подпрограмма "Чистая вода "</t>
  </si>
  <si>
    <t>03 1 00 00000</t>
  </si>
  <si>
    <t>03 1 01 00000</t>
  </si>
  <si>
    <t>03 1 01 00010</t>
  </si>
  <si>
    <t>03 1 01 60330</t>
  </si>
  <si>
    <t>Подпрограмма "Очистка сточных вод"</t>
  </si>
  <si>
    <t>03 2 00 00000</t>
  </si>
  <si>
    <t>03 2 01 00000</t>
  </si>
  <si>
    <t>Основное мероприятие " Проектирование, строительство, реконструкция, капитальный ремонт, приобретение, монтаж и ввод в эксплуатацию объектов очистки сточных вод"</t>
  </si>
  <si>
    <t>03 2 01 64030</t>
  </si>
  <si>
    <t>Подпрограмма "Создание условий для обеспечения качественными жилищно-коммунальными услугами"</t>
  </si>
  <si>
    <t>03 3 00 00000</t>
  </si>
  <si>
    <t>03 3 01 00000</t>
  </si>
  <si>
    <t>03 3 01 00010</t>
  </si>
  <si>
    <t>03 3 01 00020</t>
  </si>
  <si>
    <t>11 0 02 60240</t>
  </si>
  <si>
    <t>Основное мероприятие " Модернизация и развитие системы коммунальной инфраструктуры"</t>
  </si>
  <si>
    <t>Прием поверхностных сточных вод</t>
  </si>
  <si>
    <t>03 3 01 00030</t>
  </si>
  <si>
    <t>03 3 01 00040</t>
  </si>
  <si>
    <t>03 3 01 00050</t>
  </si>
  <si>
    <t>Проектирование и реконструкция тепловых сетей отопления и горячего водоснабжения по адресу: г.о. Красногорск, пос. Архангельское</t>
  </si>
  <si>
    <t>03 3 01 00080</t>
  </si>
  <si>
    <t>03 3 01 00090</t>
  </si>
  <si>
    <t>03 3 01 00100</t>
  </si>
  <si>
    <t>03 3 01 00110</t>
  </si>
  <si>
    <t>03 3 01 00120</t>
  </si>
  <si>
    <t>Проектирование, строительство, реконструкция, капитальный ремонт канализационных коллекторов и канализационных насосных станций, за счет средств областного бюджета</t>
  </si>
  <si>
    <t>03 3 01 60310</t>
  </si>
  <si>
    <t>Софинансирование расходов на обеспечение подвоза обучающихся к месту обучения в муниципальные общеобразовательные организации, расположенные в сельской местности за счет средств МБ</t>
  </si>
  <si>
    <r>
      <t>О</t>
    </r>
    <r>
      <rPr>
        <b/>
        <sz val="10"/>
        <rFont val="Arial Cyr"/>
        <charset val="204"/>
      </rPr>
      <t>рганизация перевозок обучающихся  муниципальных общеобразовательных организаций</t>
    </r>
  </si>
  <si>
    <t>Организация проезда обучающихся муниципальных общеобразовательных организации</t>
  </si>
  <si>
    <t>Проектирование, строительство, реконструкция объектов коммунальной инфраструктуры, за счет средств областного бюджета</t>
  </si>
  <si>
    <t>03 3 01 64080</t>
  </si>
  <si>
    <t>03 4 00 00000</t>
  </si>
  <si>
    <t>03 4 01 00000</t>
  </si>
  <si>
    <t>03 4 01 00010</t>
  </si>
  <si>
    <t>Приобретение установка, замена (модернизация) энергосберегающих светильников и энергосберегающих ламп</t>
  </si>
  <si>
    <t>03 4 01 00020</t>
  </si>
  <si>
    <t>Установка АУУ системами теплоснабжения и ИТП</t>
  </si>
  <si>
    <t>03 4 01 00030</t>
  </si>
  <si>
    <t>Приобретение, установка, замена (модернизация) приборов и узлов учета, выполнение поверки приборов учета, работ по диспетчеризации приборов и узлов учета</t>
  </si>
  <si>
    <t>Основное мероприятие " Проектирование, строительство, реконструкция, капитальный ремонт, приобретение, монтаж и ввод в эксплуатацию объектов водоснабжения"</t>
  </si>
  <si>
    <t>Муниципальная программа  городского округа Красногорск на 2018-2022 годы "Формирование комфортной городской среды"</t>
  </si>
  <si>
    <t>19 0 00 00000</t>
  </si>
  <si>
    <t>19 0 01 00000</t>
  </si>
  <si>
    <t>19 0 01 00010</t>
  </si>
  <si>
    <t>19 0 05 00010</t>
  </si>
  <si>
    <t>Основное мероприятие "Создание благоприятных условий для проживания граждан"</t>
  </si>
  <si>
    <t>19 0 05 00000</t>
  </si>
  <si>
    <t>19 0 05 00020</t>
  </si>
  <si>
    <t>19 0 05 00030</t>
  </si>
  <si>
    <t>Предоставление субсидий организация, предоставляющим населению коммунальные услуги по тарифам, не обеспечивающим возмещение издержек в части вывоза ЖБО</t>
  </si>
  <si>
    <t>19 0 05 00040</t>
  </si>
  <si>
    <t>19 0 05 00050</t>
  </si>
  <si>
    <t>Основное мероприятие "Благоустройство общественных территорий"</t>
  </si>
  <si>
    <t>Комплексное благоустройство, разработка архитектурно-планировочных концепций(и рабочей документации)благоустройства дворовых территорий</t>
  </si>
  <si>
    <t>Основное мероприятие "Благоустройство дворовых территорий"</t>
  </si>
  <si>
    <t>19 0 02 00000</t>
  </si>
  <si>
    <t>19 0 03 00000</t>
  </si>
  <si>
    <t>19 0 03 00010</t>
  </si>
  <si>
    <t>19 0 02 00010</t>
  </si>
  <si>
    <t>19 0 03 00020</t>
  </si>
  <si>
    <t>19 0 03 00030</t>
  </si>
  <si>
    <t>19 0 03 00040</t>
  </si>
  <si>
    <t>19 0 03 00050</t>
  </si>
  <si>
    <t>19 0 03 00060</t>
  </si>
  <si>
    <t>19 0 03 00070</t>
  </si>
  <si>
    <t>19 0 03 00080</t>
  </si>
  <si>
    <t>19 0 03 00590</t>
  </si>
  <si>
    <t>Основное мероприятие "Формирование комфортной городской световой среды"</t>
  </si>
  <si>
    <t>19 0 04 00000</t>
  </si>
  <si>
    <t>19 0 04 00010</t>
  </si>
  <si>
    <t>19 0 04 00020</t>
  </si>
  <si>
    <t>19 0 04 00030</t>
  </si>
  <si>
    <t>19 0 04 00040</t>
  </si>
  <si>
    <t>19 0 04 00050</t>
  </si>
  <si>
    <t>Отлов безнадзорных животных, за счет средств областного бюджета</t>
  </si>
  <si>
    <t>Муниципальная гарантия ресурсоснабжающим организациям</t>
  </si>
  <si>
    <t>Проектирование подключения участков многодетных семей к инженерным сетям водоснабжения и водоотведения</t>
  </si>
  <si>
    <t>03 3 01 00130</t>
  </si>
  <si>
    <t>02 0 01 00010</t>
  </si>
  <si>
    <t>Расходы на повышение заработной платы работникам муниципальных учреждений в сфере культуры</t>
  </si>
  <si>
    <t>Организация деятельности многофункциональных центров для реализации избирательных прав и права на участие в референдуме жителей городского округа Красногорск.</t>
  </si>
  <si>
    <t>17 1 02 06590</t>
  </si>
  <si>
    <t>17 1 03 05590</t>
  </si>
  <si>
    <t>Резервный фонд администрации городского округа Красногорск на предупреждение и ликвидацию чрезвычайных ситуаций и стихийных бедствий</t>
  </si>
  <si>
    <t>Резервный фонд администрации городского округа Красногорск</t>
  </si>
  <si>
    <t>19 0 03 60870</t>
  </si>
  <si>
    <t>19 0 03 62670</t>
  </si>
  <si>
    <t>Осуществление государственных полномочий в соответствии с законом Московской области №244/2017-ОЗ</t>
  </si>
  <si>
    <t>Осуществление переданного государственного полномочия по созданию комиссий по делам несовершеннолетних и защите их прав городских округов и  муниципальных  районов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</si>
  <si>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</si>
  <si>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</si>
  <si>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</si>
  <si>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образовательных организаций в Московской области</t>
  </si>
  <si>
    <t>Обеспечение подвоза обучающихся к месту обучения в муниципальные общеобразовательные организации Московской области, расположенные в сельской местности, за счет средств ОБ</t>
  </si>
  <si>
    <t>Обеспечение современными аппаратно-программными комплексами образовательных организаций в Московской области за счет средств ОБ</t>
  </si>
  <si>
    <t>Основное мероприятие "Создание условий для благоустройства"</t>
  </si>
  <si>
    <t>Организация и проведение "круглых столов" по вопросам местного самоуправления с привлечением общественности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</si>
  <si>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</si>
  <si>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10 4 06 00100</t>
  </si>
  <si>
    <t>10 4 06 00200</t>
  </si>
  <si>
    <t>Проведение судебно-правовых экспертиз</t>
  </si>
  <si>
    <t>Капитальный ремонт наружной водопроводной сети п. Архангельское</t>
  </si>
  <si>
    <t>03 3 01 00150</t>
  </si>
  <si>
    <t xml:space="preserve">03 3 01 00160 </t>
  </si>
  <si>
    <t>Проектирование, строительство, реконструкция,  ремонт и  техническое обслуживание объектов коммунальной инфраструктуры</t>
  </si>
  <si>
    <t>03 3 01 00170</t>
  </si>
  <si>
    <t>03 3 01 00180</t>
  </si>
  <si>
    <t>Оснащение учреждений по спортивной подготовки оборудованием, мебелью, инвентарем и техникой</t>
  </si>
  <si>
    <t>05 0 06 00030</t>
  </si>
  <si>
    <t>Поддержка НКО осуществляющих деятельность в сфере физической культуры и спорта на территории округа</t>
  </si>
  <si>
    <t>05 0 02 00030</t>
  </si>
  <si>
    <t>Тренировочные сборы и приобретение инвентаря для спортсменов  по лыжным гонкам</t>
  </si>
  <si>
    <t>05 0 06 00040</t>
  </si>
  <si>
    <t>Ремонт, реконструкция памятников и мемориальных комплексов городского округа</t>
  </si>
  <si>
    <t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город", за счет средств областного бюджета</t>
  </si>
  <si>
    <t>19 0 04 62630</t>
  </si>
  <si>
    <t>Обустройство набережной Москвы-реки в мкр. Павшинская пойма (береговая линия)</t>
  </si>
  <si>
    <t xml:space="preserve">Обустройство набережной Москвы-реки в мкр. Павшинская пойма </t>
  </si>
  <si>
    <t>19 0 01 00020</t>
  </si>
  <si>
    <t>Приобретение техники для нужд благоустройства территорий</t>
  </si>
  <si>
    <t>19 0 03 00090</t>
  </si>
  <si>
    <t>Приобретение техники для нужд благоустройства территорий, средства областного бюджета</t>
  </si>
  <si>
    <t>19 0 03 61360</t>
  </si>
  <si>
    <t>03 3 01 00210</t>
  </si>
  <si>
    <t>Снос, демонтаж незаконных строений</t>
  </si>
  <si>
    <t>Благоустройство и озеленение отдельных объектов</t>
  </si>
  <si>
    <t>19 0 03 00100</t>
  </si>
  <si>
    <t>Работы по ландшафтному дизайну</t>
  </si>
  <si>
    <t>19 0 03 00110</t>
  </si>
  <si>
    <t>Содержание парка "Изумрудные холмы"</t>
  </si>
  <si>
    <t>19 0 03 00120</t>
  </si>
  <si>
    <t>Ликвидация последствий стихийных погодных условий</t>
  </si>
  <si>
    <t>19 0 03 00130</t>
  </si>
  <si>
    <t>Ликвидация несанкционированных рекламных объявлений</t>
  </si>
  <si>
    <t>19 0 03 00140</t>
  </si>
  <si>
    <t>Ремонт асфальтового покрытия дворовых территорий и проездов дворовых территорий</t>
  </si>
  <si>
    <t>03 1 01 00030</t>
  </si>
  <si>
    <t>Проектирование и строительство сетей водоснабжения д.Сабурово</t>
  </si>
  <si>
    <t>03 1 01 00040</t>
  </si>
  <si>
    <t>Мероприятия по благоустройству общественных территорий</t>
  </si>
  <si>
    <t>19 0 01 00030</t>
  </si>
  <si>
    <t>Дополнительные мероприятия по развитию жилищно-коммунального хозяйства и социально-культурной сферы</t>
  </si>
  <si>
    <t>01 3 01 04400</t>
  </si>
  <si>
    <t>01 2 01 04400</t>
  </si>
  <si>
    <t>02 0 01 04400</t>
  </si>
  <si>
    <t>06 1 02 04400</t>
  </si>
  <si>
    <t xml:space="preserve">Проектирование, реконструкция, капитальный ремонт ВЗУ в пос. Архангельское </t>
  </si>
  <si>
    <t>Проектирование, реконструкция, капитальный ремонт ВЗУ в пос. Архангельское, за счет средств областного бюджета</t>
  </si>
  <si>
    <t>Устройство объектов электросетевого хозяйства</t>
  </si>
  <si>
    <t>10 4 09 00000</t>
  </si>
  <si>
    <t>10 4 09 00010</t>
  </si>
  <si>
    <t>Основное мероприятие "Оптимизация сети и штата учреждений"</t>
  </si>
  <si>
    <t xml:space="preserve">Проведение ликвидационных мероприятий </t>
  </si>
  <si>
    <t>Проектирование, реконструкция, строительство автоматизированной котельной с переключением существующей нагрузки и увеличением мощности до 60 МВт в пос. Архангельское г.о. Красногорск</t>
  </si>
  <si>
    <t>13 2 05 00000</t>
  </si>
  <si>
    <t>Основное мероприятие "Участие в осуществлении раздельного сбора твердых коммунальных отходов"</t>
  </si>
  <si>
    <t>13 2 05 00010</t>
  </si>
  <si>
    <t>Приобретение и оснащение мусоросортировочного комплекса</t>
  </si>
  <si>
    <t>Развитие материально-технической базы Центра ГТО</t>
  </si>
  <si>
    <t>05 0 02 00040</t>
  </si>
  <si>
    <t>Дооснащение материально-техническими средствами - приобретение программно-технических комплексов для оформления паспортов   гражданина Российской Федерации, удостоверяющих личность гражданина Российской Федерации за пределами территории Российской Федерации в МФЦ за счет средств ОБ</t>
  </si>
  <si>
    <t>Дооснащение материально-техническими средствами- приобретение программно-технических комплексов для оформления паспортов   гражданина Российской Федерации, удостоверяющих личность гражданина Российской Федерации за пределами территории Российской Федерации в МФЦ за счет средств МБ</t>
  </si>
  <si>
    <r>
      <t xml:space="preserve">Организация деятельности МФЦ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ТИК </t>
    </r>
    <r>
      <rPr>
        <i/>
        <sz val="12"/>
        <rFont val="Times New Roman"/>
        <family val="1"/>
        <charset val="204"/>
      </rPr>
      <t xml:space="preserve"> за счет средств МБ</t>
    </r>
  </si>
  <si>
    <r>
      <t xml:space="preserve">Организация деятельности МФЦ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ТИК </t>
    </r>
    <r>
      <rPr>
        <i/>
        <sz val="12"/>
        <rFont val="Times New Roman"/>
        <family val="1"/>
        <charset val="204"/>
      </rPr>
      <t xml:space="preserve"> за счет средств ОБ</t>
    </r>
  </si>
  <si>
    <t>Ремонт подъездов многоквартирных домов</t>
  </si>
  <si>
    <t>Замена, обслуживание и ремонт внутриквартирного газового оборудования</t>
  </si>
  <si>
    <t>Производство работ по реставрации и ремонту зданий и сооружений, строительству коммуникаций, технологическое подключение к электросетям</t>
  </si>
  <si>
    <t>Модернизация, укрепление материально-технической базы, ремонт и переоснащение  парковых территорий</t>
  </si>
  <si>
    <t>Субсидия на создание новых и благоустройство существующих парков культуры и отдыха за счёт средств областного бюджета</t>
  </si>
  <si>
    <t>Реконструкция канализационного коллектора с продолжением его от вантузной камеры по левому берегу р. Москвы до пешеходного моста с последующим прохождением дюкеров через реку до регулирующей камеры на правом берегу реки у пешеходного моста, г. Красногорск, мкр. Павшинская пойма, за счет средств областного бюджета</t>
  </si>
  <si>
    <t>Капитальный ремонт КНС-1, КНС-2 пос. Архангельское г.о. Красногорск, санаторий Архангельское и прилегающая застройка</t>
  </si>
  <si>
    <t>Проектирование и строительство системы горячего водоснабжения для жилых домов №4,6,8,10,16,18,20 с перекладкой тепловых сетей большего диаметра по адресу: Московская обл., г.о. Красногорск, п. Нахабино, ул. Панфилова</t>
  </si>
  <si>
    <t>Ремонт сети водопровода по адресу: Московская область, го Красногорск, мкр.Гольево, от ул. Новая Слободка до СПК "Урожай-2"</t>
  </si>
  <si>
    <t>Проектирование и реконструкция ВЗУ, устройство центральной канализации п. Ильинское -Усово</t>
  </si>
  <si>
    <t>Подпрограмма "Энергосбережение и повышение энергетической эффективности"</t>
  </si>
  <si>
    <t>Основное мероприятие " Создание условий для энергосбережения и повышения энергетической эффективности в бюджетной сфере"</t>
  </si>
  <si>
    <t>Взнос в уставной капитал публичного акционерного общества "Красногорская теплосеть"</t>
  </si>
  <si>
    <t>450</t>
  </si>
  <si>
    <t>452</t>
  </si>
  <si>
    <t>Бюджетные инвестиции иным юридическим лицам</t>
  </si>
  <si>
    <t>Бюджетные инвестиции иным юридическим лицам, за исключением бюджетных инвестиций в объекты капитального строительства</t>
  </si>
  <si>
    <t>Проектирование и реконструкция с увеличением мощности ЦТП ПДХ Архангельское, ЦТП № 4, с отключением и выводом из эксплуатации ЦТП № 3 с последующим демонтажем по адресу : пос.Архангельское, г.о. Красногорск</t>
  </si>
  <si>
    <t>Проектирование и реконструкция наружных водопроводных сетей, по адресу: г.о. Красногорск, пос. Архангельское, территория музея-усадьбы "Архангельское" и прилегающая территория</t>
  </si>
  <si>
    <t>Проектирование и реконструкция наружных канализационных сетей, по адресу: г.о. Красногорск, пос. Архангельское, территория музея-усадьбы "Архангельское" и прилегающая территория</t>
  </si>
  <si>
    <t>Субсидии на возмещение недополученных доходов и (или) возмещение фактически понесенных затрат</t>
  </si>
  <si>
    <t>Реализация мероприятий по обеспечению жильем молодых семей</t>
  </si>
  <si>
    <t xml:space="preserve">14 3 01 L4970 </t>
  </si>
  <si>
    <t>Капитальный ремонт водопроводных сетей по адресу:городской округ Красногорск, пос. Архангельское</t>
  </si>
  <si>
    <t>03 3 01 00220</t>
  </si>
  <si>
    <t>Проектирование и реконструкция тепловых сетей отопления и горячего водоснабжения по адресу: г.о.Красногорск, музей-усадьба Архангельское и прилегающая застройка</t>
  </si>
  <si>
    <t>Отлов безнадзорных животных</t>
  </si>
  <si>
    <t>19 0 03 00150</t>
  </si>
  <si>
    <t>01 2 01 62310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</si>
  <si>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</si>
  <si>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01 1 02 62130</t>
  </si>
  <si>
    <t>04 2 01 L0272</t>
  </si>
  <si>
    <r>
      <t xml:space="preserve"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организациях, осуществляющих образовательную деятельность по адаптированным основным общеобразовательным программ) условий для получения детьми- инвалидами качественного образования в 2018г - </t>
    </r>
    <r>
      <rPr>
        <b/>
        <i/>
        <sz val="12"/>
        <rFont val="Times New Roman Cyr"/>
        <charset val="204"/>
      </rPr>
      <t>средства ОБ</t>
    </r>
  </si>
  <si>
    <r>
      <t xml:space="preserve"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организациях, осуществляющих образовательную деятельность по адаптированным основным общеобразовательным программ) условий для получения детьми- инвалидами качественного образования в 2018г - </t>
    </r>
    <r>
      <rPr>
        <b/>
        <i/>
        <sz val="12"/>
        <rFont val="Times New Roman Cyr"/>
        <charset val="204"/>
      </rPr>
      <t>средства ФБ</t>
    </r>
  </si>
  <si>
    <t>Модернизация, укрепление материально-технической базы и ремонт учреждений культуры</t>
  </si>
  <si>
    <t>14 1 01 L0210</t>
  </si>
  <si>
    <t xml:space="preserve">Строительство СОШ на 825 мест в г. Красногорск мкр.Опалиха 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</si>
  <si>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</si>
  <si>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01 2 01 60600</t>
  </si>
  <si>
    <t>Обеспечение (доведение до запланированных значений качественных показателей) учреждений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ОБ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</si>
  <si>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 из ОБ</t>
  </si>
  <si>
    <t>Основное мероприятие "Проведение внешней независимой строительной экспертизы в случае выявления нарушений градостроительных и иных норм"</t>
  </si>
  <si>
    <t>18 0 02 00000</t>
  </si>
  <si>
    <t>Закупка товаров, работ и услуг для государственных (муниципальных) нужд</t>
  </si>
  <si>
    <t>10 4 08 00020</t>
  </si>
  <si>
    <t>Обеспечение участия городского округа Красногорск в социальных программах Московской области</t>
  </si>
  <si>
    <t>ПИР и строительство общеобразовательной школы на 550 мест по адресу: Московская область, городской округ Красногорск, р.п. Нахабино, ул. Молодёжная, д.1 за счет средств ОБ</t>
  </si>
  <si>
    <t>01 2 01 64260</t>
  </si>
  <si>
    <t>Проектирование и строительство восточного флигеля, Усадьба Знаменское-Губайлово</t>
  </si>
  <si>
    <t>18 0 02 00020</t>
  </si>
  <si>
    <t>Проведение внешней независимой строительной экспертизы самовольно возведенных объектов для выявления нарушений градостроительных и иных норм</t>
  </si>
  <si>
    <t>ПИР и строительство детского сада на 125 мест в мкр. Опалиха,  ул. Горького, 4</t>
  </si>
  <si>
    <t>01 1 01 40090</t>
  </si>
  <si>
    <t>10 3 06 00000</t>
  </si>
  <si>
    <t>Формирование концепции развития городского округа Красногорск</t>
  </si>
  <si>
    <t>10 3 06 00010</t>
  </si>
  <si>
    <t>Основное мероприятие "Создание комфортной среды для развития городского округа Красногорск"</t>
  </si>
  <si>
    <t xml:space="preserve"> Проектирование, реконструкция канализационного коллектора с продолжением его от вантузной камеры по левому берегу р. Москвы до пешеходного моста с последующим прохождением дюкеров через реку до регулирующей камеры на правом берегу реки у пешеходного моста, г. Красногорск, мкр. Павшинская пойма</t>
  </si>
  <si>
    <t>03 2 01 00020</t>
  </si>
  <si>
    <t>Снос строений на стадионе "Машиностроитель"</t>
  </si>
  <si>
    <t>05 0 01 00140</t>
  </si>
  <si>
    <t>Проектирование, реконструкция ВЗУ д.Тимошктно с обустройством станции очистки</t>
  </si>
  <si>
    <t>03 1 01 00050</t>
  </si>
  <si>
    <t>Капитальный ремонт сетей отопления и горячего водоснабжения</t>
  </si>
  <si>
    <t>03 3 01 00230</t>
  </si>
  <si>
    <t>Устройство пешеходных дорожек</t>
  </si>
  <si>
    <t>19 0 03 00160</t>
  </si>
  <si>
    <t>Благоустройство прибрежной территории</t>
  </si>
  <si>
    <t>19 0 01 00040</t>
  </si>
  <si>
    <t>Организация мониторинга печатных и электронных СМИ, блогосферы, проведение медиа-исследований аудитории СМИ и социологических исследований аудитории СМИ</t>
  </si>
  <si>
    <t>Капитальный ремонт водопроводных сетей по адресу:городской округ Красногорск, пос. Архангельское, за счет средств областного бюджета</t>
  </si>
  <si>
    <t>03 1 01 60320</t>
  </si>
  <si>
    <t>03 3 01 00260</t>
  </si>
  <si>
    <t>Выполнение капитального ремонта муниципального имущества ресурсоснабжающими организациями</t>
  </si>
  <si>
    <t>Установка системы "Глонасс"</t>
  </si>
  <si>
    <t>11 0 02 00180</t>
  </si>
  <si>
    <t>Закупка музыкальных инструментов,мебели и оборудования для МУДО "КДМШ" в мкр. Павшинская пойма</t>
  </si>
  <si>
    <t>01 3 01 77030</t>
  </si>
  <si>
    <t>06 1 02 00040</t>
  </si>
  <si>
    <t>Ремонт помещения для расположения учреждения в области молодёжной политики, культуры и дополнительного образования</t>
  </si>
  <si>
    <t>Оплата административных штрафов</t>
  </si>
  <si>
    <t>99 0 00 01060</t>
  </si>
  <si>
    <t>Мероприятия по содействию занятояти населения</t>
  </si>
  <si>
    <t>10 3 08 00200</t>
  </si>
  <si>
    <t>Ремонт подъездов многоквартирных домов, за счет средств областного бюджета</t>
  </si>
  <si>
    <t>19 0 05 60950</t>
  </si>
  <si>
    <t>19 0 02 61350</t>
  </si>
  <si>
    <t>Выполнение работ по ремонту пешеходной зоны вдоль Ильинского шоссе</t>
  </si>
  <si>
    <t>Ликвидация поваленных деревьев в парке "Изумрудные холмы"</t>
  </si>
  <si>
    <t>19 0 03 00170</t>
  </si>
  <si>
    <t>19 0 03 00180</t>
  </si>
  <si>
    <t>Проектирование и реконструкция ЦТП-3-53-9; ЦТп-3а-53-9 с перераспределением мощностей существующих и вновь подключаемых потребителей по адресу:р.п.Нахабино</t>
  </si>
  <si>
    <t>03 3 01 00270</t>
  </si>
  <si>
    <t>Ремонт общежития по адресу: Ильинский тупик д.11</t>
  </si>
  <si>
    <t>19 0 03 00190</t>
  </si>
  <si>
    <t>Ремонт автомобильных дорог общего пользования местного значения, в том числе замена и установка остановочных павильонов</t>
  </si>
  <si>
    <t>Ремонт зданий, благоустройство территорий и укрепление материально-технической базы  муниципальных учреждений дополнительного образования детей в сфере образования</t>
  </si>
  <si>
    <t>01 3 01 21010</t>
  </si>
  <si>
    <t>Комплексное благоустройство территорий, за счет средств областного бюджета</t>
  </si>
  <si>
    <t>13 2 01 00020</t>
  </si>
  <si>
    <t>Предоставление доступа к электронным сервисам цифровой инфраструктуры в сфере жилищно-коммунального хозяйства, за счет средств ОБ</t>
  </si>
  <si>
    <t>17 2 01 60940</t>
  </si>
  <si>
    <t>19 0 02 L5550</t>
  </si>
  <si>
    <t>Благоустройство набережной р. Москва в мкр. Павшинская пойма</t>
  </si>
  <si>
    <t>19 0 01 L5550</t>
  </si>
  <si>
    <t>Проектирование и строительство пешеходного моста</t>
  </si>
  <si>
    <t>19 0 01 000500</t>
  </si>
  <si>
    <t>Мероприятия по поддержке предприятий ЖКХ городского округа Красногорск</t>
  </si>
  <si>
    <t>03 3 01 00280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</si>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</sst>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000"/>
    <numFmt numFmtId="165" formatCode="_-* #,##0.0_р_._-;\-* #,##0.0_р_._-;_-* &quot;-&quot;??_р_._-;_-@_-"/>
    <numFmt numFmtId="166" formatCode="#,##0.0_ ;[Red]\-#,##0.0\ "/>
    <numFmt numFmtId="167" formatCode="#,##0.00_ ;[Red]\-#,##0.00\ "/>
    <numFmt numFmtId="168" formatCode="#,##0.00000_ ;[Red]\-#,##0.00000\ "/>
    <numFmt numFmtId="169" formatCode="#,##0.000_ ;[Red]\-#,##0.000\ "/>
    <numFmt numFmtId="170" formatCode="#,##0.0000_ ;[Red]\-#,##0.0000\ "/>
    <numFmt numFmtId="171" formatCode="#,##0.000000_ ;[Red]\-#,##0.000000\ "/>
    <numFmt numFmtId="172" formatCode="_-* #,##0.00000_р_._-;\-* #,##0.00000_р_._-;_-* &quot;-&quot;??_р_._-;_-@_-"/>
    <numFmt numFmtId="173" formatCode="#,##0.00000"/>
  </numFmts>
  <fonts count="56" x14ac:knownFonts="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3"/>
      <name val="Times New Roman Cyr"/>
      <family val="1"/>
      <charset val="204"/>
    </font>
    <font>
      <sz val="10"/>
      <name val="Times New Roman Cyr"/>
      <family val="1"/>
      <charset val="204"/>
    </font>
    <font>
      <sz val="10.5"/>
      <name val="Times New Roman Cyr"/>
      <family val="1"/>
      <charset val="204"/>
    </font>
    <font>
      <sz val="10.5"/>
      <color indexed="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color indexed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color indexed="8"/>
      <name val="Times New Roman Cyr"/>
      <charset val="204"/>
    </font>
    <font>
      <b/>
      <i/>
      <sz val="12"/>
      <name val="Times New Roman Cyr"/>
      <charset val="204"/>
    </font>
    <font>
      <i/>
      <sz val="12"/>
      <color indexed="8"/>
      <name val="Times New Roman Cyr"/>
      <charset val="204"/>
    </font>
    <font>
      <i/>
      <sz val="12"/>
      <name val="Times New Roman Cyr"/>
      <charset val="204"/>
    </font>
    <font>
      <sz val="12"/>
      <color indexed="8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indexed="8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sz val="12"/>
      <color rgb="FFFF0000"/>
      <name val="Times New Roman Cyr"/>
      <charset val="204"/>
    </font>
    <font>
      <sz val="10"/>
      <name val="Times New Roman CYR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b/>
      <sz val="14"/>
      <color indexed="8"/>
      <name val="Times New Roman CYR"/>
      <charset val="204"/>
    </font>
    <font>
      <i/>
      <sz val="14"/>
      <color indexed="8"/>
      <name val="Times New Roman Cyr"/>
      <charset val="204"/>
    </font>
    <font>
      <sz val="14"/>
      <color indexed="8"/>
      <name val="Times New Roman Cyr"/>
      <charset val="204"/>
    </font>
    <font>
      <i/>
      <sz val="11"/>
      <name val="Times New Roman Cyr"/>
      <charset val="204"/>
    </font>
    <font>
      <b/>
      <sz val="10"/>
      <name val="Times New Roman Cyr"/>
      <charset val="204"/>
    </font>
    <font>
      <b/>
      <i/>
      <sz val="10"/>
      <name val="Times New Roman Cyr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4"/>
      <color rgb="FFFF0000"/>
      <name val="Times New Roman CYR"/>
      <charset val="204"/>
    </font>
    <font>
      <sz val="14"/>
      <color rgb="FFFF0000"/>
      <name val="Times New Roman Cyr"/>
      <charset val="204"/>
    </font>
    <font>
      <sz val="10"/>
      <color indexed="8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rgb="FFFF0000"/>
      <name val="Times New Roman Cyr"/>
      <charset val="204"/>
    </font>
    <font>
      <sz val="12"/>
      <name val="Times New Roman"/>
      <family val="1"/>
      <charset val="204"/>
    </font>
    <font>
      <b/>
      <sz val="12"/>
      <color rgb="FFFF0000"/>
      <name val="Times New Roman Cyr"/>
      <charset val="204"/>
    </font>
    <font>
      <b/>
      <i/>
      <sz val="12"/>
      <name val="Times New Roman"/>
      <family val="1"/>
      <charset val="204"/>
    </font>
    <font>
      <sz val="9"/>
      <name val="Arial"/>
      <family val="2"/>
      <charset val="204"/>
    </font>
    <font>
      <sz val="11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b/>
      <sz val="10"/>
      <color rgb="FFFF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2" fillId="0" borderId="0"/>
  </cellStyleXfs>
  <cellXfs count="400">
    <xf numFmtId="0" fontId="0" fillId="0" borderId="0" xfId="0"/>
    <xf numFmtId="0" fontId="5" fillId="0" borderId="0" xfId="0" applyFont="1" applyFill="1"/>
    <xf numFmtId="0" fontId="6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2" fillId="0" borderId="0" xfId="0" applyFont="1" applyFill="1"/>
    <xf numFmtId="0" fontId="13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 wrapText="1"/>
    </xf>
    <xf numFmtId="0" fontId="17" fillId="0" borderId="1" xfId="0" applyNumberFormat="1" applyFont="1" applyFill="1" applyBorder="1" applyAlignment="1">
      <alignment horizontal="left" wrapText="1"/>
    </xf>
    <xf numFmtId="0" fontId="16" fillId="0" borderId="1" xfId="0" applyNumberFormat="1" applyFont="1" applyFill="1" applyBorder="1" applyAlignment="1">
      <alignment horizontal="left" wrapText="1"/>
    </xf>
    <xf numFmtId="0" fontId="21" fillId="0" borderId="1" xfId="0" applyNumberFormat="1" applyFont="1" applyFill="1" applyBorder="1" applyAlignment="1">
      <alignment horizontal="left" wrapText="1"/>
    </xf>
    <xf numFmtId="0" fontId="18" fillId="0" borderId="1" xfId="0" applyFont="1" applyFill="1" applyBorder="1" applyAlignment="1">
      <alignment wrapText="1"/>
    </xf>
    <xf numFmtId="4" fontId="24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vertical="center" wrapText="1"/>
    </xf>
    <xf numFmtId="0" fontId="21" fillId="0" borderId="1" xfId="0" applyNumberFormat="1" applyFont="1" applyFill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18" fillId="0" borderId="1" xfId="0" applyNumberFormat="1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0" fontId="15" fillId="0" borderId="1" xfId="0" applyNumberFormat="1" applyFont="1" applyFill="1" applyBorder="1" applyAlignment="1">
      <alignment wrapText="1"/>
    </xf>
    <xf numFmtId="0" fontId="17" fillId="0" borderId="1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/>
    <xf numFmtId="0" fontId="10" fillId="0" borderId="1" xfId="0" applyFont="1" applyFill="1" applyBorder="1" applyAlignment="1">
      <alignment wrapText="1"/>
    </xf>
    <xf numFmtId="0" fontId="29" fillId="0" borderId="0" xfId="0" applyFont="1" applyFill="1"/>
    <xf numFmtId="0" fontId="16" fillId="0" borderId="1" xfId="0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wrapText="1"/>
    </xf>
    <xf numFmtId="0" fontId="31" fillId="0" borderId="0" xfId="0" applyFont="1" applyFill="1"/>
    <xf numFmtId="0" fontId="16" fillId="0" borderId="1" xfId="0" applyFont="1" applyFill="1" applyBorder="1" applyAlignment="1">
      <alignment horizontal="left" vertical="top" wrapText="1"/>
    </xf>
    <xf numFmtId="0" fontId="20" fillId="0" borderId="1" xfId="0" applyNumberFormat="1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49" fontId="32" fillId="0" borderId="1" xfId="0" applyNumberFormat="1" applyFont="1" applyFill="1" applyBorder="1" applyAlignment="1">
      <alignment horizontal="center" wrapText="1"/>
    </xf>
    <xf numFmtId="49" fontId="34" fillId="0" borderId="1" xfId="0" applyNumberFormat="1" applyFont="1" applyFill="1" applyBorder="1" applyAlignment="1">
      <alignment horizontal="center" wrapText="1"/>
    </xf>
    <xf numFmtId="4" fontId="17" fillId="0" borderId="1" xfId="0" applyNumberFormat="1" applyFont="1" applyFill="1" applyBorder="1"/>
    <xf numFmtId="0" fontId="32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wrapText="1"/>
    </xf>
    <xf numFmtId="49" fontId="30" fillId="0" borderId="1" xfId="0" applyNumberFormat="1" applyFont="1" applyFill="1" applyBorder="1" applyAlignment="1">
      <alignment horizontal="center" wrapText="1"/>
    </xf>
    <xf numFmtId="4" fontId="30" fillId="0" borderId="1" xfId="0" applyNumberFormat="1" applyFont="1" applyFill="1" applyBorder="1" applyAlignment="1">
      <alignment horizontal="center" wrapText="1"/>
    </xf>
    <xf numFmtId="0" fontId="20" fillId="0" borderId="1" xfId="0" applyNumberFormat="1" applyFont="1" applyFill="1" applyBorder="1" applyAlignment="1">
      <alignment wrapText="1"/>
    </xf>
    <xf numFmtId="4" fontId="32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top" wrapText="1"/>
    </xf>
    <xf numFmtId="0" fontId="36" fillId="0" borderId="0" xfId="0" applyFont="1" applyFill="1" applyAlignment="1"/>
    <xf numFmtId="0" fontId="12" fillId="0" borderId="0" xfId="0" applyFont="1" applyFill="1" applyAlignment="1"/>
    <xf numFmtId="0" fontId="36" fillId="0" borderId="0" xfId="0" applyFont="1" applyFill="1"/>
    <xf numFmtId="0" fontId="14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left" wrapText="1"/>
    </xf>
    <xf numFmtId="0" fontId="37" fillId="0" borderId="0" xfId="0" applyFont="1" applyFill="1"/>
    <xf numFmtId="49" fontId="38" fillId="0" borderId="1" xfId="0" applyNumberFormat="1" applyFont="1" applyFill="1" applyBorder="1" applyAlignment="1">
      <alignment horizontal="center" wrapText="1"/>
    </xf>
    <xf numFmtId="0" fontId="19" fillId="0" borderId="1" xfId="0" applyNumberFormat="1" applyFont="1" applyFill="1" applyBorder="1" applyAlignment="1">
      <alignment wrapText="1"/>
    </xf>
    <xf numFmtId="0" fontId="19" fillId="0" borderId="1" xfId="0" applyNumberFormat="1" applyFont="1" applyFill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38" fillId="0" borderId="0" xfId="0" applyFont="1" applyFill="1" applyAlignment="1"/>
    <xf numFmtId="0" fontId="5" fillId="0" borderId="0" xfId="0" applyFont="1" applyFill="1" applyAlignment="1">
      <alignment horizontal="left" vertical="top"/>
    </xf>
    <xf numFmtId="4" fontId="8" fillId="0" borderId="0" xfId="0" applyNumberFormat="1" applyFont="1" applyFill="1" applyBorder="1" applyAlignment="1">
      <alignment horizontal="right" vertical="center" wrapText="1"/>
    </xf>
    <xf numFmtId="4" fontId="32" fillId="0" borderId="0" xfId="0" applyNumberFormat="1" applyFont="1" applyFill="1" applyBorder="1" applyAlignment="1">
      <alignment horizontal="right" vertical="center" wrapText="1"/>
    </xf>
    <xf numFmtId="165" fontId="30" fillId="0" borderId="0" xfId="0" applyNumberFormat="1" applyFont="1" applyFill="1" applyBorder="1" applyAlignment="1">
      <alignment horizontal="right" vertical="center" wrapText="1"/>
    </xf>
    <xf numFmtId="4" fontId="40" fillId="0" borderId="0" xfId="0" applyNumberFormat="1" applyFont="1" applyFill="1" applyBorder="1" applyAlignment="1">
      <alignment horizontal="right" vertical="center" wrapText="1"/>
    </xf>
    <xf numFmtId="0" fontId="4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quotePrefix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18" fillId="0" borderId="1" xfId="0" quotePrefix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quotePrefix="1" applyNumberFormat="1" applyFont="1" applyFill="1" applyBorder="1" applyAlignment="1">
      <alignment horizontal="center" vertical="center"/>
    </xf>
    <xf numFmtId="49" fontId="25" fillId="0" borderId="1" xfId="0" quotePrefix="1" applyNumberFormat="1" applyFont="1" applyFill="1" applyBorder="1" applyAlignment="1">
      <alignment horizontal="center" vertical="center"/>
    </xf>
    <xf numFmtId="49" fontId="21" fillId="0" borderId="1" xfId="0" quotePrefix="1" applyNumberFormat="1" applyFont="1" applyFill="1" applyBorder="1" applyAlignment="1">
      <alignment horizontal="center" vertical="center"/>
    </xf>
    <xf numFmtId="49" fontId="16" fillId="0" borderId="1" xfId="0" quotePrefix="1" applyNumberFormat="1" applyFont="1" applyFill="1" applyBorder="1" applyAlignment="1">
      <alignment horizontal="center" vertical="center"/>
    </xf>
    <xf numFmtId="49" fontId="19" fillId="0" borderId="1" xfId="0" quotePrefix="1" applyNumberFormat="1" applyFont="1" applyFill="1" applyBorder="1" applyAlignment="1">
      <alignment horizontal="center" vertical="center"/>
    </xf>
    <xf numFmtId="49" fontId="18" fillId="0" borderId="1" xfId="0" quotePrefix="1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164" fontId="39" fillId="0" borderId="1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Alignment="1">
      <alignment vertical="center"/>
    </xf>
    <xf numFmtId="49" fontId="3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42" fillId="0" borderId="0" xfId="0" applyNumberFormat="1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justify"/>
    </xf>
    <xf numFmtId="0" fontId="17" fillId="0" borderId="1" xfId="0" applyFon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10" fillId="0" borderId="0" xfId="4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right" vertical="center" wrapText="1"/>
    </xf>
    <xf numFmtId="4" fontId="23" fillId="0" borderId="0" xfId="0" applyNumberFormat="1" applyFont="1" applyFill="1" applyBorder="1" applyAlignment="1">
      <alignment horizontal="right" vertical="center" wrapText="1"/>
    </xf>
    <xf numFmtId="4" fontId="22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43" fontId="19" fillId="0" borderId="0" xfId="4" applyNumberFormat="1" applyFont="1" applyFill="1" applyBorder="1" applyAlignment="1">
      <alignment horizontal="right" vertical="center" wrapText="1"/>
    </xf>
    <xf numFmtId="2" fontId="19" fillId="0" borderId="0" xfId="4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4" fontId="18" fillId="0" borderId="0" xfId="0" applyNumberFormat="1" applyFont="1" applyFill="1" applyBorder="1" applyAlignment="1">
      <alignment horizontal="right" vertical="center" wrapText="1"/>
    </xf>
    <xf numFmtId="2" fontId="17" fillId="0" borderId="0" xfId="4" applyNumberFormat="1" applyFont="1" applyFill="1" applyBorder="1" applyAlignment="1">
      <alignment horizontal="right" vertical="center" wrapText="1"/>
    </xf>
    <xf numFmtId="2" fontId="20" fillId="0" borderId="0" xfId="4" applyNumberFormat="1" applyFont="1" applyFill="1" applyBorder="1" applyAlignment="1">
      <alignment horizontal="right" vertical="center" wrapText="1"/>
    </xf>
    <xf numFmtId="4" fontId="27" fillId="0" borderId="0" xfId="0" applyNumberFormat="1" applyFont="1" applyFill="1" applyBorder="1" applyAlignment="1">
      <alignment horizontal="right" vertical="center" wrapText="1"/>
    </xf>
    <xf numFmtId="4" fontId="28" fillId="0" borderId="0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4" fontId="30" fillId="0" borderId="0" xfId="0" applyNumberFormat="1" applyFont="1" applyFill="1" applyBorder="1" applyAlignment="1">
      <alignment horizontal="right" vertical="center" wrapText="1"/>
    </xf>
    <xf numFmtId="43" fontId="20" fillId="0" borderId="0" xfId="4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horizontal="right" wrapText="1"/>
    </xf>
    <xf numFmtId="43" fontId="18" fillId="0" borderId="0" xfId="4" applyNumberFormat="1" applyFont="1" applyFill="1" applyBorder="1" applyAlignment="1">
      <alignment horizontal="right" vertical="center" wrapText="1"/>
    </xf>
    <xf numFmtId="2" fontId="18" fillId="0" borderId="0" xfId="4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wrapText="1"/>
    </xf>
    <xf numFmtId="4" fontId="38" fillId="0" borderId="0" xfId="0" applyNumberFormat="1" applyFont="1" applyFill="1" applyBorder="1" applyAlignment="1">
      <alignment horizontal="right" vertical="center" wrapText="1"/>
    </xf>
    <xf numFmtId="4" fontId="32" fillId="0" borderId="0" xfId="4" applyNumberFormat="1" applyFont="1" applyFill="1" applyBorder="1" applyAlignment="1">
      <alignment horizontal="righ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center" wrapText="1"/>
    </xf>
    <xf numFmtId="4" fontId="46" fillId="0" borderId="0" xfId="0" applyNumberFormat="1" applyFont="1" applyFill="1" applyBorder="1" applyAlignment="1">
      <alignment horizontal="right" vertical="center" wrapText="1"/>
    </xf>
    <xf numFmtId="0" fontId="47" fillId="0" borderId="1" xfId="0" applyNumberFormat="1" applyFont="1" applyFill="1" applyBorder="1" applyAlignment="1">
      <alignment horizontal="left" wrapText="1"/>
    </xf>
    <xf numFmtId="49" fontId="48" fillId="0" borderId="1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/>
    </xf>
    <xf numFmtId="0" fontId="20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vertic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43" fontId="29" fillId="0" borderId="0" xfId="4" applyFont="1" applyFill="1" applyBorder="1" applyAlignment="1">
      <alignment vertical="center"/>
    </xf>
    <xf numFmtId="43" fontId="31" fillId="0" borderId="0" xfId="4" applyFont="1" applyFill="1" applyBorder="1" applyAlignment="1">
      <alignment vertical="center"/>
    </xf>
    <xf numFmtId="49" fontId="49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49" fontId="17" fillId="0" borderId="1" xfId="0" quotePrefix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wrapText="1"/>
    </xf>
    <xf numFmtId="169" fontId="12" fillId="0" borderId="0" xfId="4" applyNumberFormat="1" applyFont="1" applyFill="1" applyBorder="1"/>
    <xf numFmtId="0" fontId="15" fillId="0" borderId="1" xfId="0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wrapText="1"/>
    </xf>
    <xf numFmtId="0" fontId="52" fillId="0" borderId="0" xfId="0" applyFont="1" applyFill="1"/>
    <xf numFmtId="167" fontId="29" fillId="0" borderId="0" xfId="4" applyNumberFormat="1" applyFont="1" applyFill="1" applyBorder="1"/>
    <xf numFmtId="166" fontId="29" fillId="0" borderId="0" xfId="4" applyNumberFormat="1" applyFont="1" applyFill="1" applyBorder="1"/>
    <xf numFmtId="169" fontId="29" fillId="0" borderId="0" xfId="4" applyNumberFormat="1" applyFont="1" applyFill="1" applyBorder="1"/>
    <xf numFmtId="0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wrapText="1"/>
    </xf>
    <xf numFmtId="172" fontId="7" fillId="0" borderId="0" xfId="4" applyNumberFormat="1" applyFont="1" applyFill="1" applyBorder="1" applyAlignment="1">
      <alignment vertical="center" wrapText="1"/>
    </xf>
    <xf numFmtId="172" fontId="17" fillId="0" borderId="2" xfId="4" applyNumberFormat="1" applyFont="1" applyFill="1" applyBorder="1" applyAlignment="1">
      <alignment wrapText="1"/>
    </xf>
    <xf numFmtId="172" fontId="15" fillId="0" borderId="2" xfId="4" applyNumberFormat="1" applyFont="1" applyFill="1" applyBorder="1" applyAlignment="1">
      <alignment wrapText="1"/>
    </xf>
    <xf numFmtId="172" fontId="20" fillId="0" borderId="2" xfId="4" applyNumberFormat="1" applyFont="1" applyFill="1" applyBorder="1" applyAlignment="1">
      <alignment wrapText="1"/>
    </xf>
    <xf numFmtId="172" fontId="16" fillId="0" borderId="2" xfId="4" applyNumberFormat="1" applyFont="1" applyFill="1" applyBorder="1" applyAlignment="1">
      <alignment vertical="center" wrapText="1"/>
    </xf>
    <xf numFmtId="172" fontId="18" fillId="0" borderId="2" xfId="4" applyNumberFormat="1" applyFont="1" applyFill="1" applyBorder="1" applyAlignment="1">
      <alignment vertical="center"/>
    </xf>
    <xf numFmtId="172" fontId="21" fillId="0" borderId="2" xfId="4" applyNumberFormat="1" applyFont="1" applyFill="1" applyBorder="1" applyAlignment="1">
      <alignment vertical="center" wrapText="1"/>
    </xf>
    <xf numFmtId="172" fontId="32" fillId="0" borderId="0" xfId="4" applyNumberFormat="1" applyFont="1" applyFill="1" applyBorder="1" applyAlignment="1">
      <alignment vertical="center" wrapText="1"/>
    </xf>
    <xf numFmtId="172" fontId="34" fillId="0" borderId="0" xfId="4" applyNumberFormat="1" applyFont="1" applyFill="1" applyAlignment="1">
      <alignment vertical="center" wrapText="1"/>
    </xf>
    <xf numFmtId="172" fontId="42" fillId="0" borderId="0" xfId="4" applyNumberFormat="1" applyFont="1" applyFill="1" applyAlignment="1">
      <alignment vertical="center" wrapText="1"/>
    </xf>
    <xf numFmtId="4" fontId="20" fillId="2" borderId="0" xfId="0" applyNumberFormat="1" applyFont="1" applyFill="1" applyBorder="1" applyAlignment="1">
      <alignment horizontal="right" vertical="center" wrapText="1"/>
    </xf>
    <xf numFmtId="0" fontId="29" fillId="2" borderId="0" xfId="0" applyFont="1" applyFill="1"/>
    <xf numFmtId="4" fontId="24" fillId="0" borderId="1" xfId="0" applyNumberFormat="1" applyFont="1" applyFill="1" applyBorder="1" applyAlignment="1">
      <alignment horizontal="left" vertical="center" wrapText="1"/>
    </xf>
    <xf numFmtId="0" fontId="47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7" fillId="0" borderId="1" xfId="0" quotePrefix="1" applyNumberFormat="1" applyFont="1" applyFill="1" applyBorder="1" applyAlignment="1">
      <alignment horizontal="center"/>
    </xf>
    <xf numFmtId="49" fontId="19" fillId="0" borderId="1" xfId="0" quotePrefix="1" applyNumberFormat="1" applyFont="1" applyFill="1" applyBorder="1" applyAlignment="1">
      <alignment horizontal="center"/>
    </xf>
    <xf numFmtId="172" fontId="9" fillId="0" borderId="2" xfId="4" applyNumberFormat="1" applyFont="1" applyFill="1" applyBorder="1" applyAlignment="1">
      <alignment vertical="center" wrapText="1"/>
    </xf>
    <xf numFmtId="172" fontId="10" fillId="0" borderId="2" xfId="4" applyNumberFormat="1" applyFont="1" applyFill="1" applyBorder="1" applyAlignment="1">
      <alignment vertical="center" wrapText="1"/>
    </xf>
    <xf numFmtId="172" fontId="13" fillId="0" borderId="2" xfId="4" applyNumberFormat="1" applyFont="1" applyFill="1" applyBorder="1" applyAlignment="1">
      <alignment vertical="center" wrapText="1"/>
    </xf>
    <xf numFmtId="172" fontId="15" fillId="0" borderId="2" xfId="4" applyNumberFormat="1" applyFont="1" applyFill="1" applyBorder="1" applyAlignment="1">
      <alignment vertical="center" wrapText="1"/>
    </xf>
    <xf numFmtId="172" fontId="17" fillId="0" borderId="2" xfId="4" applyNumberFormat="1" applyFont="1" applyFill="1" applyBorder="1" applyAlignment="1">
      <alignment vertical="center" wrapText="1"/>
    </xf>
    <xf numFmtId="172" fontId="19" fillId="0" borderId="2" xfId="4" applyNumberFormat="1" applyFont="1" applyFill="1" applyBorder="1" applyAlignment="1">
      <alignment vertical="center" wrapText="1"/>
    </xf>
    <xf numFmtId="172" fontId="20" fillId="0" borderId="2" xfId="4" applyNumberFormat="1" applyFont="1" applyFill="1" applyBorder="1" applyAlignment="1">
      <alignment vertical="center"/>
    </xf>
    <xf numFmtId="172" fontId="20" fillId="0" borderId="2" xfId="4" applyNumberFormat="1" applyFont="1" applyFill="1" applyBorder="1" applyAlignment="1">
      <alignment vertical="center" wrapText="1"/>
    </xf>
    <xf numFmtId="172" fontId="22" fillId="0" borderId="2" xfId="4" applyNumberFormat="1" applyFont="1" applyFill="1" applyBorder="1" applyAlignment="1">
      <alignment vertical="center" wrapText="1"/>
    </xf>
    <xf numFmtId="172" fontId="17" fillId="0" borderId="2" xfId="4" applyNumberFormat="1" applyFont="1" applyFill="1" applyBorder="1" applyAlignment="1">
      <alignment vertical="center"/>
    </xf>
    <xf numFmtId="172" fontId="17" fillId="0" borderId="2" xfId="4" applyNumberFormat="1" applyFont="1" applyFill="1" applyBorder="1" applyAlignment="1"/>
    <xf numFmtId="172" fontId="19" fillId="0" borderId="2" xfId="4" applyNumberFormat="1" applyFont="1" applyFill="1" applyBorder="1" applyAlignment="1">
      <alignment wrapText="1"/>
    </xf>
    <xf numFmtId="172" fontId="18" fillId="0" borderId="2" xfId="4" applyNumberFormat="1" applyFont="1" applyFill="1" applyBorder="1" applyAlignment="1">
      <alignment vertical="center" wrapText="1"/>
    </xf>
    <xf numFmtId="173" fontId="22" fillId="0" borderId="2" xfId="4" applyNumberFormat="1" applyFont="1" applyFill="1" applyBorder="1" applyAlignment="1">
      <alignment vertical="center" wrapText="1"/>
    </xf>
    <xf numFmtId="173" fontId="19" fillId="0" borderId="2" xfId="4" applyNumberFormat="1" applyFont="1" applyFill="1" applyBorder="1" applyAlignment="1">
      <alignment vertical="center" wrapText="1"/>
    </xf>
    <xf numFmtId="172" fontId="17" fillId="0" borderId="2" xfId="4" applyNumberFormat="1" applyFont="1" applyFill="1" applyBorder="1" applyAlignment="1">
      <alignment horizontal="center" vertical="center" wrapText="1"/>
    </xf>
    <xf numFmtId="172" fontId="20" fillId="0" borderId="2" xfId="4" applyNumberFormat="1" applyFont="1" applyFill="1" applyBorder="1" applyAlignment="1">
      <alignment horizontal="center" vertical="center" wrapText="1"/>
    </xf>
    <xf numFmtId="172" fontId="19" fillId="0" borderId="2" xfId="4" applyNumberFormat="1" applyFont="1" applyFill="1" applyBorder="1" applyAlignment="1">
      <alignment horizontal="center" vertical="center" wrapText="1"/>
    </xf>
    <xf numFmtId="172" fontId="14" fillId="0" borderId="2" xfId="4" applyNumberFormat="1" applyFont="1" applyFill="1" applyBorder="1" applyAlignment="1">
      <alignment vertical="center" wrapText="1"/>
    </xf>
    <xf numFmtId="172" fontId="25" fillId="0" borderId="2" xfId="4" applyNumberFormat="1" applyFont="1" applyFill="1" applyBorder="1" applyAlignment="1">
      <alignment vertical="center" wrapText="1"/>
    </xf>
    <xf numFmtId="172" fontId="16" fillId="0" borderId="2" xfId="4" applyNumberFormat="1" applyFont="1" applyFill="1" applyBorder="1" applyAlignment="1">
      <alignment horizontal="center" vertical="center" wrapText="1"/>
    </xf>
    <xf numFmtId="172" fontId="18" fillId="0" borderId="2" xfId="4" applyNumberFormat="1" applyFont="1" applyFill="1" applyBorder="1" applyAlignment="1">
      <alignment horizontal="center" vertical="center" wrapText="1"/>
    </xf>
    <xf numFmtId="172" fontId="13" fillId="0" borderId="2" xfId="4" applyNumberFormat="1" applyFont="1" applyFill="1" applyBorder="1" applyAlignment="1">
      <alignment vertical="center"/>
    </xf>
    <xf numFmtId="172" fontId="4" fillId="0" borderId="2" xfId="4" applyNumberFormat="1" applyFont="1" applyFill="1" applyBorder="1" applyAlignment="1">
      <alignment vertical="center" wrapText="1"/>
    </xf>
    <xf numFmtId="172" fontId="32" fillId="0" borderId="2" xfId="4" applyNumberFormat="1" applyFont="1" applyFill="1" applyBorder="1" applyAlignment="1">
      <alignment vertical="center" wrapText="1"/>
    </xf>
    <xf numFmtId="172" fontId="13" fillId="0" borderId="2" xfId="4" applyNumberFormat="1" applyFont="1" applyFill="1" applyBorder="1" applyAlignment="1">
      <alignment wrapText="1"/>
    </xf>
    <xf numFmtId="43" fontId="10" fillId="0" borderId="2" xfId="4" applyNumberFormat="1" applyFont="1" applyFill="1" applyBorder="1" applyAlignment="1">
      <alignment vertical="center" wrapText="1"/>
    </xf>
    <xf numFmtId="43" fontId="30" fillId="0" borderId="2" xfId="4" applyNumberFormat="1" applyFont="1" applyFill="1" applyBorder="1" applyAlignment="1">
      <alignment vertical="center" wrapText="1"/>
    </xf>
    <xf numFmtId="172" fontId="17" fillId="0" borderId="2" xfId="4" applyNumberFormat="1" applyFont="1" applyFill="1" applyBorder="1" applyAlignment="1">
      <alignment horizontal="right"/>
    </xf>
    <xf numFmtId="172" fontId="20" fillId="0" borderId="2" xfId="4" applyNumberFormat="1" applyFont="1" applyFill="1" applyBorder="1" applyAlignment="1">
      <alignment horizontal="right"/>
    </xf>
    <xf numFmtId="172" fontId="30" fillId="0" borderId="2" xfId="4" applyNumberFormat="1" applyFont="1" applyFill="1" applyBorder="1" applyAlignment="1">
      <alignment wrapText="1"/>
    </xf>
    <xf numFmtId="172" fontId="23" fillId="0" borderId="2" xfId="4" applyNumberFormat="1" applyFont="1" applyFill="1" applyBorder="1" applyAlignment="1">
      <alignment vertical="center" wrapText="1"/>
    </xf>
    <xf numFmtId="172" fontId="27" fillId="0" borderId="2" xfId="4" applyNumberFormat="1" applyFont="1" applyFill="1" applyBorder="1" applyAlignment="1">
      <alignment vertical="center" wrapText="1"/>
    </xf>
    <xf numFmtId="172" fontId="30" fillId="0" borderId="2" xfId="4" applyNumberFormat="1" applyFont="1" applyFill="1" applyBorder="1" applyAlignment="1">
      <alignment vertical="center" wrapText="1"/>
    </xf>
    <xf numFmtId="43" fontId="16" fillId="0" borderId="2" xfId="4" applyFont="1" applyFill="1" applyBorder="1" applyAlignment="1">
      <alignment horizontal="right" wrapText="1"/>
    </xf>
    <xf numFmtId="43" fontId="18" fillId="0" borderId="2" xfId="4" applyFont="1" applyFill="1" applyBorder="1" applyAlignment="1">
      <alignment horizontal="right" wrapText="1"/>
    </xf>
    <xf numFmtId="0" fontId="5" fillId="0" borderId="0" xfId="0" applyFont="1" applyFill="1" applyBorder="1"/>
    <xf numFmtId="167" fontId="5" fillId="0" borderId="0" xfId="4" applyNumberFormat="1" applyFont="1" applyFill="1" applyBorder="1"/>
    <xf numFmtId="0" fontId="5" fillId="0" borderId="0" xfId="0" applyFont="1" applyFill="1" applyBorder="1" applyAlignment="1">
      <alignment horizontal="center"/>
    </xf>
    <xf numFmtId="169" fontId="5" fillId="0" borderId="0" xfId="4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vertical="center"/>
    </xf>
    <xf numFmtId="166" fontId="5" fillId="0" borderId="0" xfId="4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67" fontId="12" fillId="0" borderId="0" xfId="4" applyNumberFormat="1" applyFont="1" applyFill="1" applyBorder="1"/>
    <xf numFmtId="166" fontId="12" fillId="0" borderId="0" xfId="4" applyNumberFormat="1" applyFont="1" applyFill="1" applyBorder="1"/>
    <xf numFmtId="0" fontId="12" fillId="0" borderId="0" xfId="0" applyFont="1" applyFill="1" applyBorder="1"/>
    <xf numFmtId="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2" fontId="12" fillId="0" borderId="0" xfId="0" applyNumberFormat="1" applyFont="1" applyFill="1" applyBorder="1"/>
    <xf numFmtId="172" fontId="12" fillId="0" borderId="0" xfId="0" applyNumberFormat="1" applyFont="1" applyFill="1" applyBorder="1" applyAlignment="1">
      <alignment horizontal="center"/>
    </xf>
    <xf numFmtId="4" fontId="12" fillId="0" borderId="0" xfId="4" applyNumberFormat="1" applyFont="1" applyFill="1" applyBorder="1"/>
    <xf numFmtId="4" fontId="12" fillId="0" borderId="0" xfId="0" applyNumberFormat="1" applyFont="1" applyFill="1" applyBorder="1"/>
    <xf numFmtId="167" fontId="52" fillId="0" borderId="0" xfId="4" applyNumberFormat="1" applyFont="1" applyFill="1" applyBorder="1"/>
    <xf numFmtId="166" fontId="52" fillId="0" borderId="0" xfId="4" applyNumberFormat="1" applyFont="1" applyFill="1" applyBorder="1"/>
    <xf numFmtId="169" fontId="52" fillId="0" borderId="0" xfId="4" applyNumberFormat="1" applyFont="1" applyFill="1" applyBorder="1"/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 vertical="center" wrapText="1"/>
    </xf>
    <xf numFmtId="0" fontId="29" fillId="0" borderId="0" xfId="0" applyFont="1" applyFill="1" applyBorder="1"/>
    <xf numFmtId="0" fontId="29" fillId="0" borderId="0" xfId="0" applyFont="1" applyFill="1" applyBorder="1" applyAlignment="1">
      <alignment horizontal="center"/>
    </xf>
    <xf numFmtId="166" fontId="5" fillId="0" borderId="0" xfId="4" applyNumberFormat="1" applyFont="1" applyFill="1" applyBorder="1"/>
    <xf numFmtId="169" fontId="5" fillId="0" borderId="0" xfId="4" applyNumberFormat="1" applyFont="1" applyFill="1" applyBorder="1"/>
    <xf numFmtId="167" fontId="31" fillId="0" borderId="0" xfId="4" applyNumberFormat="1" applyFont="1" applyFill="1" applyBorder="1"/>
    <xf numFmtId="166" fontId="31" fillId="0" borderId="0" xfId="4" applyNumberFormat="1" applyFont="1" applyFill="1" applyBorder="1"/>
    <xf numFmtId="169" fontId="31" fillId="0" borderId="0" xfId="4" applyNumberFormat="1" applyFont="1" applyFill="1" applyBorder="1"/>
    <xf numFmtId="167" fontId="53" fillId="0" borderId="0" xfId="4" applyNumberFormat="1" applyFont="1" applyFill="1" applyBorder="1"/>
    <xf numFmtId="0" fontId="53" fillId="0" borderId="0" xfId="0" applyFont="1" applyFill="1" applyBorder="1"/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3" fontId="29" fillId="0" borderId="0" xfId="0" applyNumberFormat="1" applyFont="1" applyFill="1" applyBorder="1"/>
    <xf numFmtId="4" fontId="29" fillId="0" borderId="0" xfId="0" applyNumberFormat="1" applyFont="1" applyFill="1" applyBorder="1"/>
    <xf numFmtId="169" fontId="12" fillId="0" borderId="0" xfId="0" applyNumberFormat="1" applyFont="1" applyFill="1" applyBorder="1"/>
    <xf numFmtId="167" fontId="5" fillId="0" borderId="0" xfId="4" applyNumberFormat="1" applyFont="1" applyFill="1" applyBorder="1" applyAlignment="1">
      <alignment horizontal="center"/>
    </xf>
    <xf numFmtId="167" fontId="5" fillId="0" borderId="0" xfId="4" applyNumberFormat="1" applyFont="1" applyFill="1" applyBorder="1" applyAlignment="1">
      <alignment horizontal="center" vertical="center"/>
    </xf>
    <xf numFmtId="168" fontId="5" fillId="0" borderId="0" xfId="4" applyNumberFormat="1" applyFont="1" applyFill="1" applyBorder="1"/>
    <xf numFmtId="171" fontId="5" fillId="0" borderId="0" xfId="4" applyNumberFormat="1" applyFont="1" applyFill="1" applyBorder="1"/>
    <xf numFmtId="43" fontId="21" fillId="0" borderId="0" xfId="4" applyFont="1" applyFill="1" applyBorder="1" applyAlignment="1">
      <alignment horizontal="right" vertical="center" wrapText="1"/>
    </xf>
    <xf numFmtId="169" fontId="21" fillId="0" borderId="0" xfId="4" applyNumberFormat="1" applyFont="1" applyFill="1" applyBorder="1" applyAlignment="1">
      <alignment horizontal="right" vertical="center" wrapText="1"/>
    </xf>
    <xf numFmtId="166" fontId="36" fillId="0" borderId="0" xfId="4" applyNumberFormat="1" applyFont="1" applyFill="1" applyBorder="1"/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/>
    </xf>
    <xf numFmtId="167" fontId="5" fillId="2" borderId="0" xfId="4" applyNumberFormat="1" applyFont="1" applyFill="1" applyBorder="1"/>
    <xf numFmtId="0" fontId="5" fillId="2" borderId="0" xfId="0" applyFont="1" applyFill="1" applyBorder="1"/>
    <xf numFmtId="0" fontId="29" fillId="2" borderId="0" xfId="0" applyFont="1" applyFill="1" applyBorder="1"/>
    <xf numFmtId="0" fontId="29" fillId="2" borderId="0" xfId="0" applyFont="1" applyFill="1" applyBorder="1" applyAlignment="1">
      <alignment horizontal="center"/>
    </xf>
    <xf numFmtId="166" fontId="36" fillId="0" borderId="0" xfId="4" applyNumberFormat="1" applyFont="1" applyFill="1" applyBorder="1" applyAlignment="1"/>
    <xf numFmtId="167" fontId="12" fillId="0" borderId="0" xfId="4" applyNumberFormat="1" applyFont="1" applyFill="1" applyBorder="1" applyAlignment="1"/>
    <xf numFmtId="0" fontId="12" fillId="0" borderId="0" xfId="0" applyFont="1" applyFill="1" applyBorder="1" applyAlignment="1"/>
    <xf numFmtId="0" fontId="36" fillId="0" borderId="0" xfId="0" applyFont="1" applyFill="1" applyBorder="1" applyAlignment="1"/>
    <xf numFmtId="167" fontId="29" fillId="0" borderId="0" xfId="4" applyNumberFormat="1" applyFont="1" applyFill="1" applyBorder="1" applyAlignment="1">
      <alignment vertical="center"/>
    </xf>
    <xf numFmtId="166" fontId="36" fillId="0" borderId="0" xfId="4" applyNumberFormat="1" applyFont="1" applyFill="1" applyBorder="1" applyAlignment="1">
      <alignment vertical="center"/>
    </xf>
    <xf numFmtId="169" fontId="29" fillId="0" borderId="0" xfId="4" applyNumberFormat="1" applyFont="1" applyFill="1" applyBorder="1" applyAlignment="1">
      <alignment vertical="center"/>
    </xf>
    <xf numFmtId="166" fontId="29" fillId="0" borderId="0" xfId="4" applyNumberFormat="1" applyFont="1" applyFill="1" applyBorder="1" applyAlignment="1">
      <alignment vertical="center"/>
    </xf>
    <xf numFmtId="166" fontId="29" fillId="0" borderId="0" xfId="0" applyNumberFormat="1" applyFont="1" applyFill="1" applyBorder="1" applyAlignment="1">
      <alignment vertical="center"/>
    </xf>
    <xf numFmtId="167" fontId="29" fillId="0" borderId="0" xfId="0" applyNumberFormat="1" applyFont="1" applyFill="1" applyBorder="1"/>
    <xf numFmtId="169" fontId="29" fillId="0" borderId="0" xfId="0" applyNumberFormat="1" applyFont="1" applyFill="1" applyBorder="1"/>
    <xf numFmtId="167" fontId="29" fillId="0" borderId="0" xfId="0" applyNumberFormat="1" applyFont="1" applyFill="1" applyBorder="1" applyAlignment="1">
      <alignment vertical="center"/>
    </xf>
    <xf numFmtId="170" fontId="29" fillId="0" borderId="0" xfId="4" applyNumberFormat="1" applyFont="1" applyFill="1" applyBorder="1" applyAlignment="1">
      <alignment vertical="center"/>
    </xf>
    <xf numFmtId="170" fontId="29" fillId="0" borderId="0" xfId="4" applyNumberFormat="1" applyFont="1" applyFill="1" applyBorder="1"/>
    <xf numFmtId="166" fontId="12" fillId="0" borderId="0" xfId="4" applyNumberFormat="1" applyFont="1" applyFill="1" applyBorder="1" applyAlignment="1"/>
    <xf numFmtId="167" fontId="12" fillId="0" borderId="0" xfId="4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4" fontId="43" fillId="0" borderId="0" xfId="0" applyNumberFormat="1" applyFont="1" applyFill="1" applyBorder="1" applyAlignment="1">
      <alignment horizontal="right" vertical="center" wrapText="1"/>
    </xf>
    <xf numFmtId="172" fontId="14" fillId="0" borderId="0" xfId="4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169" fontId="51" fillId="0" borderId="0" xfId="4" applyNumberFormat="1" applyFont="1" applyFill="1" applyBorder="1" applyAlignment="1">
      <alignment horizontal="right" wrapText="1"/>
    </xf>
    <xf numFmtId="0" fontId="54" fillId="0" borderId="0" xfId="0" applyFont="1" applyFill="1" applyBorder="1"/>
    <xf numFmtId="167" fontId="12" fillId="0" borderId="0" xfId="4" applyNumberFormat="1" applyFont="1" applyFill="1" applyBorder="1" applyAlignment="1">
      <alignment horizontal="center" vertical="center"/>
    </xf>
    <xf numFmtId="167" fontId="36" fillId="0" borderId="0" xfId="4" applyNumberFormat="1" applyFont="1" applyFill="1" applyBorder="1"/>
    <xf numFmtId="169" fontId="36" fillId="0" borderId="0" xfId="4" applyNumberFormat="1" applyFont="1" applyFill="1" applyBorder="1"/>
    <xf numFmtId="167" fontId="36" fillId="0" borderId="0" xfId="4" applyNumberFormat="1" applyFont="1" applyFill="1" applyBorder="1" applyAlignment="1"/>
    <xf numFmtId="166" fontId="31" fillId="0" borderId="0" xfId="0" applyNumberFormat="1" applyFont="1" applyFill="1" applyBorder="1" applyAlignment="1">
      <alignment vertical="center"/>
    </xf>
    <xf numFmtId="169" fontId="31" fillId="0" borderId="0" xfId="4" applyNumberFormat="1" applyFont="1" applyFill="1" applyBorder="1" applyAlignment="1">
      <alignment vertical="center"/>
    </xf>
    <xf numFmtId="166" fontId="37" fillId="0" borderId="0" xfId="4" applyNumberFormat="1" applyFont="1" applyFill="1" applyBorder="1"/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167" fontId="37" fillId="0" borderId="0" xfId="4" applyNumberFormat="1" applyFont="1" applyFill="1" applyBorder="1"/>
    <xf numFmtId="169" fontId="37" fillId="0" borderId="0" xfId="4" applyNumberFormat="1" applyFont="1" applyFill="1" applyBorder="1"/>
    <xf numFmtId="169" fontId="18" fillId="0" borderId="0" xfId="0" applyNumberFormat="1" applyFont="1" applyFill="1" applyBorder="1" applyAlignment="1">
      <alignment horizontal="right" vertical="center" wrapText="1"/>
    </xf>
    <xf numFmtId="0" fontId="55" fillId="0" borderId="0" xfId="0" applyFont="1" applyFill="1" applyBorder="1"/>
    <xf numFmtId="4" fontId="41" fillId="0" borderId="0" xfId="0" applyNumberFormat="1" applyFont="1" applyFill="1" applyBorder="1" applyAlignment="1">
      <alignment horizontal="right" vertical="center" wrapText="1"/>
    </xf>
    <xf numFmtId="4" fontId="42" fillId="0" borderId="0" xfId="0" applyNumberFormat="1" applyFont="1" applyFill="1" applyBorder="1" applyAlignment="1">
      <alignment horizontal="right" vertical="center" wrapText="1"/>
    </xf>
    <xf numFmtId="4" fontId="44" fillId="0" borderId="0" xfId="0" applyNumberFormat="1" applyFont="1" applyFill="1" applyBorder="1" applyAlignment="1">
      <alignment horizontal="right" vertical="center" wrapText="1"/>
    </xf>
    <xf numFmtId="167" fontId="19" fillId="0" borderId="0" xfId="4" applyNumberFormat="1" applyFont="1" applyFill="1" applyBorder="1" applyAlignment="1">
      <alignment vertical="center"/>
    </xf>
    <xf numFmtId="166" fontId="19" fillId="0" borderId="0" xfId="4" applyNumberFormat="1" applyFont="1" applyFill="1" applyBorder="1" applyAlignment="1">
      <alignment vertical="center"/>
    </xf>
    <xf numFmtId="169" fontId="19" fillId="0" borderId="0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169" fontId="5" fillId="0" borderId="0" xfId="0" applyNumberFormat="1" applyFont="1" applyFill="1" applyBorder="1"/>
    <xf numFmtId="49" fontId="30" fillId="0" borderId="0" xfId="0" applyNumberFormat="1" applyFont="1" applyFill="1" applyBorder="1" applyAlignment="1">
      <alignment horizontal="center" vertical="center"/>
    </xf>
    <xf numFmtId="172" fontId="13" fillId="0" borderId="0" xfId="4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49" fontId="4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172" fontId="11" fillId="0" borderId="0" xfId="4" applyNumberFormat="1" applyFont="1" applyFill="1" applyBorder="1" applyAlignment="1">
      <alignment vertical="center" wrapText="1"/>
    </xf>
    <xf numFmtId="172" fontId="42" fillId="0" borderId="0" xfId="4" applyNumberFormat="1" applyFont="1" applyFill="1" applyBorder="1" applyAlignment="1">
      <alignment vertical="center" wrapText="1"/>
    </xf>
    <xf numFmtId="168" fontId="42" fillId="0" borderId="0" xfId="4" applyNumberFormat="1" applyFont="1" applyFill="1" applyAlignment="1">
      <alignment horizontal="right" vertical="center"/>
    </xf>
    <xf numFmtId="168" fontId="8" fillId="0" borderId="0" xfId="4" applyNumberFormat="1" applyFont="1" applyFill="1" applyBorder="1" applyAlignment="1">
      <alignment horizontal="right" vertical="center"/>
    </xf>
    <xf numFmtId="166" fontId="5" fillId="0" borderId="0" xfId="4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7" fontId="5" fillId="0" borderId="0" xfId="4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8">
    <cellStyle name="Обычный" xfId="0" builtinId="0"/>
    <cellStyle name="Обычный 2" xfId="1"/>
    <cellStyle name="Обычный 3" xfId="2"/>
    <cellStyle name="Обычный 3 2" xfId="7"/>
    <cellStyle name="Обычный 4" xfId="5"/>
    <cellStyle name="Обычный 5" xfId="3"/>
    <cellStyle name="Финансовый" xfId="4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2031"/>
  <sheetViews>
    <sheetView tabSelected="1" view="pageBreakPreview" zoomScale="85" zoomScaleNormal="90" zoomScaleSheetLayoutView="85" workbookViewId="0">
      <pane ySplit="5" topLeftCell="A1991" activePane="bottomLeft" state="frozen"/>
      <selection pane="bottomLeft" activeCell="A2" sqref="A2:D2"/>
    </sheetView>
  </sheetViews>
  <sheetFormatPr defaultColWidth="8.85546875" defaultRowHeight="12.75" x14ac:dyDescent="0.2"/>
  <cols>
    <col min="1" max="1" width="79" style="71" customWidth="1"/>
    <col min="2" max="2" width="21.42578125" style="138" customWidth="1"/>
    <col min="3" max="3" width="5.5703125" style="139" customWidth="1"/>
    <col min="4" max="4" width="25.28515625" style="244" customWidth="1"/>
    <col min="5" max="5" width="255.7109375" style="357" bestFit="1" customWidth="1"/>
    <col min="6" max="6" width="17.28515625" style="292" bestFit="1" customWidth="1"/>
    <col min="7" max="7" width="11.28515625" style="293" bestFit="1" customWidth="1"/>
    <col min="8" max="8" width="11.7109375" style="293" bestFit="1" customWidth="1"/>
    <col min="9" max="9" width="12.5703125" style="383" bestFit="1" customWidth="1"/>
    <col min="10" max="10" width="11.7109375" style="289" bestFit="1" customWidth="1"/>
    <col min="11" max="12" width="10.85546875" style="288" bestFit="1" customWidth="1"/>
    <col min="13" max="13" width="14.28515625" style="288" bestFit="1" customWidth="1"/>
    <col min="14" max="14" width="10.28515625" style="290" bestFit="1" customWidth="1"/>
    <col min="15" max="15" width="9.85546875" style="288" bestFit="1" customWidth="1"/>
    <col min="16" max="16" width="5.42578125" style="288" customWidth="1"/>
    <col min="17" max="17" width="11.85546875" style="288" bestFit="1" customWidth="1"/>
    <col min="18" max="18" width="12.85546875" style="288" customWidth="1"/>
    <col min="19" max="36" width="8.85546875" style="288"/>
    <col min="37" max="16384" width="8.85546875" style="1"/>
  </cols>
  <sheetData>
    <row r="1" spans="1:36" x14ac:dyDescent="0.2">
      <c r="D1" s="392" t="s">
        <v>1122</v>
      </c>
      <c r="E1" s="288"/>
      <c r="F1" s="288"/>
      <c r="G1" s="288"/>
      <c r="H1" s="288"/>
      <c r="I1" s="288"/>
    </row>
    <row r="2" spans="1:36" ht="66.75" customHeight="1" x14ac:dyDescent="0.25">
      <c r="A2" s="395" t="s">
        <v>587</v>
      </c>
      <c r="B2" s="396"/>
      <c r="C2" s="396"/>
      <c r="D2" s="396"/>
      <c r="E2" s="288"/>
      <c r="F2" s="288"/>
      <c r="G2" s="288"/>
      <c r="H2" s="288"/>
      <c r="I2" s="288"/>
    </row>
    <row r="3" spans="1:36" ht="14.25" x14ac:dyDescent="0.2">
      <c r="A3" s="2"/>
      <c r="B3" s="81"/>
      <c r="C3" s="82"/>
      <c r="D3" s="393" t="s">
        <v>618</v>
      </c>
      <c r="E3" s="288"/>
      <c r="F3" s="288"/>
      <c r="G3" s="288"/>
      <c r="H3" s="288"/>
      <c r="I3" s="288"/>
    </row>
    <row r="4" spans="1:36" ht="14.25" x14ac:dyDescent="0.2">
      <c r="A4" s="2"/>
      <c r="B4" s="81"/>
      <c r="C4" s="82"/>
      <c r="D4" s="235"/>
      <c r="E4" s="72"/>
      <c r="F4" s="394"/>
      <c r="G4" s="394"/>
      <c r="H4" s="394"/>
      <c r="I4" s="291"/>
      <c r="J4" s="397"/>
      <c r="K4" s="397"/>
      <c r="L4" s="397"/>
      <c r="N4" s="399"/>
      <c r="O4" s="399"/>
      <c r="P4" s="399"/>
    </row>
    <row r="5" spans="1:36" ht="14.25" x14ac:dyDescent="0.2">
      <c r="A5" s="3" t="s">
        <v>9</v>
      </c>
      <c r="B5" s="83" t="s">
        <v>10</v>
      </c>
      <c r="C5" s="83" t="s">
        <v>11</v>
      </c>
      <c r="D5" s="252" t="s">
        <v>774</v>
      </c>
      <c r="E5" s="149"/>
      <c r="I5" s="291"/>
      <c r="M5" s="294"/>
      <c r="N5" s="398"/>
      <c r="O5" s="398"/>
      <c r="P5" s="398"/>
      <c r="Q5" s="295"/>
    </row>
    <row r="6" spans="1:36" s="5" customFormat="1" ht="37.5" x14ac:dyDescent="0.2">
      <c r="A6" s="4" t="s">
        <v>598</v>
      </c>
      <c r="B6" s="84" t="s">
        <v>242</v>
      </c>
      <c r="C6" s="85"/>
      <c r="D6" s="253">
        <f>D7+D97+D247+D311</f>
        <v>5577812.7599999998</v>
      </c>
      <c r="E6" s="150"/>
      <c r="F6" s="296"/>
      <c r="G6" s="297"/>
      <c r="H6" s="297"/>
      <c r="I6" s="221"/>
      <c r="J6" s="296"/>
      <c r="K6" s="298"/>
      <c r="L6" s="298"/>
      <c r="M6" s="298"/>
      <c r="N6" s="299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</row>
    <row r="7" spans="1:36" s="5" customFormat="1" ht="15.75" x14ac:dyDescent="0.25">
      <c r="A7" s="6" t="s">
        <v>6</v>
      </c>
      <c r="B7" s="86" t="s">
        <v>243</v>
      </c>
      <c r="C7" s="87"/>
      <c r="D7" s="254">
        <f>D8+D35+D89</f>
        <v>2098650.19</v>
      </c>
      <c r="E7" s="151"/>
      <c r="F7" s="296"/>
      <c r="G7" s="297"/>
      <c r="H7" s="297"/>
      <c r="I7" s="221"/>
      <c r="J7" s="296"/>
      <c r="K7" s="298"/>
      <c r="L7" s="298"/>
      <c r="M7" s="298"/>
      <c r="N7" s="300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</row>
    <row r="8" spans="1:36" s="5" customFormat="1" ht="47.25" x14ac:dyDescent="0.25">
      <c r="A8" s="6" t="s">
        <v>261</v>
      </c>
      <c r="B8" s="86" t="s">
        <v>244</v>
      </c>
      <c r="C8" s="87"/>
      <c r="D8" s="254">
        <f>D9+D17</f>
        <v>68716.19</v>
      </c>
      <c r="E8" s="151"/>
      <c r="F8" s="296"/>
      <c r="G8" s="297"/>
      <c r="H8" s="297"/>
      <c r="I8" s="221"/>
      <c r="J8" s="296"/>
      <c r="K8" s="298"/>
      <c r="L8" s="298"/>
      <c r="M8" s="298"/>
      <c r="N8" s="300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</row>
    <row r="9" spans="1:36" s="5" customFormat="1" ht="15.75" x14ac:dyDescent="0.25">
      <c r="A9" s="7" t="s">
        <v>555</v>
      </c>
      <c r="B9" s="88" t="s">
        <v>556</v>
      </c>
      <c r="C9" s="89"/>
      <c r="D9" s="255">
        <f>D10</f>
        <v>22775</v>
      </c>
      <c r="E9" s="152"/>
      <c r="F9" s="296"/>
      <c r="G9" s="297"/>
      <c r="H9" s="297"/>
      <c r="I9" s="221"/>
      <c r="J9" s="296"/>
      <c r="K9" s="298"/>
      <c r="L9" s="298"/>
      <c r="M9" s="298"/>
      <c r="N9" s="300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</row>
    <row r="10" spans="1:36" s="5" customFormat="1" ht="31.5" x14ac:dyDescent="0.25">
      <c r="A10" s="8" t="s">
        <v>344</v>
      </c>
      <c r="B10" s="90" t="s">
        <v>245</v>
      </c>
      <c r="C10" s="91"/>
      <c r="D10" s="256">
        <f>D11+D14</f>
        <v>22775</v>
      </c>
      <c r="E10" s="153"/>
      <c r="F10" s="296"/>
      <c r="G10" s="297"/>
      <c r="H10" s="297"/>
      <c r="I10" s="221"/>
      <c r="J10" s="296"/>
      <c r="K10" s="298"/>
      <c r="L10" s="298"/>
      <c r="M10" s="298"/>
      <c r="N10" s="300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</row>
    <row r="11" spans="1:36" s="5" customFormat="1" ht="31.5" x14ac:dyDescent="0.2">
      <c r="A11" s="187" t="s">
        <v>532</v>
      </c>
      <c r="B11" s="92" t="s">
        <v>245</v>
      </c>
      <c r="C11" s="93" t="s">
        <v>15</v>
      </c>
      <c r="D11" s="257">
        <f t="shared" ref="D11:D12" si="0">D12</f>
        <v>228</v>
      </c>
      <c r="E11" s="154"/>
      <c r="F11" s="296"/>
      <c r="G11" s="297"/>
      <c r="H11" s="297"/>
      <c r="I11" s="221"/>
      <c r="J11" s="296"/>
      <c r="K11" s="298"/>
      <c r="L11" s="298"/>
      <c r="M11" s="298"/>
      <c r="N11" s="300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</row>
    <row r="12" spans="1:36" s="5" customFormat="1" ht="31.5" x14ac:dyDescent="0.25">
      <c r="A12" s="9" t="s">
        <v>17</v>
      </c>
      <c r="B12" s="92" t="s">
        <v>245</v>
      </c>
      <c r="C12" s="93" t="s">
        <v>16</v>
      </c>
      <c r="D12" s="257">
        <f t="shared" si="0"/>
        <v>228</v>
      </c>
      <c r="E12" s="155"/>
      <c r="F12" s="296"/>
      <c r="G12" s="297"/>
      <c r="H12" s="297"/>
      <c r="I12" s="221"/>
      <c r="J12" s="296"/>
      <c r="K12" s="298"/>
      <c r="L12" s="298"/>
      <c r="M12" s="298"/>
      <c r="N12" s="300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</row>
    <row r="13" spans="1:36" s="5" customFormat="1" ht="15.75" x14ac:dyDescent="0.25">
      <c r="A13" s="220" t="s">
        <v>801</v>
      </c>
      <c r="B13" s="92" t="s">
        <v>245</v>
      </c>
      <c r="C13" s="91" t="s">
        <v>78</v>
      </c>
      <c r="D13" s="257">
        <v>228</v>
      </c>
      <c r="E13" s="155"/>
      <c r="F13" s="296"/>
      <c r="G13" s="297"/>
      <c r="H13" s="297"/>
      <c r="I13" s="221"/>
      <c r="J13" s="296"/>
      <c r="K13" s="298"/>
      <c r="L13" s="298"/>
      <c r="M13" s="298"/>
      <c r="N13" s="300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</row>
    <row r="14" spans="1:36" s="5" customFormat="1" ht="15.75" x14ac:dyDescent="0.25">
      <c r="A14" s="220" t="s">
        <v>22</v>
      </c>
      <c r="B14" s="92" t="s">
        <v>245</v>
      </c>
      <c r="C14" s="94">
        <v>300</v>
      </c>
      <c r="D14" s="258">
        <f t="shared" ref="D14:D15" si="1">D15</f>
        <v>22547</v>
      </c>
      <c r="E14" s="156"/>
      <c r="F14" s="296"/>
      <c r="G14" s="297"/>
      <c r="H14" s="297"/>
      <c r="I14" s="221"/>
      <c r="J14" s="296"/>
      <c r="K14" s="298"/>
      <c r="L14" s="298"/>
      <c r="M14" s="298"/>
      <c r="N14" s="300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</row>
    <row r="15" spans="1:36" s="5" customFormat="1" ht="15.75" x14ac:dyDescent="0.25">
      <c r="A15" s="10" t="s">
        <v>39</v>
      </c>
      <c r="B15" s="92" t="s">
        <v>245</v>
      </c>
      <c r="C15" s="94">
        <v>310</v>
      </c>
      <c r="D15" s="258">
        <f t="shared" si="1"/>
        <v>22547</v>
      </c>
      <c r="E15" s="156"/>
      <c r="F15" s="296"/>
      <c r="G15" s="297"/>
      <c r="H15" s="297"/>
      <c r="I15" s="221"/>
      <c r="J15" s="296"/>
      <c r="K15" s="298"/>
      <c r="L15" s="298"/>
      <c r="M15" s="298"/>
      <c r="N15" s="300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</row>
    <row r="16" spans="1:36" s="5" customFormat="1" ht="31.5" x14ac:dyDescent="0.25">
      <c r="A16" s="10" t="s">
        <v>140</v>
      </c>
      <c r="B16" s="92" t="s">
        <v>245</v>
      </c>
      <c r="C16" s="94">
        <v>313</v>
      </c>
      <c r="D16" s="258">
        <v>22547</v>
      </c>
      <c r="E16" s="156"/>
      <c r="F16" s="296"/>
      <c r="G16" s="297"/>
      <c r="H16" s="297"/>
      <c r="I16" s="221"/>
      <c r="J16" s="296"/>
      <c r="K16" s="298"/>
      <c r="L16" s="298"/>
      <c r="M16" s="298"/>
      <c r="N16" s="300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</row>
    <row r="17" spans="1:36" s="5" customFormat="1" ht="31.5" x14ac:dyDescent="0.25">
      <c r="A17" s="11" t="s">
        <v>368</v>
      </c>
      <c r="B17" s="95" t="s">
        <v>246</v>
      </c>
      <c r="C17" s="91"/>
      <c r="D17" s="256">
        <f>D18+D22+D26+D30</f>
        <v>45941.19</v>
      </c>
      <c r="E17" s="157"/>
      <c r="F17" s="296"/>
      <c r="G17" s="297"/>
      <c r="H17" s="297"/>
      <c r="I17" s="221"/>
      <c r="J17" s="296"/>
      <c r="K17" s="298"/>
      <c r="L17" s="298"/>
      <c r="M17" s="298"/>
      <c r="N17" s="300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</row>
    <row r="18" spans="1:36" s="5" customFormat="1" ht="31.5" x14ac:dyDescent="0.25">
      <c r="A18" s="11" t="s">
        <v>809</v>
      </c>
      <c r="B18" s="188" t="s">
        <v>810</v>
      </c>
      <c r="C18" s="147"/>
      <c r="D18" s="256">
        <f t="shared" ref="D18:D20" si="2">D19</f>
        <v>9596</v>
      </c>
      <c r="E18" s="157"/>
      <c r="F18" s="296"/>
      <c r="G18" s="297"/>
      <c r="H18" s="297"/>
      <c r="I18" s="221"/>
      <c r="J18" s="296"/>
      <c r="K18" s="298"/>
      <c r="L18" s="298"/>
      <c r="M18" s="298"/>
      <c r="N18" s="300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</row>
    <row r="19" spans="1:36" s="5" customFormat="1" ht="31.5" x14ac:dyDescent="0.25">
      <c r="A19" s="60" t="s">
        <v>358</v>
      </c>
      <c r="B19" s="142" t="s">
        <v>810</v>
      </c>
      <c r="C19" s="189" t="s">
        <v>36</v>
      </c>
      <c r="D19" s="259">
        <f t="shared" si="2"/>
        <v>9596</v>
      </c>
      <c r="E19" s="157"/>
      <c r="F19" s="296"/>
      <c r="G19" s="297"/>
      <c r="H19" s="297"/>
      <c r="I19" s="221"/>
      <c r="J19" s="296"/>
      <c r="K19" s="298"/>
      <c r="L19" s="298"/>
      <c r="M19" s="298"/>
      <c r="N19" s="300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</row>
    <row r="20" spans="1:36" s="5" customFormat="1" ht="15.75" x14ac:dyDescent="0.25">
      <c r="A20" s="9" t="s">
        <v>35</v>
      </c>
      <c r="B20" s="142" t="s">
        <v>810</v>
      </c>
      <c r="C20" s="189">
        <v>410</v>
      </c>
      <c r="D20" s="259">
        <f t="shared" si="2"/>
        <v>9596</v>
      </c>
      <c r="E20" s="157"/>
      <c r="F20" s="296"/>
      <c r="G20" s="297"/>
      <c r="H20" s="297"/>
      <c r="I20" s="221"/>
      <c r="J20" s="296"/>
      <c r="K20" s="298"/>
      <c r="L20" s="298"/>
      <c r="M20" s="298"/>
      <c r="N20" s="300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</row>
    <row r="21" spans="1:36" s="5" customFormat="1" ht="31.5" x14ac:dyDescent="0.25">
      <c r="A21" s="9" t="s">
        <v>96</v>
      </c>
      <c r="B21" s="142" t="s">
        <v>810</v>
      </c>
      <c r="C21" s="189" t="s">
        <v>97</v>
      </c>
      <c r="D21" s="259">
        <f>6971+2625</f>
        <v>9596</v>
      </c>
      <c r="E21" s="157"/>
      <c r="F21" s="227"/>
      <c r="G21" s="297"/>
      <c r="H21" s="297"/>
      <c r="I21" s="229"/>
      <c r="J21" s="296"/>
      <c r="K21" s="298"/>
      <c r="L21" s="298"/>
      <c r="M21" s="298"/>
      <c r="N21" s="300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</row>
    <row r="22" spans="1:36" s="5" customFormat="1" ht="15.75" x14ac:dyDescent="0.25">
      <c r="A22" s="12" t="s">
        <v>138</v>
      </c>
      <c r="B22" s="95" t="s">
        <v>247</v>
      </c>
      <c r="C22" s="101"/>
      <c r="D22" s="256">
        <f t="shared" ref="D22:D32" si="3">D23</f>
        <v>24381</v>
      </c>
      <c r="E22" s="157"/>
      <c r="F22" s="227"/>
      <c r="G22" s="297"/>
      <c r="H22" s="297"/>
      <c r="I22" s="229"/>
      <c r="J22" s="296"/>
      <c r="K22" s="298"/>
      <c r="L22" s="298"/>
      <c r="M22" s="298"/>
      <c r="N22" s="300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</row>
    <row r="23" spans="1:36" s="5" customFormat="1" ht="31.5" x14ac:dyDescent="0.25">
      <c r="A23" s="13" t="s">
        <v>358</v>
      </c>
      <c r="B23" s="97" t="s">
        <v>247</v>
      </c>
      <c r="C23" s="106" t="s">
        <v>36</v>
      </c>
      <c r="D23" s="259">
        <f t="shared" si="3"/>
        <v>24381</v>
      </c>
      <c r="E23" s="155"/>
      <c r="F23" s="227"/>
      <c r="G23" s="297"/>
      <c r="H23" s="297"/>
      <c r="I23" s="229"/>
      <c r="J23" s="296"/>
      <c r="K23" s="298"/>
      <c r="L23" s="298"/>
      <c r="M23" s="298"/>
      <c r="N23" s="300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</row>
    <row r="24" spans="1:36" s="5" customFormat="1" ht="15.75" x14ac:dyDescent="0.25">
      <c r="A24" s="10" t="s">
        <v>35</v>
      </c>
      <c r="B24" s="97" t="s">
        <v>247</v>
      </c>
      <c r="C24" s="106">
        <v>410</v>
      </c>
      <c r="D24" s="259">
        <f t="shared" si="3"/>
        <v>24381</v>
      </c>
      <c r="E24" s="155"/>
      <c r="F24" s="227"/>
      <c r="G24" s="297"/>
      <c r="H24" s="297"/>
      <c r="I24" s="229"/>
      <c r="J24" s="296"/>
      <c r="K24" s="298"/>
      <c r="L24" s="298"/>
      <c r="M24" s="298"/>
      <c r="N24" s="300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</row>
    <row r="25" spans="1:36" s="5" customFormat="1" ht="31.5" x14ac:dyDescent="0.25">
      <c r="A25" s="10" t="s">
        <v>96</v>
      </c>
      <c r="B25" s="97" t="s">
        <v>247</v>
      </c>
      <c r="C25" s="106" t="s">
        <v>97</v>
      </c>
      <c r="D25" s="259">
        <f>17000+5381+2000</f>
        <v>24381</v>
      </c>
      <c r="E25" s="155"/>
      <c r="F25" s="227"/>
      <c r="G25" s="297"/>
      <c r="H25" s="297"/>
      <c r="I25" s="229"/>
      <c r="J25" s="296"/>
      <c r="K25" s="298"/>
      <c r="L25" s="298"/>
      <c r="M25" s="298"/>
      <c r="N25" s="300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</row>
    <row r="26" spans="1:36" s="5" customFormat="1" ht="15.75" x14ac:dyDescent="0.25">
      <c r="A26" s="11" t="s">
        <v>811</v>
      </c>
      <c r="B26" s="188" t="s">
        <v>812</v>
      </c>
      <c r="C26" s="147"/>
      <c r="D26" s="256">
        <f t="shared" si="3"/>
        <v>890</v>
      </c>
      <c r="E26" s="155"/>
      <c r="F26" s="227"/>
      <c r="G26" s="297"/>
      <c r="H26" s="297"/>
      <c r="I26" s="229"/>
      <c r="J26" s="296"/>
      <c r="K26" s="298"/>
      <c r="L26" s="298"/>
      <c r="M26" s="298"/>
      <c r="N26" s="300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</row>
    <row r="27" spans="1:36" s="5" customFormat="1" ht="31.5" x14ac:dyDescent="0.25">
      <c r="A27" s="60" t="s">
        <v>358</v>
      </c>
      <c r="B27" s="142" t="s">
        <v>812</v>
      </c>
      <c r="C27" s="189" t="s">
        <v>36</v>
      </c>
      <c r="D27" s="259">
        <f t="shared" si="3"/>
        <v>890</v>
      </c>
      <c r="E27" s="155"/>
      <c r="F27" s="227"/>
      <c r="G27" s="297"/>
      <c r="H27" s="297"/>
      <c r="I27" s="229"/>
      <c r="J27" s="296"/>
      <c r="K27" s="298"/>
      <c r="L27" s="298"/>
      <c r="M27" s="298"/>
      <c r="N27" s="300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</row>
    <row r="28" spans="1:36" s="5" customFormat="1" ht="15.75" x14ac:dyDescent="0.25">
      <c r="A28" s="9" t="s">
        <v>35</v>
      </c>
      <c r="B28" s="142" t="s">
        <v>812</v>
      </c>
      <c r="C28" s="189">
        <v>410</v>
      </c>
      <c r="D28" s="259">
        <f t="shared" si="3"/>
        <v>890</v>
      </c>
      <c r="E28" s="155"/>
      <c r="F28" s="227"/>
      <c r="G28" s="297"/>
      <c r="H28" s="297"/>
      <c r="I28" s="229"/>
      <c r="J28" s="296"/>
      <c r="K28" s="298"/>
      <c r="L28" s="298"/>
      <c r="M28" s="298"/>
      <c r="N28" s="300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</row>
    <row r="29" spans="1:36" s="5" customFormat="1" ht="31.5" x14ac:dyDescent="0.25">
      <c r="A29" s="9" t="s">
        <v>96</v>
      </c>
      <c r="B29" s="142" t="s">
        <v>812</v>
      </c>
      <c r="C29" s="189" t="s">
        <v>97</v>
      </c>
      <c r="D29" s="259">
        <f>874+16</f>
        <v>890</v>
      </c>
      <c r="E29" s="155"/>
      <c r="F29" s="227"/>
      <c r="G29" s="297"/>
      <c r="H29" s="297"/>
      <c r="I29" s="229"/>
      <c r="J29" s="296"/>
      <c r="K29" s="298"/>
      <c r="L29" s="298"/>
      <c r="M29" s="298"/>
      <c r="N29" s="300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</row>
    <row r="30" spans="1:36" s="5" customFormat="1" ht="31.5" x14ac:dyDescent="0.25">
      <c r="A30" s="11" t="s">
        <v>1064</v>
      </c>
      <c r="B30" s="188" t="s">
        <v>1065</v>
      </c>
      <c r="C30" s="147"/>
      <c r="D30" s="256">
        <f t="shared" si="3"/>
        <v>11074.19</v>
      </c>
      <c r="E30" s="155"/>
      <c r="F30" s="227"/>
      <c r="G30" s="297"/>
      <c r="H30" s="297"/>
      <c r="I30" s="229"/>
      <c r="J30" s="296"/>
      <c r="K30" s="298"/>
      <c r="L30" s="298"/>
      <c r="M30" s="298"/>
      <c r="N30" s="300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</row>
    <row r="31" spans="1:36" s="5" customFormat="1" ht="31.5" x14ac:dyDescent="0.25">
      <c r="A31" s="60" t="s">
        <v>358</v>
      </c>
      <c r="B31" s="142" t="s">
        <v>1065</v>
      </c>
      <c r="C31" s="189" t="s">
        <v>36</v>
      </c>
      <c r="D31" s="259">
        <f t="shared" si="3"/>
        <v>11074.19</v>
      </c>
      <c r="E31" s="155"/>
      <c r="F31" s="227"/>
      <c r="G31" s="297"/>
      <c r="H31" s="297"/>
      <c r="I31" s="229"/>
      <c r="J31" s="296"/>
      <c r="K31" s="298"/>
      <c r="L31" s="298"/>
      <c r="M31" s="298"/>
      <c r="N31" s="300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</row>
    <row r="32" spans="1:36" s="5" customFormat="1" ht="15.75" x14ac:dyDescent="0.25">
      <c r="A32" s="9" t="s">
        <v>35</v>
      </c>
      <c r="B32" s="142" t="s">
        <v>1065</v>
      </c>
      <c r="C32" s="189">
        <v>410</v>
      </c>
      <c r="D32" s="259">
        <f t="shared" si="3"/>
        <v>11074.19</v>
      </c>
      <c r="E32" s="155"/>
      <c r="F32" s="227"/>
      <c r="G32" s="297"/>
      <c r="H32" s="297"/>
      <c r="I32" s="229"/>
      <c r="J32" s="296"/>
      <c r="K32" s="298"/>
      <c r="L32" s="298"/>
      <c r="M32" s="298"/>
      <c r="N32" s="300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</row>
    <row r="33" spans="1:36" s="5" customFormat="1" ht="31.5" x14ac:dyDescent="0.25">
      <c r="A33" s="9" t="s">
        <v>96</v>
      </c>
      <c r="B33" s="142" t="s">
        <v>1065</v>
      </c>
      <c r="C33" s="189" t="s">
        <v>97</v>
      </c>
      <c r="D33" s="259">
        <v>11074.19</v>
      </c>
      <c r="E33" s="155"/>
      <c r="F33" s="227"/>
      <c r="G33" s="297"/>
      <c r="H33" s="297"/>
      <c r="I33" s="229"/>
      <c r="J33" s="296"/>
      <c r="K33" s="298"/>
      <c r="L33" s="298"/>
      <c r="M33" s="298"/>
      <c r="N33" s="300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</row>
    <row r="34" spans="1:36" s="5" customFormat="1" ht="15.75" x14ac:dyDescent="0.25">
      <c r="A34" s="9"/>
      <c r="B34" s="142"/>
      <c r="C34" s="189"/>
      <c r="D34" s="259"/>
      <c r="E34" s="155"/>
      <c r="F34" s="227"/>
      <c r="G34" s="297"/>
      <c r="H34" s="297"/>
      <c r="I34" s="229"/>
      <c r="J34" s="296"/>
      <c r="K34" s="298"/>
      <c r="L34" s="298"/>
      <c r="M34" s="298"/>
      <c r="N34" s="300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</row>
    <row r="35" spans="1:36" s="5" customFormat="1" ht="48.75" customHeight="1" x14ac:dyDescent="0.25">
      <c r="A35" s="6" t="s">
        <v>258</v>
      </c>
      <c r="B35" s="86" t="s">
        <v>249</v>
      </c>
      <c r="C35" s="87"/>
      <c r="D35" s="254">
        <f>D36+D40+D44+D48+D51+D55+D59+D63+D67+D78+D82+D86</f>
        <v>2029154</v>
      </c>
      <c r="E35" s="158"/>
      <c r="F35" s="296"/>
      <c r="G35" s="297"/>
      <c r="H35" s="297"/>
      <c r="I35" s="221"/>
      <c r="J35" s="296"/>
      <c r="K35" s="298"/>
      <c r="L35" s="298"/>
      <c r="M35" s="298"/>
      <c r="N35" s="300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</row>
    <row r="36" spans="1:36" s="5" customFormat="1" ht="15.75" x14ac:dyDescent="0.25">
      <c r="A36" s="146" t="s">
        <v>51</v>
      </c>
      <c r="B36" s="90" t="s">
        <v>250</v>
      </c>
      <c r="C36" s="98"/>
      <c r="D36" s="256">
        <f t="shared" ref="D36:D38" si="4">D37</f>
        <v>4960</v>
      </c>
      <c r="E36" s="157"/>
      <c r="F36" s="296"/>
      <c r="G36" s="297"/>
      <c r="H36" s="297"/>
      <c r="I36" s="221"/>
      <c r="J36" s="296"/>
      <c r="K36" s="298"/>
      <c r="L36" s="298"/>
      <c r="M36" s="298"/>
      <c r="N36" s="300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</row>
    <row r="37" spans="1:36" s="5" customFormat="1" ht="31.5" x14ac:dyDescent="0.25">
      <c r="A37" s="10" t="s">
        <v>18</v>
      </c>
      <c r="B37" s="92" t="s">
        <v>250</v>
      </c>
      <c r="C37" s="93" t="s">
        <v>20</v>
      </c>
      <c r="D37" s="257">
        <f t="shared" si="4"/>
        <v>4960</v>
      </c>
      <c r="E37" s="155"/>
      <c r="F37" s="296"/>
      <c r="G37" s="297"/>
      <c r="H37" s="297"/>
      <c r="I37" s="221"/>
      <c r="J37" s="296"/>
      <c r="K37" s="298"/>
      <c r="L37" s="298"/>
      <c r="M37" s="298"/>
      <c r="N37" s="300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</row>
    <row r="38" spans="1:36" s="5" customFormat="1" ht="15.75" x14ac:dyDescent="0.25">
      <c r="A38" s="9" t="s">
        <v>24</v>
      </c>
      <c r="B38" s="92" t="s">
        <v>250</v>
      </c>
      <c r="C38" s="93" t="s">
        <v>25</v>
      </c>
      <c r="D38" s="257">
        <f t="shared" si="4"/>
        <v>4960</v>
      </c>
      <c r="E38" s="155"/>
      <c r="F38" s="296"/>
      <c r="G38" s="297"/>
      <c r="H38" s="297"/>
      <c r="I38" s="221"/>
      <c r="J38" s="296"/>
      <c r="K38" s="298"/>
      <c r="L38" s="298"/>
      <c r="M38" s="298"/>
      <c r="N38" s="300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</row>
    <row r="39" spans="1:36" s="5" customFormat="1" ht="15.75" x14ac:dyDescent="0.25">
      <c r="A39" s="9" t="s">
        <v>83</v>
      </c>
      <c r="B39" s="92" t="s">
        <v>250</v>
      </c>
      <c r="C39" s="93" t="s">
        <v>84</v>
      </c>
      <c r="D39" s="257">
        <f>4960</f>
        <v>4960</v>
      </c>
      <c r="E39" s="155"/>
      <c r="F39" s="296"/>
      <c r="G39" s="297"/>
      <c r="H39" s="297"/>
      <c r="I39" s="221"/>
      <c r="J39" s="296"/>
      <c r="K39" s="298"/>
      <c r="L39" s="298"/>
      <c r="M39" s="298"/>
      <c r="N39" s="300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</row>
    <row r="40" spans="1:36" s="5" customFormat="1" ht="47.25" x14ac:dyDescent="0.25">
      <c r="A40" s="8" t="s">
        <v>94</v>
      </c>
      <c r="B40" s="90" t="s">
        <v>251</v>
      </c>
      <c r="C40" s="96"/>
      <c r="D40" s="260">
        <f t="shared" ref="D40:D42" si="5">D41</f>
        <v>42450</v>
      </c>
      <c r="E40" s="157"/>
      <c r="F40" s="296"/>
      <c r="G40" s="297"/>
      <c r="H40" s="297"/>
      <c r="I40" s="221"/>
      <c r="J40" s="296"/>
      <c r="K40" s="298"/>
      <c r="L40" s="298"/>
      <c r="M40" s="298"/>
      <c r="N40" s="300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</row>
    <row r="41" spans="1:36" s="5" customFormat="1" ht="31.5" x14ac:dyDescent="0.25">
      <c r="A41" s="10" t="s">
        <v>18</v>
      </c>
      <c r="B41" s="92" t="s">
        <v>251</v>
      </c>
      <c r="C41" s="93" t="s">
        <v>20</v>
      </c>
      <c r="D41" s="257">
        <f t="shared" si="5"/>
        <v>42450</v>
      </c>
      <c r="E41" s="155"/>
      <c r="F41" s="296"/>
      <c r="G41" s="297"/>
      <c r="H41" s="297"/>
      <c r="I41" s="221"/>
      <c r="J41" s="296"/>
      <c r="K41" s="298"/>
      <c r="L41" s="298"/>
      <c r="M41" s="298"/>
      <c r="N41" s="300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</row>
    <row r="42" spans="1:36" s="5" customFormat="1" ht="15.75" x14ac:dyDescent="0.25">
      <c r="A42" s="9" t="s">
        <v>24</v>
      </c>
      <c r="B42" s="92" t="s">
        <v>251</v>
      </c>
      <c r="C42" s="93" t="s">
        <v>25</v>
      </c>
      <c r="D42" s="257">
        <f t="shared" si="5"/>
        <v>42450</v>
      </c>
      <c r="E42" s="155"/>
      <c r="F42" s="296"/>
      <c r="G42" s="297"/>
      <c r="H42" s="297"/>
      <c r="I42" s="221"/>
      <c r="J42" s="296"/>
      <c r="K42" s="298"/>
      <c r="L42" s="298"/>
      <c r="M42" s="298"/>
      <c r="N42" s="300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</row>
    <row r="43" spans="1:36" s="5" customFormat="1" ht="15.75" x14ac:dyDescent="0.25">
      <c r="A43" s="9" t="s">
        <v>83</v>
      </c>
      <c r="B43" s="92" t="s">
        <v>251</v>
      </c>
      <c r="C43" s="93" t="s">
        <v>84</v>
      </c>
      <c r="D43" s="257">
        <f>40000+350-14000+6000+100+10000</f>
        <v>42450</v>
      </c>
      <c r="E43" s="155"/>
      <c r="F43" s="296"/>
      <c r="G43" s="297"/>
      <c r="H43" s="297"/>
      <c r="I43" s="221"/>
      <c r="J43" s="296"/>
      <c r="K43" s="298"/>
      <c r="L43" s="298"/>
      <c r="M43" s="298"/>
      <c r="N43" s="300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</row>
    <row r="44" spans="1:36" s="5" customFormat="1" ht="63" x14ac:dyDescent="0.25">
      <c r="A44" s="8" t="s">
        <v>693</v>
      </c>
      <c r="B44" s="90" t="s">
        <v>252</v>
      </c>
      <c r="C44" s="96"/>
      <c r="D44" s="256">
        <f t="shared" ref="D44:D46" si="6">D45</f>
        <v>7050</v>
      </c>
      <c r="E44" s="157"/>
      <c r="F44" s="296"/>
      <c r="G44" s="297"/>
      <c r="H44" s="297"/>
      <c r="I44" s="221"/>
      <c r="J44" s="296"/>
      <c r="K44" s="298"/>
      <c r="L44" s="298"/>
      <c r="M44" s="298"/>
      <c r="N44" s="300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</row>
    <row r="45" spans="1:36" s="5" customFormat="1" ht="31.5" x14ac:dyDescent="0.25">
      <c r="A45" s="10" t="s">
        <v>18</v>
      </c>
      <c r="B45" s="92" t="s">
        <v>252</v>
      </c>
      <c r="C45" s="94">
        <v>600</v>
      </c>
      <c r="D45" s="258">
        <f t="shared" si="6"/>
        <v>7050</v>
      </c>
      <c r="E45" s="156"/>
      <c r="F45" s="296"/>
      <c r="G45" s="297"/>
      <c r="H45" s="297"/>
      <c r="I45" s="221"/>
      <c r="J45" s="296"/>
      <c r="K45" s="298"/>
      <c r="L45" s="298"/>
      <c r="M45" s="298"/>
      <c r="N45" s="300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</row>
    <row r="46" spans="1:36" s="5" customFormat="1" ht="31.5" x14ac:dyDescent="0.25">
      <c r="A46" s="10" t="s">
        <v>27</v>
      </c>
      <c r="B46" s="92" t="s">
        <v>252</v>
      </c>
      <c r="C46" s="94">
        <v>630</v>
      </c>
      <c r="D46" s="258">
        <f t="shared" si="6"/>
        <v>7050</v>
      </c>
      <c r="E46" s="156"/>
      <c r="F46" s="296"/>
      <c r="G46" s="297"/>
      <c r="H46" s="297"/>
      <c r="I46" s="221"/>
      <c r="J46" s="296"/>
      <c r="K46" s="298"/>
      <c r="L46" s="298"/>
      <c r="M46" s="298"/>
      <c r="N46" s="300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</row>
    <row r="47" spans="1:36" s="5" customFormat="1" ht="32.25" customHeight="1" x14ac:dyDescent="0.25">
      <c r="A47" s="14" t="s">
        <v>1033</v>
      </c>
      <c r="B47" s="92" t="s">
        <v>252</v>
      </c>
      <c r="C47" s="94">
        <v>631</v>
      </c>
      <c r="D47" s="258">
        <f>5396+1654</f>
        <v>7050</v>
      </c>
      <c r="E47" s="170"/>
      <c r="F47" s="296"/>
      <c r="G47" s="297"/>
      <c r="H47" s="297"/>
      <c r="I47" s="221"/>
      <c r="J47" s="296"/>
      <c r="K47" s="298"/>
      <c r="L47" s="298"/>
      <c r="M47" s="298"/>
      <c r="N47" s="300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</row>
    <row r="48" spans="1:36" s="5" customFormat="1" ht="15.75" x14ac:dyDescent="0.25">
      <c r="A48" s="15" t="s">
        <v>610</v>
      </c>
      <c r="B48" s="90" t="s">
        <v>609</v>
      </c>
      <c r="C48" s="94"/>
      <c r="D48" s="261">
        <f t="shared" ref="D48:D49" si="7">D49</f>
        <v>20880</v>
      </c>
      <c r="E48" s="159"/>
      <c r="F48" s="296"/>
      <c r="G48" s="297"/>
      <c r="H48" s="297"/>
      <c r="I48" s="221"/>
      <c r="J48" s="296"/>
      <c r="K48" s="298"/>
      <c r="L48" s="298"/>
      <c r="M48" s="298"/>
      <c r="N48" s="300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</row>
    <row r="49" spans="1:36" s="5" customFormat="1" ht="15.75" x14ac:dyDescent="0.25">
      <c r="A49" s="9" t="s">
        <v>24</v>
      </c>
      <c r="B49" s="92" t="s">
        <v>609</v>
      </c>
      <c r="C49" s="93" t="s">
        <v>25</v>
      </c>
      <c r="D49" s="257">
        <f t="shared" si="7"/>
        <v>20880</v>
      </c>
      <c r="E49" s="155"/>
      <c r="F49" s="296"/>
      <c r="G49" s="297"/>
      <c r="H49" s="297"/>
      <c r="I49" s="221"/>
      <c r="J49" s="296"/>
      <c r="K49" s="298"/>
      <c r="L49" s="298"/>
      <c r="M49" s="298"/>
      <c r="N49" s="300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</row>
    <row r="50" spans="1:36" s="5" customFormat="1" ht="15.75" x14ac:dyDescent="0.25">
      <c r="A50" s="9" t="s">
        <v>83</v>
      </c>
      <c r="B50" s="92" t="s">
        <v>609</v>
      </c>
      <c r="C50" s="93" t="s">
        <v>84</v>
      </c>
      <c r="D50" s="257">
        <f>7647+7023+6210</f>
        <v>20880</v>
      </c>
      <c r="E50" s="155"/>
      <c r="F50" s="296"/>
      <c r="G50" s="297"/>
      <c r="H50" s="297"/>
      <c r="I50" s="221"/>
      <c r="J50" s="296"/>
      <c r="K50" s="298"/>
      <c r="L50" s="298"/>
      <c r="M50" s="298"/>
      <c r="N50" s="300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</row>
    <row r="51" spans="1:36" s="5" customFormat="1" ht="31.5" x14ac:dyDescent="0.25">
      <c r="A51" s="146" t="s">
        <v>832</v>
      </c>
      <c r="B51" s="195" t="s">
        <v>833</v>
      </c>
      <c r="C51" s="147"/>
      <c r="D51" s="236">
        <f t="shared" ref="D51:D53" si="8">D52</f>
        <v>1214</v>
      </c>
      <c r="E51" s="155"/>
      <c r="F51" s="296"/>
      <c r="G51" s="297"/>
      <c r="H51" s="297"/>
      <c r="I51" s="221"/>
      <c r="J51" s="296"/>
      <c r="K51" s="298"/>
      <c r="L51" s="298"/>
      <c r="M51" s="298"/>
      <c r="N51" s="300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</row>
    <row r="52" spans="1:36" s="5" customFormat="1" ht="31.5" x14ac:dyDescent="0.25">
      <c r="A52" s="9" t="s">
        <v>18</v>
      </c>
      <c r="B52" s="141" t="s">
        <v>833</v>
      </c>
      <c r="C52" s="203">
        <v>600</v>
      </c>
      <c r="D52" s="262">
        <f t="shared" si="8"/>
        <v>1214</v>
      </c>
      <c r="E52" s="155"/>
      <c r="F52" s="296"/>
      <c r="G52" s="297"/>
      <c r="H52" s="297"/>
      <c r="I52" s="221"/>
      <c r="J52" s="296"/>
      <c r="K52" s="298"/>
      <c r="L52" s="298"/>
      <c r="M52" s="298"/>
      <c r="N52" s="300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</row>
    <row r="53" spans="1:36" s="5" customFormat="1" ht="15.75" x14ac:dyDescent="0.25">
      <c r="A53" s="9" t="s">
        <v>24</v>
      </c>
      <c r="B53" s="141" t="s">
        <v>833</v>
      </c>
      <c r="C53" s="189" t="s">
        <v>25</v>
      </c>
      <c r="D53" s="263">
        <f t="shared" si="8"/>
        <v>1214</v>
      </c>
      <c r="E53" s="155"/>
      <c r="F53" s="296"/>
      <c r="G53" s="297"/>
      <c r="H53" s="297"/>
      <c r="I53" s="221"/>
      <c r="J53" s="296"/>
      <c r="K53" s="298"/>
      <c r="L53" s="298"/>
      <c r="M53" s="298"/>
      <c r="N53" s="300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</row>
    <row r="54" spans="1:36" s="5" customFormat="1" ht="15.75" x14ac:dyDescent="0.25">
      <c r="A54" s="9" t="s">
        <v>83</v>
      </c>
      <c r="B54" s="141" t="s">
        <v>833</v>
      </c>
      <c r="C54" s="189" t="s">
        <v>84</v>
      </c>
      <c r="D54" s="263">
        <f>800+414</f>
        <v>1214</v>
      </c>
      <c r="E54" s="155"/>
      <c r="F54" s="296"/>
      <c r="G54" s="297"/>
      <c r="H54" s="297"/>
      <c r="I54" s="221"/>
      <c r="J54" s="296"/>
      <c r="K54" s="298"/>
      <c r="L54" s="298"/>
      <c r="M54" s="298"/>
      <c r="N54" s="300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</row>
    <row r="55" spans="1:36" s="5" customFormat="1" ht="94.5" x14ac:dyDescent="0.25">
      <c r="A55" s="146" t="s">
        <v>248</v>
      </c>
      <c r="B55" s="90" t="s">
        <v>253</v>
      </c>
      <c r="C55" s="99"/>
      <c r="D55" s="261">
        <f t="shared" ref="D55:D57" si="9">D56</f>
        <v>1209175</v>
      </c>
      <c r="E55" s="159"/>
      <c r="F55" s="296"/>
      <c r="G55" s="297"/>
      <c r="H55" s="297"/>
      <c r="I55" s="221"/>
      <c r="J55" s="296"/>
      <c r="K55" s="298"/>
      <c r="L55" s="298"/>
      <c r="M55" s="298"/>
      <c r="N55" s="300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  <c r="AJ55" s="298"/>
    </row>
    <row r="56" spans="1:36" s="5" customFormat="1" ht="31.5" x14ac:dyDescent="0.25">
      <c r="A56" s="10" t="s">
        <v>18</v>
      </c>
      <c r="B56" s="92" t="s">
        <v>253</v>
      </c>
      <c r="C56" s="94">
        <v>600</v>
      </c>
      <c r="D56" s="258">
        <f t="shared" si="9"/>
        <v>1209175</v>
      </c>
      <c r="E56" s="156"/>
      <c r="F56" s="296"/>
      <c r="G56" s="297"/>
      <c r="H56" s="297"/>
      <c r="I56" s="221"/>
      <c r="J56" s="296"/>
      <c r="K56" s="298"/>
      <c r="L56" s="298"/>
      <c r="M56" s="298"/>
      <c r="N56" s="300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  <c r="AJ56" s="298"/>
    </row>
    <row r="57" spans="1:36" s="5" customFormat="1" ht="15.75" x14ac:dyDescent="0.25">
      <c r="A57" s="220" t="s">
        <v>24</v>
      </c>
      <c r="B57" s="92" t="s">
        <v>253</v>
      </c>
      <c r="C57" s="94">
        <v>610</v>
      </c>
      <c r="D57" s="258">
        <f t="shared" si="9"/>
        <v>1209175</v>
      </c>
      <c r="E57" s="156"/>
      <c r="F57" s="296"/>
      <c r="G57" s="297"/>
      <c r="H57" s="297"/>
      <c r="I57" s="221"/>
      <c r="J57" s="296"/>
      <c r="K57" s="298"/>
      <c r="L57" s="298"/>
      <c r="M57" s="298"/>
      <c r="N57" s="300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  <c r="AJ57" s="298"/>
    </row>
    <row r="58" spans="1:36" s="5" customFormat="1" ht="47.25" x14ac:dyDescent="0.25">
      <c r="A58" s="16" t="s">
        <v>100</v>
      </c>
      <c r="B58" s="92" t="s">
        <v>253</v>
      </c>
      <c r="C58" s="94">
        <v>611</v>
      </c>
      <c r="D58" s="258">
        <f>908527+300648</f>
        <v>1209175</v>
      </c>
      <c r="E58" s="170"/>
      <c r="F58" s="296"/>
      <c r="G58" s="297"/>
      <c r="H58" s="297"/>
      <c r="I58" s="221"/>
      <c r="J58" s="296"/>
      <c r="K58" s="298"/>
      <c r="L58" s="298"/>
      <c r="M58" s="298"/>
      <c r="N58" s="300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</row>
    <row r="59" spans="1:36" s="5" customFormat="1" ht="78.75" x14ac:dyDescent="0.25">
      <c r="A59" s="146" t="s">
        <v>98</v>
      </c>
      <c r="B59" s="90" t="s">
        <v>254</v>
      </c>
      <c r="C59" s="99"/>
      <c r="D59" s="261">
        <f t="shared" ref="D59:D61" si="10">D60</f>
        <v>36869</v>
      </c>
      <c r="E59" s="159"/>
      <c r="F59" s="296"/>
      <c r="G59" s="297"/>
      <c r="H59" s="297"/>
      <c r="I59" s="221"/>
      <c r="J59" s="296"/>
      <c r="K59" s="298"/>
      <c r="L59" s="298"/>
      <c r="M59" s="298"/>
      <c r="N59" s="300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</row>
    <row r="60" spans="1:36" s="5" customFormat="1" ht="31.5" x14ac:dyDescent="0.25">
      <c r="A60" s="10" t="s">
        <v>18</v>
      </c>
      <c r="B60" s="92" t="s">
        <v>254</v>
      </c>
      <c r="C60" s="94">
        <v>600</v>
      </c>
      <c r="D60" s="258">
        <f t="shared" si="10"/>
        <v>36869</v>
      </c>
      <c r="E60" s="156"/>
      <c r="F60" s="296"/>
      <c r="G60" s="297"/>
      <c r="H60" s="297"/>
      <c r="I60" s="221"/>
      <c r="J60" s="296"/>
      <c r="K60" s="298"/>
      <c r="L60" s="298"/>
      <c r="M60" s="298"/>
      <c r="N60" s="300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</row>
    <row r="61" spans="1:36" s="5" customFormat="1" ht="31.5" x14ac:dyDescent="0.25">
      <c r="A61" s="10" t="s">
        <v>27</v>
      </c>
      <c r="B61" s="92" t="s">
        <v>254</v>
      </c>
      <c r="C61" s="94">
        <v>630</v>
      </c>
      <c r="D61" s="258">
        <f t="shared" si="10"/>
        <v>36869</v>
      </c>
      <c r="E61" s="156"/>
      <c r="F61" s="296"/>
      <c r="G61" s="297"/>
      <c r="H61" s="297"/>
      <c r="I61" s="221"/>
      <c r="J61" s="296"/>
      <c r="K61" s="298"/>
      <c r="L61" s="298"/>
      <c r="M61" s="298"/>
      <c r="N61" s="300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  <c r="AJ61" s="298"/>
    </row>
    <row r="62" spans="1:36" s="5" customFormat="1" ht="31.5" x14ac:dyDescent="0.25">
      <c r="A62" s="14" t="s">
        <v>1033</v>
      </c>
      <c r="B62" s="92" t="s">
        <v>254</v>
      </c>
      <c r="C62" s="94">
        <v>631</v>
      </c>
      <c r="D62" s="258">
        <f>64174-27305</f>
        <v>36869</v>
      </c>
      <c r="E62" s="170"/>
      <c r="F62" s="296"/>
      <c r="G62" s="297"/>
      <c r="H62" s="297"/>
      <c r="I62" s="221"/>
      <c r="J62" s="296"/>
      <c r="K62" s="298"/>
      <c r="L62" s="298"/>
      <c r="M62" s="298"/>
      <c r="N62" s="300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  <c r="AI62" s="298"/>
      <c r="AJ62" s="298"/>
    </row>
    <row r="63" spans="1:36" s="5" customFormat="1" ht="63" x14ac:dyDescent="0.25">
      <c r="A63" s="7" t="s">
        <v>1050</v>
      </c>
      <c r="B63" s="90" t="s">
        <v>1043</v>
      </c>
      <c r="C63" s="101"/>
      <c r="D63" s="256">
        <f>D64</f>
        <v>500</v>
      </c>
      <c r="E63" s="170"/>
      <c r="F63" s="296"/>
      <c r="G63" s="297"/>
      <c r="H63" s="297"/>
      <c r="I63" s="221"/>
      <c r="J63" s="296"/>
      <c r="K63" s="298"/>
      <c r="L63" s="298"/>
      <c r="M63" s="298"/>
      <c r="N63" s="300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8"/>
      <c r="AI63" s="298"/>
      <c r="AJ63" s="298"/>
    </row>
    <row r="64" spans="1:36" s="5" customFormat="1" ht="31.5" x14ac:dyDescent="0.25">
      <c r="A64" s="18" t="s">
        <v>18</v>
      </c>
      <c r="B64" s="92" t="s">
        <v>1043</v>
      </c>
      <c r="C64" s="93" t="s">
        <v>20</v>
      </c>
      <c r="D64" s="257">
        <f t="shared" ref="D64:D65" si="11">D65</f>
        <v>500</v>
      </c>
      <c r="E64" s="170"/>
      <c r="F64" s="296"/>
      <c r="G64" s="297"/>
      <c r="H64" s="297"/>
      <c r="I64" s="221"/>
      <c r="J64" s="296"/>
      <c r="K64" s="298"/>
      <c r="L64" s="298"/>
      <c r="M64" s="298"/>
      <c r="N64" s="300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298"/>
      <c r="AD64" s="298"/>
      <c r="AE64" s="298"/>
      <c r="AF64" s="298"/>
      <c r="AG64" s="298"/>
      <c r="AH64" s="298"/>
      <c r="AI64" s="298"/>
      <c r="AJ64" s="298"/>
    </row>
    <row r="65" spans="1:36" s="5" customFormat="1" ht="15.75" x14ac:dyDescent="0.25">
      <c r="A65" s="18" t="s">
        <v>24</v>
      </c>
      <c r="B65" s="92" t="s">
        <v>1043</v>
      </c>
      <c r="C65" s="93" t="s">
        <v>25</v>
      </c>
      <c r="D65" s="257">
        <f t="shared" si="11"/>
        <v>500</v>
      </c>
      <c r="E65" s="170"/>
      <c r="F65" s="296"/>
      <c r="G65" s="297"/>
      <c r="H65" s="297"/>
      <c r="I65" s="221"/>
      <c r="J65" s="296"/>
      <c r="K65" s="298"/>
      <c r="L65" s="298"/>
      <c r="M65" s="298"/>
      <c r="N65" s="300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8"/>
      <c r="AD65" s="298"/>
      <c r="AE65" s="298"/>
      <c r="AF65" s="298"/>
      <c r="AG65" s="298"/>
      <c r="AH65" s="298"/>
      <c r="AI65" s="298"/>
      <c r="AJ65" s="298"/>
    </row>
    <row r="66" spans="1:36" s="5" customFormat="1" ht="15.75" x14ac:dyDescent="0.25">
      <c r="A66" s="18" t="s">
        <v>83</v>
      </c>
      <c r="B66" s="92" t="s">
        <v>1043</v>
      </c>
      <c r="C66" s="93" t="s">
        <v>84</v>
      </c>
      <c r="D66" s="257">
        <v>500</v>
      </c>
      <c r="E66" s="170"/>
      <c r="F66" s="296"/>
      <c r="G66" s="297"/>
      <c r="H66" s="297"/>
      <c r="I66" s="221"/>
      <c r="J66" s="289"/>
      <c r="K66" s="298"/>
      <c r="L66" s="298"/>
      <c r="M66" s="298"/>
      <c r="N66" s="300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298"/>
      <c r="AD66" s="298"/>
      <c r="AE66" s="298"/>
      <c r="AF66" s="298"/>
      <c r="AG66" s="298"/>
      <c r="AH66" s="298"/>
      <c r="AI66" s="298"/>
      <c r="AJ66" s="298"/>
    </row>
    <row r="67" spans="1:36" s="5" customFormat="1" ht="63" x14ac:dyDescent="0.25">
      <c r="A67" s="8" t="s">
        <v>139</v>
      </c>
      <c r="B67" s="90" t="s">
        <v>260</v>
      </c>
      <c r="C67" s="99"/>
      <c r="D67" s="261">
        <f>D68+D72+D75</f>
        <v>104046</v>
      </c>
      <c r="E67" s="159"/>
      <c r="F67" s="296"/>
      <c r="G67" s="297"/>
      <c r="H67" s="297"/>
      <c r="I67" s="221"/>
      <c r="J67" s="296"/>
      <c r="K67" s="298"/>
      <c r="L67" s="298"/>
      <c r="M67" s="298"/>
      <c r="N67" s="300"/>
      <c r="O67" s="298"/>
      <c r="P67" s="298"/>
      <c r="Q67" s="298"/>
      <c r="R67" s="298"/>
      <c r="S67" s="298"/>
      <c r="T67" s="298"/>
      <c r="U67" s="298"/>
      <c r="V67" s="298"/>
      <c r="W67" s="298"/>
      <c r="X67" s="298"/>
      <c r="Y67" s="298"/>
      <c r="Z67" s="298"/>
      <c r="AA67" s="298"/>
      <c r="AB67" s="298"/>
      <c r="AC67" s="298"/>
      <c r="AD67" s="298"/>
      <c r="AE67" s="298"/>
      <c r="AF67" s="298"/>
      <c r="AG67" s="298"/>
      <c r="AH67" s="298"/>
      <c r="AI67" s="298"/>
      <c r="AJ67" s="298"/>
    </row>
    <row r="68" spans="1:36" s="5" customFormat="1" ht="47.25" x14ac:dyDescent="0.25">
      <c r="A68" s="17" t="s">
        <v>38</v>
      </c>
      <c r="B68" s="92" t="s">
        <v>260</v>
      </c>
      <c r="C68" s="91" t="s">
        <v>30</v>
      </c>
      <c r="D68" s="257">
        <f>D69</f>
        <v>3857</v>
      </c>
      <c r="E68" s="155"/>
      <c r="F68" s="296"/>
      <c r="G68" s="297"/>
      <c r="H68" s="297"/>
      <c r="I68" s="221"/>
      <c r="J68" s="296"/>
      <c r="K68" s="298"/>
      <c r="L68" s="298"/>
      <c r="M68" s="298"/>
      <c r="N68" s="300"/>
      <c r="O68" s="298"/>
      <c r="P68" s="298"/>
      <c r="Q68" s="298"/>
      <c r="R68" s="298"/>
      <c r="S68" s="298"/>
      <c r="T68" s="298"/>
      <c r="U68" s="298"/>
      <c r="V68" s="298"/>
      <c r="W68" s="298"/>
      <c r="X68" s="298"/>
      <c r="Y68" s="298"/>
      <c r="Z68" s="298"/>
      <c r="AA68" s="298"/>
      <c r="AB68" s="298"/>
      <c r="AC68" s="298"/>
      <c r="AD68" s="298"/>
      <c r="AE68" s="298"/>
      <c r="AF68" s="298"/>
      <c r="AG68" s="298"/>
      <c r="AH68" s="298"/>
      <c r="AI68" s="298"/>
      <c r="AJ68" s="298"/>
    </row>
    <row r="69" spans="1:36" s="5" customFormat="1" ht="15.75" x14ac:dyDescent="0.25">
      <c r="A69" s="18" t="s">
        <v>32</v>
      </c>
      <c r="B69" s="92" t="s">
        <v>260</v>
      </c>
      <c r="C69" s="91" t="s">
        <v>31</v>
      </c>
      <c r="D69" s="257">
        <f>D70+D71</f>
        <v>3857</v>
      </c>
      <c r="E69" s="155"/>
      <c r="F69" s="296"/>
      <c r="G69" s="297"/>
      <c r="H69" s="297"/>
      <c r="I69" s="221"/>
      <c r="J69" s="296"/>
      <c r="K69" s="298"/>
      <c r="L69" s="298"/>
      <c r="M69" s="298"/>
      <c r="N69" s="300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8"/>
      <c r="AD69" s="298"/>
      <c r="AE69" s="298"/>
      <c r="AF69" s="298"/>
      <c r="AG69" s="298"/>
      <c r="AH69" s="298"/>
      <c r="AI69" s="298"/>
      <c r="AJ69" s="298"/>
    </row>
    <row r="70" spans="1:36" s="5" customFormat="1" ht="15.75" x14ac:dyDescent="0.25">
      <c r="A70" s="220" t="s">
        <v>284</v>
      </c>
      <c r="B70" s="92" t="s">
        <v>260</v>
      </c>
      <c r="C70" s="91" t="s">
        <v>88</v>
      </c>
      <c r="D70" s="257">
        <f>2565+397</f>
        <v>2962</v>
      </c>
      <c r="E70" s="155"/>
      <c r="F70" s="227"/>
      <c r="G70" s="228"/>
      <c r="H70" s="228"/>
      <c r="I70" s="229"/>
      <c r="J70" s="296"/>
      <c r="K70" s="298"/>
      <c r="L70" s="298"/>
      <c r="M70" s="298"/>
      <c r="N70" s="300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298"/>
      <c r="AD70" s="298"/>
      <c r="AE70" s="298"/>
      <c r="AF70" s="298"/>
      <c r="AG70" s="298"/>
      <c r="AH70" s="298"/>
      <c r="AI70" s="298"/>
      <c r="AJ70" s="298"/>
    </row>
    <row r="71" spans="1:36" s="5" customFormat="1" ht="31.5" x14ac:dyDescent="0.25">
      <c r="A71" s="220" t="s">
        <v>157</v>
      </c>
      <c r="B71" s="92" t="s">
        <v>260</v>
      </c>
      <c r="C71" s="91" t="s">
        <v>156</v>
      </c>
      <c r="D71" s="257">
        <f>774+121</f>
        <v>895</v>
      </c>
      <c r="E71" s="155"/>
      <c r="F71" s="227"/>
      <c r="G71" s="228"/>
      <c r="H71" s="228"/>
      <c r="I71" s="229"/>
      <c r="J71" s="296"/>
      <c r="K71" s="298"/>
      <c r="L71" s="298"/>
      <c r="M71" s="298"/>
      <c r="N71" s="300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8"/>
      <c r="AD71" s="298"/>
      <c r="AE71" s="298"/>
      <c r="AF71" s="298"/>
      <c r="AG71" s="298"/>
      <c r="AH71" s="298"/>
      <c r="AI71" s="298"/>
      <c r="AJ71" s="298"/>
    </row>
    <row r="72" spans="1:36" s="5" customFormat="1" ht="31.5" x14ac:dyDescent="0.2">
      <c r="A72" s="187" t="s">
        <v>532</v>
      </c>
      <c r="B72" s="92" t="s">
        <v>260</v>
      </c>
      <c r="C72" s="93" t="s">
        <v>15</v>
      </c>
      <c r="D72" s="257">
        <f t="shared" ref="D72:D73" si="12">D73</f>
        <v>992</v>
      </c>
      <c r="E72" s="155"/>
      <c r="F72" s="227"/>
      <c r="G72" s="228"/>
      <c r="H72" s="228"/>
      <c r="I72" s="229"/>
      <c r="J72" s="296"/>
      <c r="K72" s="298"/>
      <c r="L72" s="298"/>
      <c r="M72" s="298"/>
      <c r="N72" s="300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298"/>
      <c r="AD72" s="298"/>
      <c r="AE72" s="298"/>
      <c r="AF72" s="298"/>
      <c r="AG72" s="298"/>
      <c r="AH72" s="298"/>
      <c r="AI72" s="298"/>
      <c r="AJ72" s="298"/>
    </row>
    <row r="73" spans="1:36" s="5" customFormat="1" ht="31.5" x14ac:dyDescent="0.25">
      <c r="A73" s="9" t="s">
        <v>17</v>
      </c>
      <c r="B73" s="92" t="s">
        <v>260</v>
      </c>
      <c r="C73" s="93" t="s">
        <v>16</v>
      </c>
      <c r="D73" s="257">
        <f t="shared" si="12"/>
        <v>992</v>
      </c>
      <c r="E73" s="155"/>
      <c r="F73" s="227"/>
      <c r="G73" s="228"/>
      <c r="H73" s="228"/>
      <c r="I73" s="229"/>
      <c r="J73" s="296"/>
      <c r="K73" s="298"/>
      <c r="L73" s="298"/>
      <c r="M73" s="298"/>
      <c r="N73" s="300"/>
      <c r="O73" s="298"/>
      <c r="P73" s="298"/>
      <c r="Q73" s="298"/>
      <c r="R73" s="298"/>
      <c r="S73" s="298"/>
      <c r="T73" s="298"/>
      <c r="U73" s="298"/>
      <c r="V73" s="298"/>
      <c r="W73" s="298"/>
      <c r="X73" s="298"/>
      <c r="Y73" s="298"/>
      <c r="Z73" s="298"/>
      <c r="AA73" s="298"/>
      <c r="AB73" s="298"/>
      <c r="AC73" s="298"/>
      <c r="AD73" s="298"/>
      <c r="AE73" s="298"/>
      <c r="AF73" s="298"/>
      <c r="AG73" s="298"/>
      <c r="AH73" s="298"/>
      <c r="AI73" s="298"/>
      <c r="AJ73" s="298"/>
    </row>
    <row r="74" spans="1:36" s="5" customFormat="1" ht="15.75" x14ac:dyDescent="0.25">
      <c r="A74" s="220" t="s">
        <v>801</v>
      </c>
      <c r="B74" s="92" t="s">
        <v>260</v>
      </c>
      <c r="C74" s="91" t="s">
        <v>78</v>
      </c>
      <c r="D74" s="257">
        <f>832+160</f>
        <v>992</v>
      </c>
      <c r="E74" s="155"/>
      <c r="F74" s="227"/>
      <c r="G74" s="228"/>
      <c r="H74" s="228"/>
      <c r="I74" s="229"/>
      <c r="J74" s="296"/>
      <c r="K74" s="298"/>
      <c r="L74" s="298"/>
      <c r="M74" s="298"/>
      <c r="N74" s="300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8"/>
      <c r="Z74" s="298"/>
      <c r="AA74" s="298"/>
      <c r="AB74" s="298"/>
      <c r="AC74" s="298"/>
      <c r="AD74" s="298"/>
      <c r="AE74" s="298"/>
      <c r="AF74" s="298"/>
      <c r="AG74" s="298"/>
      <c r="AH74" s="298"/>
      <c r="AI74" s="298"/>
      <c r="AJ74" s="298"/>
    </row>
    <row r="75" spans="1:36" s="5" customFormat="1" ht="15.75" x14ac:dyDescent="0.25">
      <c r="A75" s="220" t="s">
        <v>22</v>
      </c>
      <c r="B75" s="92" t="s">
        <v>260</v>
      </c>
      <c r="C75" s="94">
        <v>300</v>
      </c>
      <c r="D75" s="258">
        <f t="shared" ref="D75:D76" si="13">D76</f>
        <v>99197</v>
      </c>
      <c r="E75" s="156"/>
      <c r="F75" s="227"/>
      <c r="G75" s="228"/>
      <c r="H75" s="228"/>
      <c r="I75" s="229"/>
      <c r="J75" s="296"/>
      <c r="K75" s="298"/>
      <c r="L75" s="298"/>
      <c r="M75" s="298"/>
      <c r="N75" s="300"/>
      <c r="O75" s="298"/>
      <c r="P75" s="298"/>
      <c r="Q75" s="298"/>
      <c r="R75" s="298"/>
      <c r="S75" s="298"/>
      <c r="T75" s="298"/>
      <c r="U75" s="298"/>
      <c r="V75" s="298"/>
      <c r="W75" s="298"/>
      <c r="X75" s="298"/>
      <c r="Y75" s="298"/>
      <c r="Z75" s="298"/>
      <c r="AA75" s="298"/>
      <c r="AB75" s="298"/>
      <c r="AC75" s="298"/>
      <c r="AD75" s="298"/>
      <c r="AE75" s="298"/>
      <c r="AF75" s="298"/>
      <c r="AG75" s="298"/>
      <c r="AH75" s="298"/>
      <c r="AI75" s="298"/>
      <c r="AJ75" s="298"/>
    </row>
    <row r="76" spans="1:36" s="5" customFormat="1" ht="15.75" x14ac:dyDescent="0.25">
      <c r="A76" s="10" t="s">
        <v>39</v>
      </c>
      <c r="B76" s="92" t="s">
        <v>260</v>
      </c>
      <c r="C76" s="94">
        <v>310</v>
      </c>
      <c r="D76" s="258">
        <f t="shared" si="13"/>
        <v>99197</v>
      </c>
      <c r="E76" s="156"/>
      <c r="F76" s="227"/>
      <c r="G76" s="228"/>
      <c r="H76" s="228"/>
      <c r="I76" s="229"/>
      <c r="J76" s="296"/>
      <c r="K76" s="298"/>
      <c r="L76" s="298"/>
      <c r="M76" s="298"/>
      <c r="N76" s="300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  <c r="AA76" s="298"/>
      <c r="AB76" s="298"/>
      <c r="AC76" s="298"/>
      <c r="AD76" s="298"/>
      <c r="AE76" s="298"/>
      <c r="AF76" s="298"/>
      <c r="AG76" s="298"/>
      <c r="AH76" s="298"/>
      <c r="AI76" s="298"/>
      <c r="AJ76" s="298"/>
    </row>
    <row r="77" spans="1:36" s="5" customFormat="1" ht="31.5" x14ac:dyDescent="0.25">
      <c r="A77" s="10" t="s">
        <v>140</v>
      </c>
      <c r="B77" s="92" t="s">
        <v>260</v>
      </c>
      <c r="C77" s="94">
        <v>313</v>
      </c>
      <c r="D77" s="258">
        <f>83174+16023</f>
        <v>99197</v>
      </c>
      <c r="E77" s="170"/>
      <c r="F77" s="227"/>
      <c r="G77" s="228"/>
      <c r="H77" s="228"/>
      <c r="I77" s="229"/>
      <c r="J77" s="296"/>
      <c r="K77" s="298"/>
      <c r="L77" s="298"/>
      <c r="M77" s="298"/>
      <c r="N77" s="300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  <c r="AJ77" s="298"/>
    </row>
    <row r="78" spans="1:36" s="5" customFormat="1" ht="63" x14ac:dyDescent="0.25">
      <c r="A78" s="8" t="s">
        <v>70</v>
      </c>
      <c r="B78" s="90" t="s">
        <v>255</v>
      </c>
      <c r="C78" s="99"/>
      <c r="D78" s="261">
        <f t="shared" ref="D78:D80" si="14">D79</f>
        <v>11406</v>
      </c>
      <c r="E78" s="159"/>
      <c r="F78" s="296"/>
      <c r="G78" s="297"/>
      <c r="H78" s="297"/>
      <c r="I78" s="221"/>
      <c r="J78" s="296"/>
      <c r="K78" s="298"/>
      <c r="L78" s="298"/>
      <c r="M78" s="298"/>
      <c r="N78" s="300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  <c r="AJ78" s="298"/>
    </row>
    <row r="79" spans="1:36" s="5" customFormat="1" ht="31.5" x14ac:dyDescent="0.25">
      <c r="A79" s="9" t="s">
        <v>18</v>
      </c>
      <c r="B79" s="100" t="s">
        <v>255</v>
      </c>
      <c r="C79" s="94">
        <v>600</v>
      </c>
      <c r="D79" s="258">
        <f t="shared" si="14"/>
        <v>11406</v>
      </c>
      <c r="E79" s="156"/>
      <c r="F79" s="296"/>
      <c r="G79" s="297"/>
      <c r="H79" s="297"/>
      <c r="I79" s="221"/>
      <c r="J79" s="296"/>
      <c r="K79" s="298"/>
      <c r="L79" s="298"/>
      <c r="M79" s="298"/>
      <c r="N79" s="300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  <c r="AJ79" s="298"/>
    </row>
    <row r="80" spans="1:36" s="5" customFormat="1" ht="31.5" x14ac:dyDescent="0.25">
      <c r="A80" s="10" t="s">
        <v>27</v>
      </c>
      <c r="B80" s="100" t="s">
        <v>255</v>
      </c>
      <c r="C80" s="94">
        <v>630</v>
      </c>
      <c r="D80" s="258">
        <f t="shared" si="14"/>
        <v>11406</v>
      </c>
      <c r="E80" s="156"/>
      <c r="F80" s="296"/>
      <c r="G80" s="297"/>
      <c r="H80" s="297"/>
      <c r="I80" s="221"/>
      <c r="J80" s="296"/>
      <c r="K80" s="298"/>
      <c r="L80" s="298"/>
      <c r="M80" s="298"/>
      <c r="N80" s="300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  <c r="AJ80" s="298"/>
    </row>
    <row r="81" spans="1:36" s="5" customFormat="1" ht="31.5" x14ac:dyDescent="0.25">
      <c r="A81" s="14" t="s">
        <v>1033</v>
      </c>
      <c r="B81" s="100" t="s">
        <v>255</v>
      </c>
      <c r="C81" s="94">
        <v>631</v>
      </c>
      <c r="D81" s="258">
        <f>17784-6378</f>
        <v>11406</v>
      </c>
      <c r="E81" s="170"/>
      <c r="F81" s="296"/>
      <c r="G81" s="297"/>
      <c r="H81" s="297"/>
      <c r="I81" s="221"/>
      <c r="J81" s="296"/>
      <c r="K81" s="298"/>
      <c r="L81" s="298"/>
      <c r="M81" s="298"/>
      <c r="N81" s="300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  <c r="AA81" s="298"/>
      <c r="AB81" s="298"/>
      <c r="AC81" s="298"/>
      <c r="AD81" s="298"/>
      <c r="AE81" s="298"/>
      <c r="AF81" s="298"/>
      <c r="AG81" s="298"/>
      <c r="AH81" s="298"/>
      <c r="AI81" s="298"/>
      <c r="AJ81" s="298"/>
    </row>
    <row r="82" spans="1:36" s="5" customFormat="1" ht="15.75" x14ac:dyDescent="0.25">
      <c r="A82" s="8" t="s">
        <v>99</v>
      </c>
      <c r="B82" s="90" t="s">
        <v>256</v>
      </c>
      <c r="C82" s="99"/>
      <c r="D82" s="261">
        <f t="shared" ref="D82:D84" si="15">D83</f>
        <v>554963</v>
      </c>
      <c r="E82" s="159"/>
      <c r="F82" s="296"/>
      <c r="G82" s="297"/>
      <c r="H82" s="297"/>
      <c r="I82" s="221"/>
      <c r="J82" s="296"/>
      <c r="K82" s="298"/>
      <c r="L82" s="298"/>
      <c r="M82" s="298"/>
      <c r="N82" s="300"/>
      <c r="O82" s="298"/>
      <c r="P82" s="298"/>
      <c r="Q82" s="298"/>
      <c r="R82" s="298"/>
      <c r="S82" s="298"/>
      <c r="T82" s="298"/>
      <c r="U82" s="298"/>
      <c r="V82" s="298"/>
      <c r="W82" s="298"/>
      <c r="X82" s="298"/>
      <c r="Y82" s="298"/>
      <c r="Z82" s="298"/>
      <c r="AA82" s="298"/>
      <c r="AB82" s="298"/>
      <c r="AC82" s="298"/>
      <c r="AD82" s="298"/>
      <c r="AE82" s="298"/>
      <c r="AF82" s="298"/>
      <c r="AG82" s="298"/>
      <c r="AH82" s="298"/>
      <c r="AI82" s="298"/>
      <c r="AJ82" s="298"/>
    </row>
    <row r="83" spans="1:36" s="5" customFormat="1" ht="31.5" x14ac:dyDescent="0.25">
      <c r="A83" s="10" t="s">
        <v>18</v>
      </c>
      <c r="B83" s="100" t="s">
        <v>256</v>
      </c>
      <c r="C83" s="91" t="s">
        <v>20</v>
      </c>
      <c r="D83" s="259">
        <f t="shared" si="15"/>
        <v>554963</v>
      </c>
      <c r="E83" s="155"/>
      <c r="F83" s="296"/>
      <c r="G83" s="297"/>
      <c r="H83" s="297"/>
      <c r="I83" s="221"/>
      <c r="J83" s="296"/>
      <c r="K83" s="298"/>
      <c r="L83" s="298"/>
      <c r="M83" s="298"/>
      <c r="N83" s="300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298"/>
      <c r="AA83" s="298"/>
      <c r="AB83" s="298"/>
      <c r="AC83" s="298"/>
      <c r="AD83" s="298"/>
      <c r="AE83" s="298"/>
      <c r="AF83" s="298"/>
      <c r="AG83" s="298"/>
      <c r="AH83" s="298"/>
      <c r="AI83" s="298"/>
      <c r="AJ83" s="298"/>
    </row>
    <row r="84" spans="1:36" s="5" customFormat="1" ht="15.75" x14ac:dyDescent="0.25">
      <c r="A84" s="220" t="s">
        <v>24</v>
      </c>
      <c r="B84" s="100" t="s">
        <v>256</v>
      </c>
      <c r="C84" s="91" t="s">
        <v>25</v>
      </c>
      <c r="D84" s="259">
        <f t="shared" si="15"/>
        <v>554963</v>
      </c>
      <c r="E84" s="155"/>
      <c r="F84" s="296"/>
      <c r="G84" s="297"/>
      <c r="H84" s="297"/>
      <c r="I84" s="221"/>
      <c r="J84" s="296"/>
      <c r="K84" s="298"/>
      <c r="L84" s="298"/>
      <c r="M84" s="298"/>
      <c r="N84" s="300"/>
      <c r="O84" s="298"/>
      <c r="P84" s="298"/>
      <c r="Q84" s="298"/>
      <c r="R84" s="298"/>
      <c r="S84" s="298"/>
      <c r="T84" s="298"/>
      <c r="U84" s="298"/>
      <c r="V84" s="298"/>
      <c r="W84" s="298"/>
      <c r="X84" s="298"/>
      <c r="Y84" s="298"/>
      <c r="Z84" s="298"/>
      <c r="AA84" s="298"/>
      <c r="AB84" s="298"/>
      <c r="AC84" s="298"/>
      <c r="AD84" s="298"/>
      <c r="AE84" s="298"/>
      <c r="AF84" s="298"/>
      <c r="AG84" s="298"/>
      <c r="AH84" s="298"/>
      <c r="AI84" s="298"/>
      <c r="AJ84" s="298"/>
    </row>
    <row r="85" spans="1:36" s="5" customFormat="1" ht="47.25" x14ac:dyDescent="0.25">
      <c r="A85" s="16" t="s">
        <v>100</v>
      </c>
      <c r="B85" s="100" t="s">
        <v>256</v>
      </c>
      <c r="C85" s="91" t="s">
        <v>101</v>
      </c>
      <c r="D85" s="259">
        <f>547377-800+8800-414</f>
        <v>554963</v>
      </c>
      <c r="E85" s="155"/>
      <c r="F85" s="296"/>
      <c r="G85" s="297"/>
      <c r="H85" s="297"/>
      <c r="I85" s="221"/>
      <c r="J85" s="289"/>
      <c r="K85" s="298"/>
      <c r="L85" s="298"/>
      <c r="M85" s="298"/>
      <c r="N85" s="300"/>
      <c r="O85" s="298"/>
      <c r="P85" s="298"/>
      <c r="Q85" s="298"/>
      <c r="R85" s="298"/>
      <c r="S85" s="298"/>
      <c r="T85" s="298"/>
      <c r="U85" s="298"/>
      <c r="V85" s="298"/>
      <c r="W85" s="298"/>
      <c r="X85" s="298"/>
      <c r="Y85" s="298"/>
      <c r="Z85" s="298"/>
      <c r="AA85" s="298"/>
      <c r="AB85" s="298"/>
      <c r="AC85" s="298"/>
      <c r="AD85" s="298"/>
      <c r="AE85" s="298"/>
      <c r="AF85" s="298"/>
      <c r="AG85" s="298"/>
      <c r="AH85" s="298"/>
      <c r="AI85" s="298"/>
      <c r="AJ85" s="298"/>
    </row>
    <row r="86" spans="1:36" s="5" customFormat="1" ht="31.5" x14ac:dyDescent="0.25">
      <c r="A86" s="7" t="s">
        <v>533</v>
      </c>
      <c r="B86" s="78" t="s">
        <v>551</v>
      </c>
      <c r="C86" s="78"/>
      <c r="D86" s="255">
        <f t="shared" ref="D86:D87" si="16">D87</f>
        <v>35641</v>
      </c>
      <c r="E86" s="160"/>
      <c r="F86" s="296"/>
      <c r="G86" s="297"/>
      <c r="H86" s="297"/>
      <c r="I86" s="221"/>
      <c r="J86" s="289"/>
      <c r="K86" s="298"/>
      <c r="L86" s="298"/>
      <c r="M86" s="298"/>
      <c r="N86" s="300"/>
      <c r="O86" s="298"/>
      <c r="P86" s="298"/>
      <c r="Q86" s="298"/>
      <c r="R86" s="298"/>
      <c r="S86" s="298"/>
      <c r="T86" s="298"/>
      <c r="U86" s="298"/>
      <c r="V86" s="298"/>
      <c r="W86" s="298"/>
      <c r="X86" s="298"/>
      <c r="Y86" s="298"/>
      <c r="Z86" s="298"/>
      <c r="AA86" s="298"/>
      <c r="AB86" s="298"/>
      <c r="AC86" s="298"/>
      <c r="AD86" s="298"/>
      <c r="AE86" s="298"/>
      <c r="AF86" s="298"/>
      <c r="AG86" s="298"/>
      <c r="AH86" s="298"/>
      <c r="AI86" s="298"/>
      <c r="AJ86" s="298"/>
    </row>
    <row r="87" spans="1:36" s="5" customFormat="1" ht="15.75" x14ac:dyDescent="0.25">
      <c r="A87" s="220" t="s">
        <v>13</v>
      </c>
      <c r="B87" s="100" t="s">
        <v>551</v>
      </c>
      <c r="C87" s="91">
        <v>800</v>
      </c>
      <c r="D87" s="264">
        <f t="shared" si="16"/>
        <v>35641</v>
      </c>
      <c r="E87" s="161"/>
      <c r="F87" s="296"/>
      <c r="G87" s="297"/>
      <c r="H87" s="297"/>
      <c r="I87" s="221"/>
      <c r="J87" s="289"/>
      <c r="K87" s="298"/>
      <c r="L87" s="298"/>
      <c r="M87" s="298"/>
      <c r="N87" s="300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  <c r="AA87" s="298"/>
      <c r="AB87" s="298"/>
      <c r="AC87" s="298"/>
      <c r="AD87" s="298"/>
      <c r="AE87" s="298"/>
      <c r="AF87" s="298"/>
      <c r="AG87" s="298"/>
      <c r="AH87" s="298"/>
      <c r="AI87" s="298"/>
      <c r="AJ87" s="298"/>
    </row>
    <row r="88" spans="1:36" s="5" customFormat="1" ht="15.75" x14ac:dyDescent="0.25">
      <c r="A88" s="220" t="s">
        <v>2</v>
      </c>
      <c r="B88" s="100" t="s">
        <v>551</v>
      </c>
      <c r="C88" s="91" t="s">
        <v>91</v>
      </c>
      <c r="D88" s="264">
        <f>44441-8800</f>
        <v>35641</v>
      </c>
      <c r="E88" s="161"/>
      <c r="F88" s="296"/>
      <c r="G88" s="297"/>
      <c r="H88" s="297"/>
      <c r="I88" s="221"/>
      <c r="J88" s="289"/>
      <c r="K88" s="298"/>
      <c r="L88" s="298"/>
      <c r="M88" s="298"/>
      <c r="N88" s="300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8"/>
      <c r="Z88" s="298"/>
      <c r="AA88" s="298"/>
      <c r="AB88" s="298"/>
      <c r="AC88" s="298"/>
      <c r="AD88" s="298"/>
      <c r="AE88" s="298"/>
      <c r="AF88" s="298"/>
      <c r="AG88" s="298"/>
      <c r="AH88" s="298"/>
      <c r="AI88" s="298"/>
      <c r="AJ88" s="298"/>
    </row>
    <row r="89" spans="1:36" s="5" customFormat="1" ht="31.5" x14ac:dyDescent="0.25">
      <c r="A89" s="6" t="s">
        <v>259</v>
      </c>
      <c r="B89" s="86" t="s">
        <v>348</v>
      </c>
      <c r="C89" s="87"/>
      <c r="D89" s="254">
        <f>D90</f>
        <v>780</v>
      </c>
      <c r="E89" s="151"/>
      <c r="F89" s="296"/>
      <c r="G89" s="297"/>
      <c r="H89" s="297"/>
      <c r="I89" s="221"/>
      <c r="J89" s="296"/>
      <c r="K89" s="298"/>
      <c r="L89" s="298"/>
      <c r="M89" s="298"/>
      <c r="N89" s="300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8"/>
      <c r="Z89" s="298"/>
      <c r="AA89" s="298"/>
      <c r="AB89" s="298"/>
      <c r="AC89" s="298"/>
      <c r="AD89" s="298"/>
      <c r="AE89" s="298"/>
      <c r="AF89" s="298"/>
      <c r="AG89" s="298"/>
      <c r="AH89" s="298"/>
      <c r="AI89" s="298"/>
      <c r="AJ89" s="298"/>
    </row>
    <row r="90" spans="1:36" s="5" customFormat="1" ht="15.75" x14ac:dyDescent="0.25">
      <c r="A90" s="8" t="s">
        <v>95</v>
      </c>
      <c r="B90" s="90" t="s">
        <v>257</v>
      </c>
      <c r="C90" s="96"/>
      <c r="D90" s="260">
        <f>D91+D94</f>
        <v>780</v>
      </c>
      <c r="E90" s="153"/>
      <c r="F90" s="296"/>
      <c r="G90" s="297"/>
      <c r="H90" s="297"/>
      <c r="I90" s="221"/>
      <c r="J90" s="296"/>
      <c r="K90" s="298"/>
      <c r="L90" s="298"/>
      <c r="M90" s="298"/>
      <c r="N90" s="300"/>
      <c r="O90" s="298"/>
      <c r="P90" s="298"/>
      <c r="Q90" s="298"/>
      <c r="R90" s="298"/>
      <c r="S90" s="298"/>
      <c r="T90" s="298"/>
      <c r="U90" s="298"/>
      <c r="V90" s="298"/>
      <c r="W90" s="298"/>
      <c r="X90" s="298"/>
      <c r="Y90" s="298"/>
      <c r="Z90" s="298"/>
      <c r="AA90" s="298"/>
      <c r="AB90" s="298"/>
      <c r="AC90" s="298"/>
      <c r="AD90" s="298"/>
      <c r="AE90" s="298"/>
      <c r="AF90" s="298"/>
      <c r="AG90" s="298"/>
      <c r="AH90" s="298"/>
      <c r="AI90" s="298"/>
      <c r="AJ90" s="298"/>
    </row>
    <row r="91" spans="1:36" s="5" customFormat="1" ht="31.5" x14ac:dyDescent="0.2">
      <c r="A91" s="187" t="s">
        <v>532</v>
      </c>
      <c r="B91" s="92" t="s">
        <v>257</v>
      </c>
      <c r="C91" s="93" t="s">
        <v>15</v>
      </c>
      <c r="D91" s="259">
        <f t="shared" ref="D91:D92" si="17">D92</f>
        <v>220</v>
      </c>
      <c r="E91" s="154"/>
      <c r="F91" s="296"/>
      <c r="G91" s="297"/>
      <c r="H91" s="297"/>
      <c r="I91" s="221"/>
      <c r="J91" s="296"/>
      <c r="K91" s="298"/>
      <c r="L91" s="298"/>
      <c r="M91" s="298"/>
      <c r="N91" s="300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  <c r="Z91" s="298"/>
      <c r="AA91" s="298"/>
      <c r="AB91" s="298"/>
      <c r="AC91" s="298"/>
      <c r="AD91" s="298"/>
      <c r="AE91" s="298"/>
      <c r="AF91" s="298"/>
      <c r="AG91" s="298"/>
      <c r="AH91" s="298"/>
      <c r="AI91" s="298"/>
      <c r="AJ91" s="298"/>
    </row>
    <row r="92" spans="1:36" s="5" customFormat="1" ht="31.5" x14ac:dyDescent="0.25">
      <c r="A92" s="9" t="s">
        <v>17</v>
      </c>
      <c r="B92" s="92" t="s">
        <v>257</v>
      </c>
      <c r="C92" s="93" t="s">
        <v>16</v>
      </c>
      <c r="D92" s="259">
        <f t="shared" si="17"/>
        <v>220</v>
      </c>
      <c r="E92" s="154"/>
      <c r="F92" s="296"/>
      <c r="G92" s="297"/>
      <c r="H92" s="297"/>
      <c r="I92" s="221"/>
      <c r="J92" s="296"/>
      <c r="K92" s="298"/>
      <c r="L92" s="298"/>
      <c r="M92" s="298"/>
      <c r="N92" s="300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  <c r="AA92" s="298"/>
      <c r="AB92" s="298"/>
      <c r="AC92" s="298"/>
      <c r="AD92" s="298"/>
      <c r="AE92" s="298"/>
      <c r="AF92" s="298"/>
      <c r="AG92" s="298"/>
      <c r="AH92" s="298"/>
      <c r="AI92" s="298"/>
      <c r="AJ92" s="298"/>
    </row>
    <row r="93" spans="1:36" s="5" customFormat="1" ht="15.75" x14ac:dyDescent="0.25">
      <c r="A93" s="220" t="s">
        <v>801</v>
      </c>
      <c r="B93" s="92" t="s">
        <v>257</v>
      </c>
      <c r="C93" s="91" t="s">
        <v>78</v>
      </c>
      <c r="D93" s="259">
        <v>220</v>
      </c>
      <c r="E93" s="154"/>
      <c r="F93" s="296"/>
      <c r="G93" s="297"/>
      <c r="H93" s="297"/>
      <c r="I93" s="221"/>
      <c r="J93" s="296"/>
      <c r="K93" s="298"/>
      <c r="L93" s="298"/>
      <c r="M93" s="298"/>
      <c r="N93" s="300"/>
      <c r="O93" s="298"/>
      <c r="P93" s="298"/>
      <c r="Q93" s="298"/>
      <c r="R93" s="298"/>
      <c r="S93" s="298"/>
      <c r="T93" s="298"/>
      <c r="U93" s="298"/>
      <c r="V93" s="298"/>
      <c r="W93" s="298"/>
      <c r="X93" s="298"/>
      <c r="Y93" s="298"/>
      <c r="Z93" s="298"/>
      <c r="AA93" s="298"/>
      <c r="AB93" s="298"/>
      <c r="AC93" s="298"/>
      <c r="AD93" s="298"/>
      <c r="AE93" s="298"/>
      <c r="AF93" s="298"/>
      <c r="AG93" s="298"/>
      <c r="AH93" s="298"/>
      <c r="AI93" s="298"/>
      <c r="AJ93" s="298"/>
    </row>
    <row r="94" spans="1:36" s="5" customFormat="1" ht="31.5" x14ac:dyDescent="0.25">
      <c r="A94" s="10" t="s">
        <v>18</v>
      </c>
      <c r="B94" s="92" t="s">
        <v>257</v>
      </c>
      <c r="C94" s="93" t="s">
        <v>20</v>
      </c>
      <c r="D94" s="257">
        <f t="shared" ref="D94:D95" si="18">D95</f>
        <v>560</v>
      </c>
      <c r="E94" s="154"/>
      <c r="F94" s="296"/>
      <c r="G94" s="297"/>
      <c r="H94" s="297"/>
      <c r="I94" s="221"/>
      <c r="J94" s="296"/>
      <c r="K94" s="298"/>
      <c r="L94" s="298"/>
      <c r="M94" s="298"/>
      <c r="N94" s="300"/>
      <c r="O94" s="298"/>
      <c r="P94" s="298"/>
      <c r="Q94" s="298"/>
      <c r="R94" s="298"/>
      <c r="S94" s="298"/>
      <c r="T94" s="298"/>
      <c r="U94" s="298"/>
      <c r="V94" s="298"/>
      <c r="W94" s="298"/>
      <c r="X94" s="298"/>
      <c r="Y94" s="298"/>
      <c r="Z94" s="298"/>
      <c r="AA94" s="298"/>
      <c r="AB94" s="298"/>
      <c r="AC94" s="298"/>
      <c r="AD94" s="298"/>
      <c r="AE94" s="298"/>
      <c r="AF94" s="298"/>
      <c r="AG94" s="298"/>
      <c r="AH94" s="298"/>
      <c r="AI94" s="298"/>
      <c r="AJ94" s="298"/>
    </row>
    <row r="95" spans="1:36" s="5" customFormat="1" ht="15.75" x14ac:dyDescent="0.25">
      <c r="A95" s="9" t="s">
        <v>24</v>
      </c>
      <c r="B95" s="92" t="s">
        <v>257</v>
      </c>
      <c r="C95" s="93" t="s">
        <v>25</v>
      </c>
      <c r="D95" s="257">
        <f t="shared" si="18"/>
        <v>560</v>
      </c>
      <c r="E95" s="154"/>
      <c r="F95" s="296"/>
      <c r="G95" s="297"/>
      <c r="H95" s="297"/>
      <c r="I95" s="221"/>
      <c r="J95" s="296"/>
      <c r="K95" s="298"/>
      <c r="L95" s="298"/>
      <c r="M95" s="298"/>
      <c r="N95" s="300"/>
      <c r="O95" s="298"/>
      <c r="P95" s="298"/>
      <c r="Q95" s="298"/>
      <c r="R95" s="298"/>
      <c r="S95" s="298"/>
      <c r="T95" s="298"/>
      <c r="U95" s="298"/>
      <c r="V95" s="298"/>
      <c r="W95" s="298"/>
      <c r="X95" s="298"/>
      <c r="Y95" s="298"/>
      <c r="Z95" s="298"/>
      <c r="AA95" s="298"/>
      <c r="AB95" s="298"/>
      <c r="AC95" s="298"/>
      <c r="AD95" s="298"/>
      <c r="AE95" s="298"/>
      <c r="AF95" s="298"/>
      <c r="AG95" s="298"/>
      <c r="AH95" s="298"/>
      <c r="AI95" s="298"/>
      <c r="AJ95" s="298"/>
    </row>
    <row r="96" spans="1:36" s="5" customFormat="1" ht="15.75" x14ac:dyDescent="0.25">
      <c r="A96" s="9" t="s">
        <v>83</v>
      </c>
      <c r="B96" s="92" t="s">
        <v>257</v>
      </c>
      <c r="C96" s="93" t="s">
        <v>84</v>
      </c>
      <c r="D96" s="257">
        <f>560</f>
        <v>560</v>
      </c>
      <c r="E96" s="154"/>
      <c r="F96" s="296"/>
      <c r="G96" s="297"/>
      <c r="H96" s="297"/>
      <c r="I96" s="221"/>
      <c r="J96" s="296"/>
      <c r="K96" s="298"/>
      <c r="L96" s="298"/>
      <c r="M96" s="298"/>
      <c r="N96" s="300"/>
      <c r="O96" s="298"/>
      <c r="P96" s="298"/>
      <c r="Q96" s="298"/>
      <c r="R96" s="298"/>
      <c r="S96" s="298"/>
      <c r="T96" s="298"/>
      <c r="U96" s="298"/>
      <c r="V96" s="298"/>
      <c r="W96" s="298"/>
      <c r="X96" s="298"/>
      <c r="Y96" s="298"/>
      <c r="Z96" s="298"/>
      <c r="AA96" s="298"/>
      <c r="AB96" s="298"/>
      <c r="AC96" s="298"/>
      <c r="AD96" s="298"/>
      <c r="AE96" s="298"/>
      <c r="AF96" s="298"/>
      <c r="AG96" s="298"/>
      <c r="AH96" s="298"/>
      <c r="AI96" s="298"/>
      <c r="AJ96" s="298"/>
    </row>
    <row r="97" spans="1:36" s="5" customFormat="1" ht="15.75" x14ac:dyDescent="0.25">
      <c r="A97" s="19" t="s">
        <v>110</v>
      </c>
      <c r="B97" s="86" t="s">
        <v>302</v>
      </c>
      <c r="C97" s="87"/>
      <c r="D97" s="254">
        <f>D98+D234</f>
        <v>3083766.47</v>
      </c>
      <c r="E97" s="151"/>
      <c r="F97" s="296"/>
      <c r="G97" s="297"/>
      <c r="H97" s="297"/>
      <c r="I97" s="221"/>
      <c r="J97" s="296"/>
      <c r="K97" s="298"/>
      <c r="L97" s="298"/>
      <c r="M97" s="301"/>
      <c r="N97" s="302"/>
      <c r="O97" s="298"/>
      <c r="P97" s="298"/>
      <c r="Q97" s="298"/>
      <c r="R97" s="298"/>
      <c r="S97" s="298"/>
      <c r="T97" s="298"/>
      <c r="U97" s="298"/>
      <c r="V97" s="298"/>
      <c r="W97" s="298"/>
      <c r="X97" s="298"/>
      <c r="Y97" s="298"/>
      <c r="Z97" s="298"/>
      <c r="AA97" s="298"/>
      <c r="AB97" s="298"/>
      <c r="AC97" s="298"/>
      <c r="AD97" s="298"/>
      <c r="AE97" s="298"/>
      <c r="AF97" s="298"/>
      <c r="AG97" s="298"/>
      <c r="AH97" s="298"/>
      <c r="AI97" s="298"/>
      <c r="AJ97" s="298"/>
    </row>
    <row r="98" spans="1:36" s="5" customFormat="1" ht="63" x14ac:dyDescent="0.25">
      <c r="A98" s="19" t="s">
        <v>264</v>
      </c>
      <c r="B98" s="86" t="s">
        <v>265</v>
      </c>
      <c r="C98" s="87"/>
      <c r="D98" s="254">
        <f>D99+D125+D129+D133+D158+D171+D175+D184+D188+D192+D198+D202+D214+D218+D222+D226+D230</f>
        <v>3066747.47</v>
      </c>
      <c r="E98" s="151"/>
      <c r="F98" s="296"/>
      <c r="G98" s="297"/>
      <c r="H98" s="297"/>
      <c r="I98" s="221"/>
      <c r="J98" s="296"/>
      <c r="K98" s="298"/>
      <c r="L98" s="298"/>
      <c r="M98" s="298"/>
      <c r="N98" s="300"/>
      <c r="O98" s="298"/>
      <c r="P98" s="298"/>
      <c r="Q98" s="298"/>
      <c r="R98" s="298"/>
      <c r="S98" s="298"/>
      <c r="T98" s="298"/>
      <c r="U98" s="298"/>
      <c r="V98" s="298"/>
      <c r="W98" s="298"/>
      <c r="X98" s="298"/>
      <c r="Y98" s="298"/>
      <c r="Z98" s="298"/>
      <c r="AA98" s="298"/>
      <c r="AB98" s="298"/>
      <c r="AC98" s="298"/>
      <c r="AD98" s="298"/>
      <c r="AE98" s="298"/>
      <c r="AF98" s="298"/>
      <c r="AG98" s="298"/>
      <c r="AH98" s="298"/>
      <c r="AI98" s="298"/>
      <c r="AJ98" s="298"/>
    </row>
    <row r="99" spans="1:36" s="5" customFormat="1" ht="37.5" customHeight="1" x14ac:dyDescent="0.2">
      <c r="A99" s="6" t="s">
        <v>876</v>
      </c>
      <c r="B99" s="111" t="s">
        <v>601</v>
      </c>
      <c r="C99" s="111"/>
      <c r="D99" s="254">
        <f>D100+D112</f>
        <v>28126</v>
      </c>
      <c r="E99" s="151"/>
      <c r="F99" s="296"/>
      <c r="G99" s="297"/>
      <c r="H99" s="297"/>
      <c r="I99" s="221"/>
      <c r="J99" s="296"/>
      <c r="K99" s="298"/>
      <c r="L99" s="298"/>
      <c r="M99" s="298"/>
      <c r="N99" s="300"/>
      <c r="O99" s="298"/>
      <c r="P99" s="298"/>
      <c r="Q99" s="298"/>
      <c r="R99" s="298"/>
      <c r="S99" s="298"/>
      <c r="T99" s="298"/>
      <c r="U99" s="298"/>
      <c r="V99" s="298"/>
      <c r="W99" s="298"/>
      <c r="X99" s="298"/>
      <c r="Y99" s="298"/>
      <c r="Z99" s="298"/>
      <c r="AA99" s="298"/>
      <c r="AB99" s="298"/>
      <c r="AC99" s="298"/>
      <c r="AD99" s="298"/>
      <c r="AE99" s="298"/>
      <c r="AF99" s="298"/>
      <c r="AG99" s="298"/>
      <c r="AH99" s="298"/>
      <c r="AI99" s="298"/>
      <c r="AJ99" s="298"/>
    </row>
    <row r="100" spans="1:36" s="5" customFormat="1" ht="48.75" customHeight="1" x14ac:dyDescent="0.25">
      <c r="A100" s="146" t="s">
        <v>875</v>
      </c>
      <c r="B100" s="101" t="s">
        <v>781</v>
      </c>
      <c r="C100" s="101"/>
      <c r="D100" s="259">
        <f>D101+D106+D109</f>
        <v>4338</v>
      </c>
      <c r="E100" s="154"/>
      <c r="F100" s="296"/>
      <c r="G100" s="297"/>
      <c r="H100" s="297"/>
      <c r="I100" s="221"/>
      <c r="J100" s="296"/>
      <c r="K100" s="298"/>
      <c r="L100" s="298"/>
      <c r="M100" s="298"/>
      <c r="N100" s="300"/>
      <c r="O100" s="298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  <c r="AA100" s="298"/>
      <c r="AB100" s="298"/>
      <c r="AC100" s="298"/>
      <c r="AD100" s="298"/>
      <c r="AE100" s="298"/>
      <c r="AF100" s="298"/>
      <c r="AG100" s="298"/>
      <c r="AH100" s="298"/>
      <c r="AI100" s="298"/>
      <c r="AJ100" s="298"/>
    </row>
    <row r="101" spans="1:36" s="5" customFormat="1" ht="47.25" x14ac:dyDescent="0.25">
      <c r="A101" s="220" t="s">
        <v>29</v>
      </c>
      <c r="B101" s="100" t="s">
        <v>781</v>
      </c>
      <c r="C101" s="100" t="s">
        <v>30</v>
      </c>
      <c r="D101" s="259">
        <f>D102</f>
        <v>1897</v>
      </c>
      <c r="E101" s="154"/>
      <c r="F101" s="296"/>
      <c r="G101" s="297"/>
      <c r="H101" s="297"/>
      <c r="I101" s="221"/>
      <c r="J101" s="296"/>
      <c r="K101" s="298"/>
      <c r="L101" s="298"/>
      <c r="M101" s="298"/>
      <c r="N101" s="300"/>
      <c r="O101" s="298"/>
      <c r="P101" s="298"/>
      <c r="Q101" s="298"/>
      <c r="R101" s="298"/>
      <c r="S101" s="298"/>
      <c r="T101" s="298"/>
      <c r="U101" s="298"/>
      <c r="V101" s="298"/>
      <c r="W101" s="298"/>
      <c r="X101" s="298"/>
      <c r="Y101" s="298"/>
      <c r="Z101" s="298"/>
      <c r="AA101" s="298"/>
      <c r="AB101" s="298"/>
      <c r="AC101" s="298"/>
      <c r="AD101" s="298"/>
      <c r="AE101" s="298"/>
      <c r="AF101" s="298"/>
      <c r="AG101" s="298"/>
      <c r="AH101" s="298"/>
      <c r="AI101" s="298"/>
      <c r="AJ101" s="298"/>
    </row>
    <row r="102" spans="1:36" s="5" customFormat="1" ht="15.75" x14ac:dyDescent="0.25">
      <c r="A102" s="220" t="s">
        <v>32</v>
      </c>
      <c r="B102" s="100" t="s">
        <v>781</v>
      </c>
      <c r="C102" s="100" t="s">
        <v>31</v>
      </c>
      <c r="D102" s="259">
        <f>SUM(D103:D105)</f>
        <v>1897</v>
      </c>
      <c r="E102" s="154"/>
      <c r="F102" s="296"/>
      <c r="G102" s="297"/>
      <c r="H102" s="297"/>
      <c r="I102" s="221"/>
      <c r="J102" s="296"/>
      <c r="K102" s="298"/>
      <c r="L102" s="298"/>
      <c r="M102" s="298"/>
      <c r="N102" s="300"/>
      <c r="O102" s="298"/>
      <c r="P102" s="298"/>
      <c r="Q102" s="298"/>
      <c r="R102" s="298"/>
      <c r="S102" s="298"/>
      <c r="T102" s="298"/>
      <c r="U102" s="298"/>
      <c r="V102" s="298"/>
      <c r="W102" s="298"/>
      <c r="X102" s="298"/>
      <c r="Y102" s="298"/>
      <c r="Z102" s="298"/>
      <c r="AA102" s="298"/>
      <c r="AB102" s="298"/>
      <c r="AC102" s="298"/>
      <c r="AD102" s="298"/>
      <c r="AE102" s="298"/>
      <c r="AF102" s="298"/>
      <c r="AG102" s="298"/>
      <c r="AH102" s="298"/>
      <c r="AI102" s="298"/>
      <c r="AJ102" s="298"/>
    </row>
    <row r="103" spans="1:36" s="5" customFormat="1" ht="15.75" x14ac:dyDescent="0.25">
      <c r="A103" s="220" t="s">
        <v>262</v>
      </c>
      <c r="B103" s="100" t="s">
        <v>781</v>
      </c>
      <c r="C103" s="100" t="s">
        <v>88</v>
      </c>
      <c r="D103" s="259">
        <v>1097</v>
      </c>
      <c r="E103" s="154"/>
      <c r="F103" s="296"/>
      <c r="G103" s="297"/>
      <c r="H103" s="297"/>
      <c r="I103" s="221"/>
      <c r="J103" s="296"/>
      <c r="K103" s="298"/>
      <c r="L103" s="298"/>
      <c r="M103" s="298"/>
      <c r="N103" s="300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  <c r="AA103" s="298"/>
      <c r="AB103" s="298"/>
      <c r="AC103" s="298"/>
      <c r="AD103" s="298"/>
      <c r="AE103" s="298"/>
      <c r="AF103" s="298"/>
      <c r="AG103" s="298"/>
      <c r="AH103" s="298"/>
      <c r="AI103" s="298"/>
      <c r="AJ103" s="298"/>
    </row>
    <row r="104" spans="1:36" s="5" customFormat="1" ht="31.5" x14ac:dyDescent="0.25">
      <c r="A104" s="220" t="s">
        <v>90</v>
      </c>
      <c r="B104" s="100" t="s">
        <v>781</v>
      </c>
      <c r="C104" s="100" t="s">
        <v>89</v>
      </c>
      <c r="D104" s="259">
        <v>360</v>
      </c>
      <c r="E104" s="154"/>
      <c r="F104" s="296"/>
      <c r="G104" s="297"/>
      <c r="H104" s="297"/>
      <c r="I104" s="221"/>
      <c r="J104" s="296"/>
      <c r="K104" s="298"/>
      <c r="L104" s="298"/>
      <c r="M104" s="298"/>
      <c r="N104" s="300"/>
      <c r="O104" s="298"/>
      <c r="P104" s="298"/>
      <c r="Q104" s="298"/>
      <c r="R104" s="298"/>
      <c r="S104" s="298"/>
      <c r="T104" s="298"/>
      <c r="U104" s="298"/>
      <c r="V104" s="298"/>
      <c r="W104" s="298"/>
      <c r="X104" s="298"/>
      <c r="Y104" s="298"/>
      <c r="Z104" s="298"/>
      <c r="AA104" s="298"/>
      <c r="AB104" s="298"/>
      <c r="AC104" s="298"/>
      <c r="AD104" s="298"/>
      <c r="AE104" s="298"/>
      <c r="AF104" s="298"/>
      <c r="AG104" s="298"/>
      <c r="AH104" s="298"/>
      <c r="AI104" s="298"/>
      <c r="AJ104" s="298"/>
    </row>
    <row r="105" spans="1:36" s="5" customFormat="1" ht="31.5" x14ac:dyDescent="0.25">
      <c r="A105" s="220" t="s">
        <v>157</v>
      </c>
      <c r="B105" s="100" t="s">
        <v>781</v>
      </c>
      <c r="C105" s="100" t="s">
        <v>156</v>
      </c>
      <c r="D105" s="259">
        <v>440</v>
      </c>
      <c r="E105" s="154"/>
      <c r="F105" s="296"/>
      <c r="G105" s="297"/>
      <c r="H105" s="297"/>
      <c r="I105" s="221"/>
      <c r="J105" s="296"/>
      <c r="K105" s="298"/>
      <c r="L105" s="298"/>
      <c r="M105" s="298"/>
      <c r="N105" s="300"/>
      <c r="O105" s="298"/>
      <c r="P105" s="298"/>
      <c r="Q105" s="298"/>
      <c r="R105" s="298"/>
      <c r="S105" s="298"/>
      <c r="T105" s="298"/>
      <c r="U105" s="298"/>
      <c r="V105" s="298"/>
      <c r="W105" s="298"/>
      <c r="X105" s="298"/>
      <c r="Y105" s="298"/>
      <c r="Z105" s="298"/>
      <c r="AA105" s="298"/>
      <c r="AB105" s="298"/>
      <c r="AC105" s="298"/>
      <c r="AD105" s="298"/>
      <c r="AE105" s="298"/>
      <c r="AF105" s="298"/>
      <c r="AG105" s="298"/>
      <c r="AH105" s="298"/>
      <c r="AI105" s="298"/>
      <c r="AJ105" s="298"/>
    </row>
    <row r="106" spans="1:36" s="5" customFormat="1" ht="31.5" x14ac:dyDescent="0.2">
      <c r="A106" s="187" t="s">
        <v>532</v>
      </c>
      <c r="B106" s="100" t="s">
        <v>781</v>
      </c>
      <c r="C106" s="100" t="s">
        <v>15</v>
      </c>
      <c r="D106" s="259">
        <f t="shared" ref="D106:D107" si="19">D107</f>
        <v>2408</v>
      </c>
      <c r="E106" s="154"/>
      <c r="F106" s="296"/>
      <c r="G106" s="297"/>
      <c r="H106" s="297"/>
      <c r="I106" s="221"/>
      <c r="J106" s="296"/>
      <c r="K106" s="298"/>
      <c r="L106" s="298"/>
      <c r="M106" s="298"/>
      <c r="N106" s="300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  <c r="AA106" s="298"/>
      <c r="AB106" s="298"/>
      <c r="AC106" s="298"/>
      <c r="AD106" s="298"/>
      <c r="AE106" s="298"/>
      <c r="AF106" s="298"/>
      <c r="AG106" s="298"/>
      <c r="AH106" s="298"/>
      <c r="AI106" s="298"/>
      <c r="AJ106" s="298"/>
    </row>
    <row r="107" spans="1:36" s="5" customFormat="1" ht="31.5" x14ac:dyDescent="0.25">
      <c r="A107" s="220" t="s">
        <v>17</v>
      </c>
      <c r="B107" s="100" t="s">
        <v>781</v>
      </c>
      <c r="C107" s="100" t="s">
        <v>16</v>
      </c>
      <c r="D107" s="259">
        <f t="shared" si="19"/>
        <v>2408</v>
      </c>
      <c r="E107" s="154"/>
      <c r="F107" s="296"/>
      <c r="G107" s="297"/>
      <c r="H107" s="297"/>
      <c r="I107" s="221"/>
      <c r="J107" s="296"/>
      <c r="K107" s="298"/>
      <c r="L107" s="298"/>
      <c r="M107" s="298"/>
      <c r="N107" s="300"/>
      <c r="O107" s="298"/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  <c r="AA107" s="298"/>
      <c r="AB107" s="298"/>
      <c r="AC107" s="298"/>
      <c r="AD107" s="298"/>
      <c r="AE107" s="298"/>
      <c r="AF107" s="298"/>
      <c r="AG107" s="298"/>
      <c r="AH107" s="298"/>
      <c r="AI107" s="298"/>
      <c r="AJ107" s="298"/>
    </row>
    <row r="108" spans="1:36" s="5" customFormat="1" ht="15.75" x14ac:dyDescent="0.25">
      <c r="A108" s="220" t="s">
        <v>801</v>
      </c>
      <c r="B108" s="100" t="s">
        <v>781</v>
      </c>
      <c r="C108" s="100" t="s">
        <v>78</v>
      </c>
      <c r="D108" s="259">
        <v>2408</v>
      </c>
      <c r="E108" s="154"/>
      <c r="F108" s="296"/>
      <c r="G108" s="297"/>
      <c r="H108" s="297"/>
      <c r="I108" s="221"/>
      <c r="J108" s="296"/>
      <c r="K108" s="298"/>
      <c r="L108" s="298"/>
      <c r="M108" s="298"/>
      <c r="N108" s="300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</row>
    <row r="109" spans="1:36" s="5" customFormat="1" ht="15.75" x14ac:dyDescent="0.25">
      <c r="A109" s="17" t="s">
        <v>13</v>
      </c>
      <c r="B109" s="100" t="s">
        <v>781</v>
      </c>
      <c r="C109" s="100" t="s">
        <v>14</v>
      </c>
      <c r="D109" s="259">
        <f t="shared" ref="D109:D110" si="20">D110</f>
        <v>33</v>
      </c>
      <c r="E109" s="154"/>
      <c r="F109" s="296"/>
      <c r="G109" s="297"/>
      <c r="H109" s="297"/>
      <c r="I109" s="221"/>
      <c r="J109" s="296"/>
      <c r="K109" s="298"/>
      <c r="L109" s="298"/>
      <c r="M109" s="298"/>
      <c r="N109" s="300"/>
      <c r="O109" s="298"/>
      <c r="P109" s="298"/>
      <c r="Q109" s="298"/>
      <c r="R109" s="298"/>
      <c r="S109" s="298"/>
      <c r="T109" s="298"/>
      <c r="U109" s="298"/>
      <c r="V109" s="298"/>
      <c r="W109" s="298"/>
      <c r="X109" s="298"/>
      <c r="Y109" s="298"/>
      <c r="Z109" s="298"/>
      <c r="AA109" s="298"/>
      <c r="AB109" s="298"/>
      <c r="AC109" s="298"/>
      <c r="AD109" s="298"/>
      <c r="AE109" s="298"/>
      <c r="AF109" s="298"/>
      <c r="AG109" s="298"/>
      <c r="AH109" s="298"/>
      <c r="AI109" s="298"/>
      <c r="AJ109" s="298"/>
    </row>
    <row r="110" spans="1:36" s="5" customFormat="1" ht="15.75" x14ac:dyDescent="0.25">
      <c r="A110" s="220" t="s">
        <v>34</v>
      </c>
      <c r="B110" s="100" t="s">
        <v>781</v>
      </c>
      <c r="C110" s="100" t="s">
        <v>33</v>
      </c>
      <c r="D110" s="259">
        <f t="shared" si="20"/>
        <v>33</v>
      </c>
      <c r="E110" s="154"/>
      <c r="F110" s="296"/>
      <c r="G110" s="297"/>
      <c r="H110" s="297"/>
      <c r="I110" s="221"/>
      <c r="J110" s="296"/>
      <c r="K110" s="298"/>
      <c r="L110" s="298"/>
      <c r="M110" s="298"/>
      <c r="N110" s="300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</row>
    <row r="111" spans="1:36" s="5" customFormat="1" ht="15.75" x14ac:dyDescent="0.25">
      <c r="A111" s="220" t="s">
        <v>81</v>
      </c>
      <c r="B111" s="100" t="s">
        <v>781</v>
      </c>
      <c r="C111" s="100" t="s">
        <v>82</v>
      </c>
      <c r="D111" s="259">
        <v>33</v>
      </c>
      <c r="E111" s="154"/>
      <c r="F111" s="296"/>
      <c r="G111" s="297"/>
      <c r="H111" s="297"/>
      <c r="I111" s="221"/>
      <c r="J111" s="296"/>
      <c r="K111" s="298"/>
      <c r="L111" s="298"/>
      <c r="M111" s="298"/>
      <c r="N111" s="300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298"/>
      <c r="AI111" s="298"/>
      <c r="AJ111" s="298"/>
    </row>
    <row r="112" spans="1:36" s="5" customFormat="1" ht="31.5" x14ac:dyDescent="0.25">
      <c r="A112" s="146" t="s">
        <v>877</v>
      </c>
      <c r="B112" s="101" t="s">
        <v>782</v>
      </c>
      <c r="C112" s="101"/>
      <c r="D112" s="256">
        <f>D113+D118+D121</f>
        <v>23788</v>
      </c>
      <c r="E112" s="154"/>
      <c r="F112" s="296"/>
      <c r="G112" s="297"/>
      <c r="H112" s="297"/>
      <c r="I112" s="221"/>
      <c r="J112" s="296"/>
      <c r="K112" s="298"/>
      <c r="L112" s="298"/>
      <c r="M112" s="298"/>
      <c r="N112" s="300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</row>
    <row r="113" spans="1:36" s="5" customFormat="1" ht="47.25" x14ac:dyDescent="0.25">
      <c r="A113" s="220" t="s">
        <v>29</v>
      </c>
      <c r="B113" s="100" t="s">
        <v>782</v>
      </c>
      <c r="C113" s="100" t="s">
        <v>30</v>
      </c>
      <c r="D113" s="259">
        <f>D114</f>
        <v>11625</v>
      </c>
      <c r="E113" s="154"/>
      <c r="F113" s="296"/>
      <c r="G113" s="297"/>
      <c r="H113" s="297"/>
      <c r="I113" s="221"/>
      <c r="J113" s="296"/>
      <c r="K113" s="298"/>
      <c r="L113" s="298"/>
      <c r="M113" s="298"/>
      <c r="N113" s="300"/>
      <c r="O113" s="298"/>
      <c r="P113" s="298"/>
      <c r="Q113" s="298"/>
      <c r="R113" s="298"/>
      <c r="S113" s="298"/>
      <c r="T113" s="298"/>
      <c r="U113" s="298"/>
      <c r="V113" s="298"/>
      <c r="W113" s="298"/>
      <c r="X113" s="298"/>
      <c r="Y113" s="298"/>
      <c r="Z113" s="298"/>
      <c r="AA113" s="298"/>
      <c r="AB113" s="298"/>
      <c r="AC113" s="298"/>
      <c r="AD113" s="298"/>
      <c r="AE113" s="298"/>
      <c r="AF113" s="298"/>
      <c r="AG113" s="298"/>
      <c r="AH113" s="298"/>
      <c r="AI113" s="298"/>
      <c r="AJ113" s="298"/>
    </row>
    <row r="114" spans="1:36" s="5" customFormat="1" ht="15.75" x14ac:dyDescent="0.25">
      <c r="A114" s="220" t="s">
        <v>32</v>
      </c>
      <c r="B114" s="100" t="s">
        <v>782</v>
      </c>
      <c r="C114" s="100" t="s">
        <v>31</v>
      </c>
      <c r="D114" s="259">
        <f>SUM(D115:D117)</f>
        <v>11625</v>
      </c>
      <c r="E114" s="154"/>
      <c r="F114" s="296"/>
      <c r="G114" s="297"/>
      <c r="H114" s="297"/>
      <c r="I114" s="221"/>
      <c r="J114" s="296"/>
      <c r="K114" s="298"/>
      <c r="L114" s="298"/>
      <c r="M114" s="298"/>
      <c r="N114" s="300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  <c r="AA114" s="298"/>
      <c r="AB114" s="298"/>
      <c r="AC114" s="298"/>
      <c r="AD114" s="298"/>
      <c r="AE114" s="298"/>
      <c r="AF114" s="298"/>
      <c r="AG114" s="298"/>
      <c r="AH114" s="298"/>
      <c r="AI114" s="298"/>
      <c r="AJ114" s="298"/>
    </row>
    <row r="115" spans="1:36" s="5" customFormat="1" ht="15.75" x14ac:dyDescent="0.25">
      <c r="A115" s="220" t="s">
        <v>262</v>
      </c>
      <c r="B115" s="100" t="s">
        <v>782</v>
      </c>
      <c r="C115" s="100" t="s">
        <v>88</v>
      </c>
      <c r="D115" s="259">
        <v>7128</v>
      </c>
      <c r="E115" s="154"/>
      <c r="F115" s="296"/>
      <c r="G115" s="297"/>
      <c r="H115" s="297"/>
      <c r="I115" s="221"/>
      <c r="J115" s="296"/>
      <c r="K115" s="298"/>
      <c r="L115" s="298"/>
      <c r="M115" s="298"/>
      <c r="N115" s="300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</row>
    <row r="116" spans="1:36" s="5" customFormat="1" ht="31.5" x14ac:dyDescent="0.25">
      <c r="A116" s="220" t="s">
        <v>90</v>
      </c>
      <c r="B116" s="100" t="s">
        <v>782</v>
      </c>
      <c r="C116" s="100" t="s">
        <v>89</v>
      </c>
      <c r="D116" s="259">
        <v>1800</v>
      </c>
      <c r="E116" s="154"/>
      <c r="F116" s="296"/>
      <c r="G116" s="297"/>
      <c r="H116" s="297"/>
      <c r="I116" s="221"/>
      <c r="J116" s="296"/>
      <c r="K116" s="298"/>
      <c r="L116" s="298"/>
      <c r="M116" s="298"/>
      <c r="N116" s="300"/>
      <c r="O116" s="298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  <c r="AJ116" s="298"/>
    </row>
    <row r="117" spans="1:36" s="5" customFormat="1" ht="31.5" x14ac:dyDescent="0.25">
      <c r="A117" s="220" t="s">
        <v>157</v>
      </c>
      <c r="B117" s="100" t="s">
        <v>782</v>
      </c>
      <c r="C117" s="100" t="s">
        <v>156</v>
      </c>
      <c r="D117" s="259">
        <v>2697</v>
      </c>
      <c r="E117" s="154"/>
      <c r="F117" s="296"/>
      <c r="G117" s="297"/>
      <c r="H117" s="297"/>
      <c r="I117" s="221"/>
      <c r="J117" s="296"/>
      <c r="K117" s="298"/>
      <c r="L117" s="298"/>
      <c r="M117" s="298"/>
      <c r="N117" s="300"/>
      <c r="O117" s="298"/>
      <c r="P117" s="298"/>
      <c r="Q117" s="298"/>
      <c r="R117" s="298"/>
      <c r="S117" s="298"/>
      <c r="T117" s="298"/>
      <c r="U117" s="298"/>
      <c r="V117" s="298"/>
      <c r="W117" s="29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  <c r="AJ117" s="298"/>
    </row>
    <row r="118" spans="1:36" s="5" customFormat="1" ht="31.5" x14ac:dyDescent="0.2">
      <c r="A118" s="187" t="s">
        <v>532</v>
      </c>
      <c r="B118" s="100" t="s">
        <v>782</v>
      </c>
      <c r="C118" s="100" t="s">
        <v>15</v>
      </c>
      <c r="D118" s="259">
        <f t="shared" ref="D118:D119" si="21">D119</f>
        <v>11963</v>
      </c>
      <c r="E118" s="154"/>
      <c r="F118" s="296"/>
      <c r="G118" s="297"/>
      <c r="H118" s="297"/>
      <c r="I118" s="221"/>
      <c r="J118" s="296"/>
      <c r="K118" s="298"/>
      <c r="L118" s="298"/>
      <c r="M118" s="298"/>
      <c r="N118" s="300"/>
      <c r="O118" s="298"/>
      <c r="P118" s="298"/>
      <c r="Q118" s="298"/>
      <c r="R118" s="298"/>
      <c r="S118" s="298"/>
      <c r="T118" s="298"/>
      <c r="U118" s="298"/>
      <c r="V118" s="298"/>
      <c r="W118" s="298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  <c r="AJ118" s="298"/>
    </row>
    <row r="119" spans="1:36" s="5" customFormat="1" ht="31.5" x14ac:dyDescent="0.25">
      <c r="A119" s="220" t="s">
        <v>17</v>
      </c>
      <c r="B119" s="100" t="s">
        <v>782</v>
      </c>
      <c r="C119" s="100" t="s">
        <v>16</v>
      </c>
      <c r="D119" s="259">
        <f t="shared" si="21"/>
        <v>11963</v>
      </c>
      <c r="E119" s="154"/>
      <c r="F119" s="296"/>
      <c r="G119" s="297"/>
      <c r="H119" s="297"/>
      <c r="I119" s="221"/>
      <c r="J119" s="296"/>
      <c r="K119" s="298"/>
      <c r="L119" s="298"/>
      <c r="M119" s="298"/>
      <c r="N119" s="300"/>
      <c r="O119" s="298"/>
      <c r="P119" s="298"/>
      <c r="Q119" s="298"/>
      <c r="R119" s="298"/>
      <c r="S119" s="298"/>
      <c r="T119" s="298"/>
      <c r="U119" s="298"/>
      <c r="V119" s="298"/>
      <c r="W119" s="298"/>
      <c r="X119" s="298"/>
      <c r="Y119" s="298"/>
      <c r="Z119" s="298"/>
      <c r="AA119" s="298"/>
      <c r="AB119" s="298"/>
      <c r="AC119" s="298"/>
      <c r="AD119" s="298"/>
      <c r="AE119" s="298"/>
      <c r="AF119" s="298"/>
      <c r="AG119" s="298"/>
      <c r="AH119" s="298"/>
      <c r="AI119" s="298"/>
      <c r="AJ119" s="298"/>
    </row>
    <row r="120" spans="1:36" s="5" customFormat="1" ht="15.75" x14ac:dyDescent="0.25">
      <c r="A120" s="220" t="s">
        <v>801</v>
      </c>
      <c r="B120" s="100" t="s">
        <v>782</v>
      </c>
      <c r="C120" s="100" t="s">
        <v>78</v>
      </c>
      <c r="D120" s="259">
        <f>9756+263+1944</f>
        <v>11963</v>
      </c>
      <c r="E120" s="154"/>
      <c r="F120" s="296"/>
      <c r="G120" s="297"/>
      <c r="H120" s="297"/>
      <c r="I120" s="221"/>
      <c r="J120" s="296"/>
      <c r="K120" s="298"/>
      <c r="L120" s="298"/>
      <c r="M120" s="298"/>
      <c r="N120" s="300"/>
      <c r="O120" s="298"/>
      <c r="P120" s="298"/>
      <c r="Q120" s="298"/>
      <c r="R120" s="298"/>
      <c r="S120" s="298"/>
      <c r="T120" s="298"/>
      <c r="U120" s="298"/>
      <c r="V120" s="298"/>
      <c r="W120" s="298"/>
      <c r="X120" s="298"/>
      <c r="Y120" s="298"/>
      <c r="Z120" s="298"/>
      <c r="AA120" s="298"/>
      <c r="AB120" s="298"/>
      <c r="AC120" s="298"/>
      <c r="AD120" s="298"/>
      <c r="AE120" s="298"/>
      <c r="AF120" s="298"/>
      <c r="AG120" s="298"/>
      <c r="AH120" s="298"/>
      <c r="AI120" s="298"/>
      <c r="AJ120" s="298"/>
    </row>
    <row r="121" spans="1:36" s="5" customFormat="1" ht="15.75" x14ac:dyDescent="0.25">
      <c r="A121" s="17" t="s">
        <v>13</v>
      </c>
      <c r="B121" s="100" t="s">
        <v>782</v>
      </c>
      <c r="C121" s="100" t="s">
        <v>14</v>
      </c>
      <c r="D121" s="259">
        <f t="shared" ref="D121" si="22">D122</f>
        <v>200</v>
      </c>
      <c r="E121" s="154"/>
      <c r="F121" s="296"/>
      <c r="G121" s="297"/>
      <c r="H121" s="297"/>
      <c r="I121" s="221"/>
      <c r="J121" s="296"/>
      <c r="K121" s="298"/>
      <c r="L121" s="298"/>
      <c r="M121" s="298"/>
      <c r="N121" s="300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</row>
    <row r="122" spans="1:36" s="5" customFormat="1" ht="15.75" x14ac:dyDescent="0.25">
      <c r="A122" s="220" t="s">
        <v>34</v>
      </c>
      <c r="B122" s="100" t="s">
        <v>782</v>
      </c>
      <c r="C122" s="100" t="s">
        <v>33</v>
      </c>
      <c r="D122" s="259">
        <f>D123+D124</f>
        <v>200</v>
      </c>
      <c r="E122" s="154"/>
      <c r="F122" s="296"/>
      <c r="G122" s="297"/>
      <c r="H122" s="297"/>
      <c r="I122" s="221"/>
      <c r="J122" s="296"/>
      <c r="K122" s="298"/>
      <c r="L122" s="298"/>
      <c r="M122" s="298"/>
      <c r="N122" s="300"/>
      <c r="O122" s="298"/>
      <c r="P122" s="298"/>
      <c r="Q122" s="298"/>
      <c r="R122" s="298"/>
      <c r="S122" s="298"/>
      <c r="T122" s="298"/>
      <c r="U122" s="298"/>
      <c r="V122" s="298"/>
      <c r="W122" s="298"/>
      <c r="X122" s="298"/>
      <c r="Y122" s="298"/>
      <c r="Z122" s="298"/>
      <c r="AA122" s="298"/>
      <c r="AB122" s="298"/>
      <c r="AC122" s="298"/>
      <c r="AD122" s="298"/>
      <c r="AE122" s="298"/>
      <c r="AF122" s="298"/>
      <c r="AG122" s="298"/>
      <c r="AH122" s="298"/>
      <c r="AI122" s="298"/>
      <c r="AJ122" s="298"/>
    </row>
    <row r="123" spans="1:36" s="5" customFormat="1" ht="15.75" x14ac:dyDescent="0.25">
      <c r="A123" s="220" t="s">
        <v>81</v>
      </c>
      <c r="B123" s="100" t="s">
        <v>782</v>
      </c>
      <c r="C123" s="100" t="s">
        <v>82</v>
      </c>
      <c r="D123" s="259">
        <f>154+44+1</f>
        <v>199</v>
      </c>
      <c r="E123" s="154"/>
      <c r="F123" s="296"/>
      <c r="G123" s="297"/>
      <c r="H123" s="297"/>
      <c r="I123" s="221"/>
      <c r="J123" s="296"/>
      <c r="K123" s="298"/>
      <c r="L123" s="298"/>
      <c r="M123" s="298"/>
      <c r="N123" s="300"/>
      <c r="O123" s="298"/>
      <c r="P123" s="298"/>
      <c r="Q123" s="298"/>
      <c r="R123" s="298"/>
      <c r="S123" s="298"/>
      <c r="T123" s="298"/>
      <c r="U123" s="298"/>
      <c r="V123" s="298"/>
      <c r="W123" s="298"/>
      <c r="X123" s="298"/>
      <c r="Y123" s="298"/>
      <c r="Z123" s="298"/>
      <c r="AA123" s="298"/>
      <c r="AB123" s="298"/>
      <c r="AC123" s="298"/>
      <c r="AD123" s="298"/>
      <c r="AE123" s="298"/>
      <c r="AF123" s="298"/>
      <c r="AG123" s="298"/>
      <c r="AH123" s="298"/>
      <c r="AI123" s="298"/>
      <c r="AJ123" s="298"/>
    </row>
    <row r="124" spans="1:36" s="5" customFormat="1" ht="15.75" x14ac:dyDescent="0.25">
      <c r="A124" s="17" t="s">
        <v>370</v>
      </c>
      <c r="B124" s="100" t="s">
        <v>782</v>
      </c>
      <c r="C124" s="100" t="s">
        <v>369</v>
      </c>
      <c r="D124" s="259">
        <f>0+1</f>
        <v>1</v>
      </c>
      <c r="E124" s="154"/>
      <c r="F124" s="296"/>
      <c r="G124" s="297"/>
      <c r="H124" s="297"/>
      <c r="I124" s="221"/>
      <c r="J124" s="296"/>
      <c r="K124" s="298"/>
      <c r="L124" s="298"/>
      <c r="M124" s="298"/>
      <c r="N124" s="300"/>
      <c r="O124" s="298"/>
      <c r="P124" s="298"/>
      <c r="Q124" s="298"/>
      <c r="R124" s="298"/>
      <c r="S124" s="298"/>
      <c r="T124" s="298"/>
      <c r="U124" s="298"/>
      <c r="V124" s="298"/>
      <c r="W124" s="298"/>
      <c r="X124" s="298"/>
      <c r="Y124" s="298"/>
      <c r="Z124" s="298"/>
      <c r="AA124" s="298"/>
      <c r="AB124" s="298"/>
      <c r="AC124" s="298"/>
      <c r="AD124" s="298"/>
      <c r="AE124" s="298"/>
      <c r="AF124" s="298"/>
      <c r="AG124" s="298"/>
      <c r="AH124" s="298"/>
      <c r="AI124" s="298"/>
      <c r="AJ124" s="298"/>
    </row>
    <row r="125" spans="1:36" s="5" customFormat="1" ht="31.5" x14ac:dyDescent="0.25">
      <c r="A125" s="214" t="s">
        <v>990</v>
      </c>
      <c r="B125" s="218" t="s">
        <v>992</v>
      </c>
      <c r="C125" s="216"/>
      <c r="D125" s="237">
        <f t="shared" ref="D125:D127" si="23">D126</f>
        <v>5150</v>
      </c>
      <c r="E125" s="154"/>
      <c r="F125" s="296"/>
      <c r="G125" s="297"/>
      <c r="H125" s="297"/>
      <c r="I125" s="221"/>
      <c r="J125" s="296"/>
      <c r="K125" s="298"/>
      <c r="L125" s="298"/>
      <c r="M125" s="298"/>
      <c r="N125" s="300"/>
      <c r="O125" s="298"/>
      <c r="P125" s="298"/>
      <c r="Q125" s="298"/>
      <c r="R125" s="298"/>
      <c r="S125" s="298"/>
      <c r="T125" s="298"/>
      <c r="U125" s="298"/>
      <c r="V125" s="298"/>
      <c r="W125" s="298"/>
      <c r="X125" s="298"/>
      <c r="Y125" s="298"/>
      <c r="Z125" s="298"/>
      <c r="AA125" s="298"/>
      <c r="AB125" s="298"/>
      <c r="AC125" s="298"/>
      <c r="AD125" s="298"/>
      <c r="AE125" s="298"/>
      <c r="AF125" s="298"/>
      <c r="AG125" s="298"/>
      <c r="AH125" s="298"/>
      <c r="AI125" s="298"/>
      <c r="AJ125" s="298"/>
    </row>
    <row r="126" spans="1:36" s="5" customFormat="1" ht="31.5" x14ac:dyDescent="0.25">
      <c r="A126" s="18" t="s">
        <v>18</v>
      </c>
      <c r="B126" s="148" t="s">
        <v>992</v>
      </c>
      <c r="C126" s="197" t="s">
        <v>20</v>
      </c>
      <c r="D126" s="238">
        <f t="shared" si="23"/>
        <v>5150</v>
      </c>
      <c r="E126" s="154"/>
      <c r="F126" s="296"/>
      <c r="G126" s="297"/>
      <c r="H126" s="297"/>
      <c r="I126" s="221"/>
      <c r="J126" s="296"/>
      <c r="K126" s="298"/>
      <c r="L126" s="298"/>
      <c r="M126" s="298"/>
      <c r="N126" s="300"/>
      <c r="O126" s="298"/>
      <c r="P126" s="298"/>
      <c r="Q126" s="298"/>
      <c r="R126" s="298"/>
      <c r="S126" s="298"/>
      <c r="T126" s="298"/>
      <c r="U126" s="298"/>
      <c r="V126" s="298"/>
      <c r="W126" s="298"/>
      <c r="X126" s="298"/>
      <c r="Y126" s="298"/>
      <c r="Z126" s="298"/>
      <c r="AA126" s="298"/>
      <c r="AB126" s="298"/>
      <c r="AC126" s="298"/>
      <c r="AD126" s="298"/>
      <c r="AE126" s="298"/>
      <c r="AF126" s="298"/>
      <c r="AG126" s="298"/>
      <c r="AH126" s="298"/>
      <c r="AI126" s="298"/>
      <c r="AJ126" s="298"/>
    </row>
    <row r="127" spans="1:36" s="5" customFormat="1" ht="15.75" x14ac:dyDescent="0.25">
      <c r="A127" s="21" t="s">
        <v>24</v>
      </c>
      <c r="B127" s="148" t="s">
        <v>992</v>
      </c>
      <c r="C127" s="197" t="s">
        <v>25</v>
      </c>
      <c r="D127" s="238">
        <f t="shared" si="23"/>
        <v>5150</v>
      </c>
      <c r="E127" s="154"/>
      <c r="F127" s="296"/>
      <c r="G127" s="297"/>
      <c r="H127" s="297"/>
      <c r="I127" s="221"/>
      <c r="J127" s="296"/>
      <c r="K127" s="298"/>
      <c r="L127" s="298"/>
      <c r="M127" s="298"/>
      <c r="N127" s="300"/>
      <c r="O127" s="298"/>
      <c r="P127" s="298"/>
      <c r="Q127" s="298"/>
      <c r="R127" s="298"/>
      <c r="S127" s="298"/>
      <c r="T127" s="298"/>
      <c r="U127" s="298"/>
      <c r="V127" s="298"/>
      <c r="W127" s="298"/>
      <c r="X127" s="298"/>
      <c r="Y127" s="298"/>
      <c r="Z127" s="298"/>
      <c r="AA127" s="298"/>
      <c r="AB127" s="298"/>
      <c r="AC127" s="298"/>
      <c r="AD127" s="298"/>
      <c r="AE127" s="298"/>
      <c r="AF127" s="298"/>
      <c r="AG127" s="298"/>
      <c r="AH127" s="298"/>
      <c r="AI127" s="298"/>
      <c r="AJ127" s="298"/>
    </row>
    <row r="128" spans="1:36" s="5" customFormat="1" ht="15.75" x14ac:dyDescent="0.25">
      <c r="A128" s="18" t="s">
        <v>83</v>
      </c>
      <c r="B128" s="148" t="s">
        <v>992</v>
      </c>
      <c r="C128" s="217" t="s">
        <v>84</v>
      </c>
      <c r="D128" s="238">
        <f>0+5150</f>
        <v>5150</v>
      </c>
      <c r="E128" s="154"/>
      <c r="F128" s="296"/>
      <c r="G128" s="297"/>
      <c r="H128" s="297"/>
      <c r="I128" s="221"/>
      <c r="J128" s="296"/>
      <c r="K128" s="298"/>
      <c r="L128" s="298"/>
      <c r="M128" s="298"/>
      <c r="N128" s="300"/>
      <c r="O128" s="298"/>
      <c r="P128" s="298"/>
      <c r="Q128" s="298"/>
      <c r="R128" s="298"/>
      <c r="S128" s="298"/>
      <c r="T128" s="298"/>
      <c r="U128" s="298"/>
      <c r="V128" s="298"/>
      <c r="W128" s="298"/>
      <c r="X128" s="298"/>
      <c r="Y128" s="298"/>
      <c r="Z128" s="298"/>
      <c r="AA128" s="298"/>
      <c r="AB128" s="298"/>
      <c r="AC128" s="298"/>
      <c r="AD128" s="298"/>
      <c r="AE128" s="298"/>
      <c r="AF128" s="298"/>
      <c r="AG128" s="298"/>
      <c r="AH128" s="298"/>
      <c r="AI128" s="298"/>
      <c r="AJ128" s="298"/>
    </row>
    <row r="129" spans="1:36" s="5" customFormat="1" ht="15.75" x14ac:dyDescent="0.25">
      <c r="A129" s="20" t="s">
        <v>51</v>
      </c>
      <c r="B129" s="78" t="s">
        <v>266</v>
      </c>
      <c r="C129" s="102"/>
      <c r="D129" s="255">
        <f t="shared" ref="D129:D131" si="24">D130</f>
        <v>6380</v>
      </c>
      <c r="E129" s="152"/>
      <c r="F129" s="296"/>
      <c r="G129" s="297"/>
      <c r="H129" s="297"/>
      <c r="I129" s="221"/>
      <c r="J129" s="296"/>
      <c r="K129" s="298"/>
      <c r="L129" s="298"/>
      <c r="M129" s="298"/>
      <c r="N129" s="300"/>
      <c r="O129" s="298"/>
      <c r="P129" s="298"/>
      <c r="Q129" s="298"/>
      <c r="R129" s="298"/>
      <c r="S129" s="298"/>
      <c r="T129" s="298"/>
      <c r="U129" s="298"/>
      <c r="V129" s="298"/>
      <c r="W129" s="298"/>
      <c r="X129" s="298"/>
      <c r="Y129" s="298"/>
      <c r="Z129" s="298"/>
      <c r="AA129" s="298"/>
      <c r="AB129" s="298"/>
      <c r="AC129" s="298"/>
      <c r="AD129" s="298"/>
      <c r="AE129" s="298"/>
      <c r="AF129" s="298"/>
      <c r="AG129" s="298"/>
      <c r="AH129" s="298"/>
      <c r="AI129" s="298"/>
      <c r="AJ129" s="298"/>
    </row>
    <row r="130" spans="1:36" s="5" customFormat="1" ht="31.5" x14ac:dyDescent="0.25">
      <c r="A130" s="18" t="s">
        <v>18</v>
      </c>
      <c r="B130" s="100" t="s">
        <v>266</v>
      </c>
      <c r="C130" s="91" t="s">
        <v>20</v>
      </c>
      <c r="D130" s="259">
        <f t="shared" si="24"/>
        <v>6380</v>
      </c>
      <c r="E130" s="154"/>
      <c r="F130" s="296"/>
      <c r="G130" s="297"/>
      <c r="H130" s="297"/>
      <c r="I130" s="221"/>
      <c r="J130" s="296"/>
      <c r="K130" s="298"/>
      <c r="L130" s="298"/>
      <c r="M130" s="298"/>
      <c r="N130" s="300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8"/>
      <c r="Z130" s="298"/>
      <c r="AA130" s="298"/>
      <c r="AB130" s="298"/>
      <c r="AC130" s="298"/>
      <c r="AD130" s="298"/>
      <c r="AE130" s="298"/>
      <c r="AF130" s="298"/>
      <c r="AG130" s="298"/>
      <c r="AH130" s="298"/>
      <c r="AI130" s="298"/>
      <c r="AJ130" s="298"/>
    </row>
    <row r="131" spans="1:36" s="5" customFormat="1" ht="15.75" x14ac:dyDescent="0.25">
      <c r="A131" s="21" t="s">
        <v>24</v>
      </c>
      <c r="B131" s="100" t="s">
        <v>266</v>
      </c>
      <c r="C131" s="91" t="s">
        <v>25</v>
      </c>
      <c r="D131" s="259">
        <f t="shared" si="24"/>
        <v>6380</v>
      </c>
      <c r="E131" s="154"/>
      <c r="F131" s="296"/>
      <c r="G131" s="297"/>
      <c r="H131" s="297"/>
      <c r="I131" s="221"/>
      <c r="J131" s="296"/>
      <c r="K131" s="298"/>
      <c r="L131" s="298"/>
      <c r="M131" s="298"/>
      <c r="N131" s="300"/>
      <c r="O131" s="298"/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  <c r="AA131" s="298"/>
      <c r="AB131" s="298"/>
      <c r="AC131" s="298"/>
      <c r="AD131" s="298"/>
      <c r="AE131" s="298"/>
      <c r="AF131" s="298"/>
      <c r="AG131" s="298"/>
      <c r="AH131" s="298"/>
      <c r="AI131" s="298"/>
      <c r="AJ131" s="298"/>
    </row>
    <row r="132" spans="1:36" s="5" customFormat="1" ht="15.75" x14ac:dyDescent="0.25">
      <c r="A132" s="18" t="s">
        <v>83</v>
      </c>
      <c r="B132" s="100" t="s">
        <v>266</v>
      </c>
      <c r="C132" s="93" t="s">
        <v>84</v>
      </c>
      <c r="D132" s="259">
        <v>6380</v>
      </c>
      <c r="E132" s="154"/>
      <c r="F132" s="296"/>
      <c r="G132" s="297"/>
      <c r="H132" s="297"/>
      <c r="I132" s="221"/>
      <c r="J132" s="296"/>
      <c r="K132" s="298"/>
      <c r="L132" s="298"/>
      <c r="M132" s="298"/>
      <c r="N132" s="300"/>
      <c r="O132" s="298"/>
      <c r="P132" s="298"/>
      <c r="Q132" s="298"/>
      <c r="R132" s="298"/>
      <c r="S132" s="298"/>
      <c r="T132" s="298"/>
      <c r="U132" s="298"/>
      <c r="V132" s="298"/>
      <c r="W132" s="29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  <c r="AJ132" s="298"/>
    </row>
    <row r="133" spans="1:36" s="5" customFormat="1" ht="15.75" x14ac:dyDescent="0.25">
      <c r="A133" s="22" t="s">
        <v>111</v>
      </c>
      <c r="B133" s="88" t="s">
        <v>267</v>
      </c>
      <c r="C133" s="102"/>
      <c r="D133" s="255">
        <f>D134+D141+D145+D149</f>
        <v>248588</v>
      </c>
      <c r="E133" s="152"/>
      <c r="F133" s="296"/>
      <c r="G133" s="297"/>
      <c r="H133" s="297"/>
      <c r="I133" s="221"/>
      <c r="J133" s="296"/>
      <c r="K133" s="298"/>
      <c r="L133" s="298"/>
      <c r="M133" s="298"/>
      <c r="N133" s="300"/>
      <c r="O133" s="298"/>
      <c r="P133" s="298"/>
      <c r="Q133" s="298"/>
      <c r="R133" s="298"/>
      <c r="S133" s="298"/>
      <c r="T133" s="298"/>
      <c r="U133" s="298"/>
      <c r="V133" s="298"/>
      <c r="W133" s="29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  <c r="AJ133" s="298"/>
    </row>
    <row r="134" spans="1:36" s="5" customFormat="1" ht="31.5" x14ac:dyDescent="0.25">
      <c r="A134" s="23" t="s">
        <v>112</v>
      </c>
      <c r="B134" s="90" t="s">
        <v>268</v>
      </c>
      <c r="C134" s="96"/>
      <c r="D134" s="260">
        <f>D135+D138</f>
        <v>96946</v>
      </c>
      <c r="E134" s="153"/>
      <c r="F134" s="296"/>
      <c r="G134" s="297"/>
      <c r="H134" s="297"/>
      <c r="I134" s="221"/>
      <c r="J134" s="296"/>
      <c r="K134" s="298"/>
      <c r="L134" s="298"/>
      <c r="M134" s="298"/>
      <c r="N134" s="300"/>
      <c r="O134" s="298"/>
      <c r="P134" s="298"/>
      <c r="Q134" s="298"/>
      <c r="R134" s="298"/>
      <c r="S134" s="298"/>
      <c r="T134" s="298"/>
      <c r="U134" s="298"/>
      <c r="V134" s="298"/>
      <c r="W134" s="29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  <c r="AJ134" s="298"/>
    </row>
    <row r="135" spans="1:36" s="5" customFormat="1" ht="22.5" customHeight="1" x14ac:dyDescent="0.2">
      <c r="A135" s="187" t="s">
        <v>532</v>
      </c>
      <c r="B135" s="103" t="s">
        <v>268</v>
      </c>
      <c r="C135" s="91">
        <v>200</v>
      </c>
      <c r="D135" s="259">
        <f>D136</f>
        <v>10373</v>
      </c>
      <c r="E135" s="153"/>
      <c r="F135" s="296"/>
      <c r="G135" s="297"/>
      <c r="H135" s="297"/>
      <c r="I135" s="221"/>
      <c r="J135" s="296"/>
      <c r="K135" s="298"/>
      <c r="L135" s="298"/>
      <c r="M135" s="298"/>
      <c r="N135" s="300"/>
      <c r="O135" s="298"/>
      <c r="P135" s="298"/>
      <c r="Q135" s="298"/>
      <c r="R135" s="298"/>
      <c r="S135" s="298"/>
      <c r="T135" s="298"/>
      <c r="U135" s="298"/>
      <c r="V135" s="298"/>
      <c r="W135" s="298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  <c r="AJ135" s="298"/>
    </row>
    <row r="136" spans="1:36" s="5" customFormat="1" ht="31.5" x14ac:dyDescent="0.25">
      <c r="A136" s="17" t="s">
        <v>17</v>
      </c>
      <c r="B136" s="103" t="s">
        <v>268</v>
      </c>
      <c r="C136" s="91">
        <v>240</v>
      </c>
      <c r="D136" s="259">
        <f>D137</f>
        <v>10373</v>
      </c>
      <c r="E136" s="153"/>
      <c r="F136" s="296"/>
      <c r="G136" s="297"/>
      <c r="H136" s="297"/>
      <c r="I136" s="221"/>
      <c r="J136" s="296"/>
      <c r="K136" s="298"/>
      <c r="L136" s="298"/>
      <c r="M136" s="298"/>
      <c r="N136" s="300"/>
      <c r="O136" s="298"/>
      <c r="P136" s="298"/>
      <c r="Q136" s="298"/>
      <c r="R136" s="298"/>
      <c r="S136" s="298"/>
      <c r="T136" s="298"/>
      <c r="U136" s="298"/>
      <c r="V136" s="298"/>
      <c r="W136" s="298"/>
      <c r="X136" s="298"/>
      <c r="Y136" s="298"/>
      <c r="Z136" s="298"/>
      <c r="AA136" s="298"/>
      <c r="AB136" s="298"/>
      <c r="AC136" s="298"/>
      <c r="AD136" s="298"/>
      <c r="AE136" s="298"/>
      <c r="AF136" s="298"/>
      <c r="AG136" s="298"/>
      <c r="AH136" s="298"/>
      <c r="AI136" s="298"/>
      <c r="AJ136" s="298"/>
    </row>
    <row r="137" spans="1:36" s="5" customFormat="1" ht="31.5" x14ac:dyDescent="0.25">
      <c r="A137" s="17" t="s">
        <v>438</v>
      </c>
      <c r="B137" s="103" t="s">
        <v>268</v>
      </c>
      <c r="C137" s="91" t="s">
        <v>439</v>
      </c>
      <c r="D137" s="259">
        <f>0+10373</f>
        <v>10373</v>
      </c>
      <c r="E137" s="153"/>
      <c r="F137" s="296"/>
      <c r="G137" s="297"/>
      <c r="H137" s="297"/>
      <c r="I137" s="221"/>
      <c r="J137" s="296"/>
      <c r="K137" s="298"/>
      <c r="L137" s="298"/>
      <c r="M137" s="298"/>
      <c r="N137" s="300"/>
      <c r="O137" s="298"/>
      <c r="P137" s="298"/>
      <c r="Q137" s="298"/>
      <c r="R137" s="298"/>
      <c r="S137" s="298"/>
      <c r="T137" s="298"/>
      <c r="U137" s="298"/>
      <c r="V137" s="298"/>
      <c r="W137" s="298"/>
      <c r="X137" s="298"/>
      <c r="Y137" s="298"/>
      <c r="Z137" s="298"/>
      <c r="AA137" s="298"/>
      <c r="AB137" s="298"/>
      <c r="AC137" s="298"/>
      <c r="AD137" s="298"/>
      <c r="AE137" s="298"/>
      <c r="AF137" s="298"/>
      <c r="AG137" s="298"/>
      <c r="AH137" s="298"/>
      <c r="AI137" s="298"/>
      <c r="AJ137" s="298"/>
    </row>
    <row r="138" spans="1:36" s="5" customFormat="1" ht="31.5" x14ac:dyDescent="0.25">
      <c r="A138" s="18" t="s">
        <v>18</v>
      </c>
      <c r="B138" s="103" t="s">
        <v>268</v>
      </c>
      <c r="C138" s="93" t="s">
        <v>20</v>
      </c>
      <c r="D138" s="257">
        <f t="shared" ref="D138:D139" si="25">D139</f>
        <v>86573</v>
      </c>
      <c r="E138" s="154"/>
      <c r="F138" s="296"/>
      <c r="G138" s="297"/>
      <c r="H138" s="297"/>
      <c r="I138" s="221"/>
      <c r="J138" s="296"/>
      <c r="K138" s="298"/>
      <c r="L138" s="298"/>
      <c r="M138" s="298"/>
      <c r="N138" s="300"/>
      <c r="O138" s="298"/>
      <c r="P138" s="298"/>
      <c r="Q138" s="298"/>
      <c r="R138" s="298"/>
      <c r="S138" s="298"/>
      <c r="T138" s="298"/>
      <c r="U138" s="298"/>
      <c r="V138" s="298"/>
      <c r="W138" s="298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  <c r="AJ138" s="298"/>
    </row>
    <row r="139" spans="1:36" s="5" customFormat="1" ht="15.75" x14ac:dyDescent="0.25">
      <c r="A139" s="18" t="s">
        <v>24</v>
      </c>
      <c r="B139" s="103" t="s">
        <v>268</v>
      </c>
      <c r="C139" s="93" t="s">
        <v>25</v>
      </c>
      <c r="D139" s="257">
        <f t="shared" si="25"/>
        <v>86573</v>
      </c>
      <c r="E139" s="154"/>
      <c r="F139" s="296"/>
      <c r="G139" s="297"/>
      <c r="H139" s="297"/>
      <c r="I139" s="221"/>
      <c r="J139" s="296"/>
      <c r="K139" s="298"/>
      <c r="L139" s="298"/>
      <c r="M139" s="298"/>
      <c r="N139" s="300"/>
      <c r="O139" s="298"/>
      <c r="P139" s="298"/>
      <c r="Q139" s="298"/>
      <c r="R139" s="298"/>
      <c r="S139" s="298"/>
      <c r="T139" s="298"/>
      <c r="U139" s="298"/>
      <c r="V139" s="298"/>
      <c r="W139" s="298"/>
      <c r="X139" s="298"/>
      <c r="Y139" s="298"/>
      <c r="Z139" s="298"/>
      <c r="AA139" s="298"/>
      <c r="AB139" s="298"/>
      <c r="AC139" s="298"/>
      <c r="AD139" s="298"/>
      <c r="AE139" s="298"/>
      <c r="AF139" s="298"/>
      <c r="AG139" s="298"/>
      <c r="AH139" s="298"/>
      <c r="AI139" s="298"/>
      <c r="AJ139" s="298"/>
    </row>
    <row r="140" spans="1:36" s="5" customFormat="1" ht="15.75" x14ac:dyDescent="0.25">
      <c r="A140" s="18" t="s">
        <v>83</v>
      </c>
      <c r="B140" s="103" t="s">
        <v>268</v>
      </c>
      <c r="C140" s="93" t="s">
        <v>84</v>
      </c>
      <c r="D140" s="257">
        <f>96426-36373+170+26350</f>
        <v>86573</v>
      </c>
      <c r="E140" s="154"/>
      <c r="F140" s="296"/>
      <c r="G140" s="297"/>
      <c r="H140" s="297"/>
      <c r="I140" s="221"/>
      <c r="J140" s="296"/>
      <c r="K140" s="298"/>
      <c r="L140" s="298"/>
      <c r="M140" s="298"/>
      <c r="N140" s="300"/>
      <c r="O140" s="298"/>
      <c r="P140" s="298"/>
      <c r="Q140" s="298"/>
      <c r="R140" s="298"/>
      <c r="S140" s="298"/>
      <c r="T140" s="298"/>
      <c r="U140" s="298"/>
      <c r="V140" s="298"/>
      <c r="W140" s="298"/>
      <c r="X140" s="298"/>
      <c r="Y140" s="298"/>
      <c r="Z140" s="298"/>
      <c r="AA140" s="298"/>
      <c r="AB140" s="298"/>
      <c r="AC140" s="298"/>
      <c r="AD140" s="298"/>
      <c r="AE140" s="298"/>
      <c r="AF140" s="298"/>
      <c r="AG140" s="298"/>
      <c r="AH140" s="298"/>
      <c r="AI140" s="298"/>
      <c r="AJ140" s="298"/>
    </row>
    <row r="141" spans="1:36" s="5" customFormat="1" ht="15.75" x14ac:dyDescent="0.25">
      <c r="A141" s="24" t="s">
        <v>113</v>
      </c>
      <c r="B141" s="90" t="s">
        <v>269</v>
      </c>
      <c r="C141" s="96"/>
      <c r="D141" s="260">
        <f t="shared" ref="D141:D143" si="26">D142</f>
        <v>68181</v>
      </c>
      <c r="E141" s="157"/>
      <c r="F141" s="296"/>
      <c r="G141" s="297"/>
      <c r="H141" s="297"/>
      <c r="I141" s="221"/>
      <c r="J141" s="296"/>
      <c r="K141" s="298"/>
      <c r="L141" s="298"/>
      <c r="M141" s="298"/>
      <c r="N141" s="300"/>
      <c r="O141" s="298"/>
      <c r="P141" s="298"/>
      <c r="Q141" s="298"/>
      <c r="R141" s="298"/>
      <c r="S141" s="298"/>
      <c r="T141" s="298"/>
      <c r="U141" s="298"/>
      <c r="V141" s="298"/>
      <c r="W141" s="298"/>
      <c r="X141" s="298"/>
      <c r="Y141" s="298"/>
      <c r="Z141" s="298"/>
      <c r="AA141" s="298"/>
      <c r="AB141" s="298"/>
      <c r="AC141" s="298"/>
      <c r="AD141" s="298"/>
      <c r="AE141" s="298"/>
      <c r="AF141" s="298"/>
      <c r="AG141" s="298"/>
      <c r="AH141" s="298"/>
      <c r="AI141" s="298"/>
      <c r="AJ141" s="298"/>
    </row>
    <row r="142" spans="1:36" s="5" customFormat="1" ht="31.5" x14ac:dyDescent="0.25">
      <c r="A142" s="18" t="s">
        <v>18</v>
      </c>
      <c r="B142" s="103" t="s">
        <v>269</v>
      </c>
      <c r="C142" s="93" t="s">
        <v>20</v>
      </c>
      <c r="D142" s="257">
        <f t="shared" si="26"/>
        <v>68181</v>
      </c>
      <c r="E142" s="155"/>
      <c r="F142" s="296"/>
      <c r="G142" s="297"/>
      <c r="H142" s="297"/>
      <c r="I142" s="221"/>
      <c r="J142" s="296"/>
      <c r="K142" s="298"/>
      <c r="L142" s="298"/>
      <c r="M142" s="298"/>
      <c r="N142" s="300"/>
      <c r="O142" s="298"/>
      <c r="P142" s="298"/>
      <c r="Q142" s="298"/>
      <c r="R142" s="298"/>
      <c r="S142" s="298"/>
      <c r="T142" s="298"/>
      <c r="U142" s="298"/>
      <c r="V142" s="298"/>
      <c r="W142" s="298"/>
      <c r="X142" s="298"/>
      <c r="Y142" s="298"/>
      <c r="Z142" s="298"/>
      <c r="AA142" s="298"/>
      <c r="AB142" s="298"/>
      <c r="AC142" s="298"/>
      <c r="AD142" s="298"/>
      <c r="AE142" s="298"/>
      <c r="AF142" s="298"/>
      <c r="AG142" s="298"/>
      <c r="AH142" s="298"/>
      <c r="AI142" s="298"/>
      <c r="AJ142" s="298"/>
    </row>
    <row r="143" spans="1:36" s="5" customFormat="1" ht="15.75" x14ac:dyDescent="0.25">
      <c r="A143" s="18" t="s">
        <v>24</v>
      </c>
      <c r="B143" s="103" t="s">
        <v>269</v>
      </c>
      <c r="C143" s="93" t="s">
        <v>25</v>
      </c>
      <c r="D143" s="257">
        <f t="shared" si="26"/>
        <v>68181</v>
      </c>
      <c r="E143" s="155"/>
      <c r="F143" s="296"/>
      <c r="G143" s="297"/>
      <c r="H143" s="297"/>
      <c r="I143" s="221"/>
      <c r="J143" s="296"/>
      <c r="K143" s="298"/>
      <c r="L143" s="298"/>
      <c r="M143" s="298"/>
      <c r="N143" s="300"/>
      <c r="O143" s="298"/>
      <c r="P143" s="298"/>
      <c r="Q143" s="298"/>
      <c r="R143" s="298"/>
      <c r="S143" s="298"/>
      <c r="T143" s="298"/>
      <c r="U143" s="298"/>
      <c r="V143" s="298"/>
      <c r="W143" s="298"/>
      <c r="X143" s="298"/>
      <c r="Y143" s="298"/>
      <c r="Z143" s="298"/>
      <c r="AA143" s="298"/>
      <c r="AB143" s="298"/>
      <c r="AC143" s="298"/>
      <c r="AD143" s="298"/>
      <c r="AE143" s="298"/>
      <c r="AF143" s="298"/>
      <c r="AG143" s="298"/>
      <c r="AH143" s="298"/>
      <c r="AI143" s="298"/>
      <c r="AJ143" s="298"/>
    </row>
    <row r="144" spans="1:36" s="5" customFormat="1" ht="15.75" x14ac:dyDescent="0.25">
      <c r="A144" s="18" t="s">
        <v>83</v>
      </c>
      <c r="B144" s="103" t="s">
        <v>269</v>
      </c>
      <c r="C144" s="93" t="s">
        <v>84</v>
      </c>
      <c r="D144" s="257">
        <f>70335-1654-500</f>
        <v>68181</v>
      </c>
      <c r="E144" s="162"/>
      <c r="F144" s="296"/>
      <c r="G144" s="297"/>
      <c r="H144" s="297"/>
      <c r="I144" s="221"/>
      <c r="J144" s="296"/>
      <c r="K144" s="298"/>
      <c r="L144" s="298"/>
      <c r="M144" s="298"/>
      <c r="N144" s="300"/>
      <c r="O144" s="298"/>
      <c r="P144" s="298"/>
      <c r="Q144" s="298"/>
      <c r="R144" s="298"/>
      <c r="S144" s="298"/>
      <c r="T144" s="298"/>
      <c r="U144" s="298"/>
      <c r="V144" s="298"/>
      <c r="W144" s="298"/>
      <c r="X144" s="298"/>
      <c r="Y144" s="298"/>
      <c r="Z144" s="298"/>
      <c r="AA144" s="298"/>
      <c r="AB144" s="298"/>
      <c r="AC144" s="298"/>
      <c r="AD144" s="298"/>
      <c r="AE144" s="298"/>
      <c r="AF144" s="298"/>
      <c r="AG144" s="298"/>
      <c r="AH144" s="298"/>
      <c r="AI144" s="298"/>
      <c r="AJ144" s="298"/>
    </row>
    <row r="145" spans="1:36" s="5" customFormat="1" ht="31.5" x14ac:dyDescent="0.25">
      <c r="A145" s="23" t="s">
        <v>792</v>
      </c>
      <c r="B145" s="90" t="s">
        <v>599</v>
      </c>
      <c r="C145" s="96"/>
      <c r="D145" s="260">
        <f t="shared" ref="D145:D147" si="27">D146</f>
        <v>66571</v>
      </c>
      <c r="E145" s="157"/>
      <c r="F145" s="296"/>
      <c r="G145" s="297"/>
      <c r="H145" s="297"/>
      <c r="I145" s="221"/>
      <c r="J145" s="296"/>
      <c r="K145" s="298"/>
      <c r="L145" s="298"/>
      <c r="M145" s="298"/>
      <c r="N145" s="300"/>
      <c r="O145" s="298"/>
      <c r="P145" s="298"/>
      <c r="Q145" s="298"/>
      <c r="R145" s="298"/>
      <c r="S145" s="298"/>
      <c r="T145" s="298"/>
      <c r="U145" s="298"/>
      <c r="V145" s="298"/>
      <c r="W145" s="298"/>
      <c r="X145" s="298"/>
      <c r="Y145" s="298"/>
      <c r="Z145" s="298"/>
      <c r="AA145" s="298"/>
      <c r="AB145" s="298"/>
      <c r="AC145" s="298"/>
      <c r="AD145" s="298"/>
      <c r="AE145" s="298"/>
      <c r="AF145" s="298"/>
      <c r="AG145" s="298"/>
      <c r="AH145" s="298"/>
      <c r="AI145" s="298"/>
      <c r="AJ145" s="298"/>
    </row>
    <row r="146" spans="1:36" s="5" customFormat="1" ht="31.5" x14ac:dyDescent="0.25">
      <c r="A146" s="18" t="s">
        <v>18</v>
      </c>
      <c r="B146" s="103" t="s">
        <v>599</v>
      </c>
      <c r="C146" s="93" t="s">
        <v>20</v>
      </c>
      <c r="D146" s="257">
        <f t="shared" si="27"/>
        <v>66571</v>
      </c>
      <c r="E146" s="155"/>
      <c r="F146" s="296"/>
      <c r="G146" s="297"/>
      <c r="H146" s="297"/>
      <c r="I146" s="221"/>
      <c r="J146" s="296"/>
      <c r="K146" s="298"/>
      <c r="L146" s="298"/>
      <c r="M146" s="298"/>
      <c r="N146" s="300"/>
      <c r="O146" s="298"/>
      <c r="P146" s="298"/>
      <c r="Q146" s="298"/>
      <c r="R146" s="298"/>
      <c r="S146" s="298"/>
      <c r="T146" s="298"/>
      <c r="U146" s="298"/>
      <c r="V146" s="298"/>
      <c r="W146" s="298"/>
      <c r="X146" s="298"/>
      <c r="Y146" s="298"/>
      <c r="Z146" s="298"/>
      <c r="AA146" s="298"/>
      <c r="AB146" s="298"/>
      <c r="AC146" s="298"/>
      <c r="AD146" s="298"/>
      <c r="AE146" s="298"/>
      <c r="AF146" s="298"/>
      <c r="AG146" s="298"/>
      <c r="AH146" s="298"/>
      <c r="AI146" s="298"/>
      <c r="AJ146" s="298"/>
    </row>
    <row r="147" spans="1:36" s="5" customFormat="1" ht="15.75" x14ac:dyDescent="0.25">
      <c r="A147" s="18" t="s">
        <v>24</v>
      </c>
      <c r="B147" s="103" t="s">
        <v>599</v>
      </c>
      <c r="C147" s="93" t="s">
        <v>25</v>
      </c>
      <c r="D147" s="257">
        <f t="shared" si="27"/>
        <v>66571</v>
      </c>
      <c r="E147" s="155"/>
      <c r="F147" s="296"/>
      <c r="G147" s="297"/>
      <c r="H147" s="297"/>
      <c r="I147" s="221"/>
      <c r="J147" s="296"/>
      <c r="K147" s="298"/>
      <c r="L147" s="298"/>
      <c r="M147" s="298"/>
      <c r="N147" s="300"/>
      <c r="O147" s="298"/>
      <c r="P147" s="298"/>
      <c r="Q147" s="298"/>
      <c r="R147" s="298"/>
      <c r="S147" s="298"/>
      <c r="T147" s="298"/>
      <c r="U147" s="298"/>
      <c r="V147" s="298"/>
      <c r="W147" s="298"/>
      <c r="X147" s="298"/>
      <c r="Y147" s="298"/>
      <c r="Z147" s="298"/>
      <c r="AA147" s="298"/>
      <c r="AB147" s="298"/>
      <c r="AC147" s="298"/>
      <c r="AD147" s="298"/>
      <c r="AE147" s="298"/>
      <c r="AF147" s="298"/>
      <c r="AG147" s="298"/>
      <c r="AH147" s="298"/>
      <c r="AI147" s="298"/>
      <c r="AJ147" s="298"/>
    </row>
    <row r="148" spans="1:36" s="5" customFormat="1" ht="15.75" x14ac:dyDescent="0.25">
      <c r="A148" s="18" t="s">
        <v>83</v>
      </c>
      <c r="B148" s="103" t="s">
        <v>599</v>
      </c>
      <c r="C148" s="93" t="s">
        <v>84</v>
      </c>
      <c r="D148" s="257">
        <f>54091+12480</f>
        <v>66571</v>
      </c>
      <c r="E148" s="155"/>
      <c r="F148" s="296"/>
      <c r="G148" s="297"/>
      <c r="H148" s="297"/>
      <c r="I148" s="221"/>
      <c r="J148" s="296"/>
      <c r="K148" s="298"/>
      <c r="L148" s="298"/>
      <c r="M148" s="298"/>
      <c r="N148" s="300"/>
      <c r="O148" s="298"/>
      <c r="P148" s="298"/>
      <c r="Q148" s="298"/>
      <c r="R148" s="298"/>
      <c r="S148" s="298"/>
      <c r="T148" s="298"/>
      <c r="U148" s="298"/>
      <c r="V148" s="298"/>
      <c r="W148" s="298"/>
      <c r="X148" s="298"/>
      <c r="Y148" s="298"/>
      <c r="Z148" s="298"/>
      <c r="AA148" s="298"/>
      <c r="AB148" s="298"/>
      <c r="AC148" s="298"/>
      <c r="AD148" s="298"/>
      <c r="AE148" s="298"/>
      <c r="AF148" s="298"/>
      <c r="AG148" s="298"/>
      <c r="AH148" s="298"/>
      <c r="AI148" s="298"/>
      <c r="AJ148" s="298"/>
    </row>
    <row r="149" spans="1:36" s="5" customFormat="1" ht="15.75" x14ac:dyDescent="0.25">
      <c r="A149" s="23" t="s">
        <v>114</v>
      </c>
      <c r="B149" s="90" t="s">
        <v>270</v>
      </c>
      <c r="C149" s="96"/>
      <c r="D149" s="260">
        <f>D150+D153+D155</f>
        <v>16890</v>
      </c>
      <c r="E149" s="157"/>
      <c r="F149" s="296"/>
      <c r="G149" s="297"/>
      <c r="H149" s="297"/>
      <c r="I149" s="221"/>
      <c r="J149" s="296"/>
      <c r="K149" s="298"/>
      <c r="L149" s="298"/>
      <c r="M149" s="298"/>
      <c r="N149" s="300"/>
      <c r="O149" s="298"/>
      <c r="P149" s="298"/>
      <c r="Q149" s="298"/>
      <c r="R149" s="298"/>
      <c r="S149" s="298"/>
      <c r="T149" s="298"/>
      <c r="U149" s="298"/>
      <c r="V149" s="298"/>
      <c r="W149" s="29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  <c r="AJ149" s="298"/>
    </row>
    <row r="150" spans="1:36" s="5" customFormat="1" ht="31.5" x14ac:dyDescent="0.2">
      <c r="A150" s="187" t="s">
        <v>532</v>
      </c>
      <c r="B150" s="103" t="s">
        <v>270</v>
      </c>
      <c r="C150" s="93" t="s">
        <v>15</v>
      </c>
      <c r="D150" s="257">
        <f t="shared" ref="D150:D151" si="28">D151</f>
        <v>660</v>
      </c>
      <c r="E150" s="155"/>
      <c r="F150" s="296"/>
      <c r="G150" s="297"/>
      <c r="H150" s="297"/>
      <c r="I150" s="221"/>
      <c r="J150" s="296"/>
      <c r="K150" s="298"/>
      <c r="L150" s="298"/>
      <c r="M150" s="298"/>
      <c r="N150" s="300"/>
      <c r="O150" s="298"/>
      <c r="P150" s="298"/>
      <c r="Q150" s="298"/>
      <c r="R150" s="298"/>
      <c r="S150" s="298"/>
      <c r="T150" s="298"/>
      <c r="U150" s="298"/>
      <c r="V150" s="298"/>
      <c r="W150" s="29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  <c r="AJ150" s="298"/>
    </row>
    <row r="151" spans="1:36" s="5" customFormat="1" ht="31.5" x14ac:dyDescent="0.25">
      <c r="A151" s="18" t="s">
        <v>17</v>
      </c>
      <c r="B151" s="103" t="s">
        <v>270</v>
      </c>
      <c r="C151" s="93" t="s">
        <v>16</v>
      </c>
      <c r="D151" s="257">
        <f t="shared" si="28"/>
        <v>660</v>
      </c>
      <c r="E151" s="155"/>
      <c r="F151" s="296"/>
      <c r="G151" s="297"/>
      <c r="H151" s="297"/>
      <c r="I151" s="221"/>
      <c r="J151" s="296"/>
      <c r="K151" s="298"/>
      <c r="L151" s="298"/>
      <c r="M151" s="298"/>
      <c r="N151" s="300"/>
      <c r="O151" s="298"/>
      <c r="P151" s="298"/>
      <c r="Q151" s="298"/>
      <c r="R151" s="298"/>
      <c r="S151" s="298"/>
      <c r="T151" s="298"/>
      <c r="U151" s="298"/>
      <c r="V151" s="298"/>
      <c r="W151" s="29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  <c r="AJ151" s="298"/>
    </row>
    <row r="152" spans="1:36" s="5" customFormat="1" ht="15.75" x14ac:dyDescent="0.25">
      <c r="A152" s="17" t="s">
        <v>801</v>
      </c>
      <c r="B152" s="103" t="s">
        <v>270</v>
      </c>
      <c r="C152" s="91" t="s">
        <v>78</v>
      </c>
      <c r="D152" s="257">
        <v>660</v>
      </c>
      <c r="E152" s="163"/>
      <c r="F152" s="296"/>
      <c r="G152" s="297"/>
      <c r="H152" s="297"/>
      <c r="I152" s="221"/>
      <c r="J152" s="296"/>
      <c r="K152" s="298"/>
      <c r="L152" s="298"/>
      <c r="M152" s="298"/>
      <c r="N152" s="300"/>
      <c r="O152" s="298"/>
      <c r="P152" s="298"/>
      <c r="Q152" s="298"/>
      <c r="R152" s="298"/>
      <c r="S152" s="298"/>
      <c r="T152" s="298"/>
      <c r="U152" s="298"/>
      <c r="V152" s="298"/>
      <c r="W152" s="29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  <c r="AJ152" s="298"/>
    </row>
    <row r="153" spans="1:36" s="5" customFormat="1" ht="15.75" x14ac:dyDescent="0.25">
      <c r="A153" s="220" t="s">
        <v>22</v>
      </c>
      <c r="B153" s="103" t="s">
        <v>270</v>
      </c>
      <c r="C153" s="91" t="s">
        <v>23</v>
      </c>
      <c r="D153" s="257">
        <f>D154</f>
        <v>830</v>
      </c>
      <c r="E153" s="155"/>
      <c r="F153" s="296"/>
      <c r="G153" s="297"/>
      <c r="H153" s="297"/>
      <c r="I153" s="221"/>
      <c r="J153" s="296"/>
      <c r="K153" s="298"/>
      <c r="L153" s="298"/>
      <c r="M153" s="298"/>
      <c r="N153" s="300"/>
      <c r="O153" s="298"/>
      <c r="P153" s="298"/>
      <c r="Q153" s="298"/>
      <c r="R153" s="298"/>
      <c r="S153" s="298"/>
      <c r="T153" s="298"/>
      <c r="U153" s="298"/>
      <c r="V153" s="298"/>
      <c r="W153" s="298"/>
      <c r="X153" s="298"/>
      <c r="Y153" s="298"/>
      <c r="Z153" s="298"/>
      <c r="AA153" s="298"/>
      <c r="AB153" s="298"/>
      <c r="AC153" s="298"/>
      <c r="AD153" s="298"/>
      <c r="AE153" s="298"/>
      <c r="AF153" s="298"/>
      <c r="AG153" s="298"/>
      <c r="AH153" s="298"/>
      <c r="AI153" s="298"/>
      <c r="AJ153" s="298"/>
    </row>
    <row r="154" spans="1:36" s="5" customFormat="1" ht="15.75" x14ac:dyDescent="0.25">
      <c r="A154" s="17" t="s">
        <v>553</v>
      </c>
      <c r="B154" s="103" t="s">
        <v>270</v>
      </c>
      <c r="C154" s="91" t="s">
        <v>552</v>
      </c>
      <c r="D154" s="257">
        <f>650+180</f>
        <v>830</v>
      </c>
      <c r="E154" s="155"/>
      <c r="F154" s="296"/>
      <c r="G154" s="297"/>
      <c r="H154" s="297"/>
      <c r="I154" s="221"/>
      <c r="J154" s="296"/>
      <c r="K154" s="298"/>
      <c r="L154" s="298"/>
      <c r="M154" s="298"/>
      <c r="N154" s="300"/>
      <c r="O154" s="298"/>
      <c r="P154" s="298"/>
      <c r="Q154" s="298"/>
      <c r="R154" s="298"/>
      <c r="S154" s="298"/>
      <c r="T154" s="298"/>
      <c r="U154" s="298"/>
      <c r="V154" s="298"/>
      <c r="W154" s="298"/>
      <c r="X154" s="298"/>
      <c r="Y154" s="298"/>
      <c r="Z154" s="298"/>
      <c r="AA154" s="298"/>
      <c r="AB154" s="298"/>
      <c r="AC154" s="298"/>
      <c r="AD154" s="298"/>
      <c r="AE154" s="298"/>
      <c r="AF154" s="298"/>
      <c r="AG154" s="298"/>
      <c r="AH154" s="298"/>
      <c r="AI154" s="298"/>
      <c r="AJ154" s="298"/>
    </row>
    <row r="155" spans="1:36" s="5" customFormat="1" ht="31.5" x14ac:dyDescent="0.25">
      <c r="A155" s="18" t="s">
        <v>18</v>
      </c>
      <c r="B155" s="103" t="s">
        <v>270</v>
      </c>
      <c r="C155" s="93" t="s">
        <v>20</v>
      </c>
      <c r="D155" s="257">
        <f t="shared" ref="D155:D156" si="29">D156</f>
        <v>15400</v>
      </c>
      <c r="E155" s="155"/>
      <c r="F155" s="296"/>
      <c r="G155" s="297"/>
      <c r="H155" s="297"/>
      <c r="I155" s="221"/>
      <c r="J155" s="296"/>
      <c r="K155" s="298"/>
      <c r="L155" s="298"/>
      <c r="M155" s="298"/>
      <c r="N155" s="300"/>
      <c r="O155" s="298"/>
      <c r="P155" s="298"/>
      <c r="Q155" s="298"/>
      <c r="R155" s="298"/>
      <c r="S155" s="298"/>
      <c r="T155" s="298"/>
      <c r="U155" s="298"/>
      <c r="V155" s="298"/>
      <c r="W155" s="298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  <c r="AJ155" s="298"/>
    </row>
    <row r="156" spans="1:36" s="5" customFormat="1" ht="15.75" x14ac:dyDescent="0.25">
      <c r="A156" s="18" t="s">
        <v>24</v>
      </c>
      <c r="B156" s="103" t="s">
        <v>270</v>
      </c>
      <c r="C156" s="93" t="s">
        <v>25</v>
      </c>
      <c r="D156" s="257">
        <f t="shared" si="29"/>
        <v>15400</v>
      </c>
      <c r="E156" s="155"/>
      <c r="F156" s="296"/>
      <c r="G156" s="297"/>
      <c r="H156" s="297"/>
      <c r="I156" s="221"/>
      <c r="J156" s="296"/>
      <c r="K156" s="298"/>
      <c r="L156" s="298"/>
      <c r="M156" s="298"/>
      <c r="N156" s="300"/>
      <c r="O156" s="298"/>
      <c r="P156" s="298"/>
      <c r="Q156" s="298"/>
      <c r="R156" s="298"/>
      <c r="S156" s="298"/>
      <c r="T156" s="298"/>
      <c r="U156" s="298"/>
      <c r="V156" s="298"/>
      <c r="W156" s="298"/>
      <c r="X156" s="298"/>
      <c r="Y156" s="298"/>
      <c r="Z156" s="298"/>
      <c r="AA156" s="298"/>
      <c r="AB156" s="298"/>
      <c r="AC156" s="298"/>
      <c r="AD156" s="298"/>
      <c r="AE156" s="298"/>
      <c r="AF156" s="298"/>
      <c r="AG156" s="298"/>
      <c r="AH156" s="298"/>
      <c r="AI156" s="298"/>
      <c r="AJ156" s="298"/>
    </row>
    <row r="157" spans="1:36" s="5" customFormat="1" ht="15.75" x14ac:dyDescent="0.25">
      <c r="A157" s="18" t="s">
        <v>83</v>
      </c>
      <c r="B157" s="103" t="s">
        <v>270</v>
      </c>
      <c r="C157" s="93" t="s">
        <v>84</v>
      </c>
      <c r="D157" s="257">
        <f>16350-950</f>
        <v>15400</v>
      </c>
      <c r="E157" s="155"/>
      <c r="F157" s="296"/>
      <c r="G157" s="297"/>
      <c r="H157" s="297"/>
      <c r="I157" s="221"/>
      <c r="J157" s="296"/>
      <c r="K157" s="298"/>
      <c r="L157" s="298"/>
      <c r="M157" s="298"/>
      <c r="N157" s="300"/>
      <c r="O157" s="298"/>
      <c r="P157" s="298"/>
      <c r="Q157" s="298"/>
      <c r="R157" s="298"/>
      <c r="S157" s="298"/>
      <c r="T157" s="298"/>
      <c r="U157" s="298"/>
      <c r="V157" s="298"/>
      <c r="W157" s="298"/>
      <c r="X157" s="298"/>
      <c r="Y157" s="298"/>
      <c r="Z157" s="298"/>
      <c r="AA157" s="298"/>
      <c r="AB157" s="298"/>
      <c r="AC157" s="298"/>
      <c r="AD157" s="298"/>
      <c r="AE157" s="298"/>
      <c r="AF157" s="298"/>
      <c r="AG157" s="298"/>
      <c r="AH157" s="298"/>
      <c r="AI157" s="298"/>
      <c r="AJ157" s="298"/>
    </row>
    <row r="158" spans="1:36" s="5" customFormat="1" ht="31.5" x14ac:dyDescent="0.25">
      <c r="A158" s="23" t="s">
        <v>144</v>
      </c>
      <c r="B158" s="90" t="s">
        <v>594</v>
      </c>
      <c r="C158" s="96"/>
      <c r="D158" s="260">
        <f>D159+D163+D167</f>
        <v>458666.5</v>
      </c>
      <c r="E158" s="157"/>
      <c r="F158" s="296"/>
      <c r="G158" s="297"/>
      <c r="H158" s="297"/>
      <c r="I158" s="221"/>
      <c r="J158" s="296"/>
      <c r="K158" s="298"/>
      <c r="L158" s="298"/>
      <c r="M158" s="298"/>
      <c r="N158" s="300"/>
      <c r="O158" s="298"/>
      <c r="P158" s="298"/>
      <c r="Q158" s="298"/>
      <c r="R158" s="298"/>
      <c r="S158" s="298"/>
      <c r="T158" s="298"/>
      <c r="U158" s="298"/>
      <c r="V158" s="298"/>
      <c r="W158" s="298"/>
      <c r="X158" s="298"/>
      <c r="Y158" s="298"/>
      <c r="Z158" s="298"/>
      <c r="AA158" s="298"/>
      <c r="AB158" s="298"/>
      <c r="AC158" s="298"/>
      <c r="AD158" s="298"/>
      <c r="AE158" s="298"/>
      <c r="AF158" s="298"/>
      <c r="AG158" s="298"/>
      <c r="AH158" s="298"/>
      <c r="AI158" s="298"/>
      <c r="AJ158" s="298"/>
    </row>
    <row r="159" spans="1:36" s="5" customFormat="1" ht="53.25" customHeight="1" x14ac:dyDescent="0.25">
      <c r="A159" s="27" t="s">
        <v>756</v>
      </c>
      <c r="B159" s="92" t="s">
        <v>595</v>
      </c>
      <c r="C159" s="96"/>
      <c r="D159" s="260">
        <f t="shared" ref="D159:D161" si="30">D160</f>
        <v>9682.2599999999948</v>
      </c>
      <c r="E159" s="157"/>
      <c r="F159" s="296"/>
      <c r="G159" s="297"/>
      <c r="H159" s="297"/>
      <c r="I159" s="221"/>
      <c r="J159" s="296"/>
      <c r="K159" s="298"/>
      <c r="L159" s="298"/>
      <c r="M159" s="298"/>
      <c r="N159" s="300"/>
      <c r="O159" s="298"/>
      <c r="P159" s="298"/>
      <c r="Q159" s="298"/>
      <c r="R159" s="298"/>
      <c r="S159" s="298"/>
      <c r="T159" s="298"/>
      <c r="U159" s="298"/>
      <c r="V159" s="298"/>
      <c r="W159" s="298"/>
      <c r="X159" s="298"/>
      <c r="Y159" s="298"/>
      <c r="Z159" s="298"/>
      <c r="AA159" s="298"/>
      <c r="AB159" s="298"/>
      <c r="AC159" s="298"/>
      <c r="AD159" s="298"/>
      <c r="AE159" s="298"/>
      <c r="AF159" s="298"/>
      <c r="AG159" s="298"/>
      <c r="AH159" s="298"/>
      <c r="AI159" s="298"/>
      <c r="AJ159" s="298"/>
    </row>
    <row r="160" spans="1:36" s="5" customFormat="1" ht="31.5" x14ac:dyDescent="0.25">
      <c r="A160" s="26" t="s">
        <v>356</v>
      </c>
      <c r="B160" s="103" t="s">
        <v>595</v>
      </c>
      <c r="C160" s="93" t="s">
        <v>36</v>
      </c>
      <c r="D160" s="259">
        <f t="shared" si="30"/>
        <v>9682.2599999999948</v>
      </c>
      <c r="E160" s="155"/>
      <c r="F160" s="296"/>
      <c r="G160" s="297"/>
      <c r="H160" s="297"/>
      <c r="I160" s="221"/>
      <c r="J160" s="296"/>
      <c r="K160" s="298"/>
      <c r="L160" s="298"/>
      <c r="M160" s="298"/>
      <c r="N160" s="300"/>
      <c r="O160" s="298"/>
      <c r="P160" s="298"/>
      <c r="Q160" s="298"/>
      <c r="R160" s="298"/>
      <c r="S160" s="298"/>
      <c r="T160" s="298"/>
      <c r="U160" s="298"/>
      <c r="V160" s="298"/>
      <c r="W160" s="298"/>
      <c r="X160" s="298"/>
      <c r="Y160" s="298"/>
      <c r="Z160" s="298"/>
      <c r="AA160" s="298"/>
      <c r="AB160" s="298"/>
      <c r="AC160" s="298"/>
      <c r="AD160" s="298"/>
      <c r="AE160" s="298"/>
      <c r="AF160" s="298"/>
      <c r="AG160" s="298"/>
      <c r="AH160" s="298"/>
      <c r="AI160" s="298"/>
      <c r="AJ160" s="298"/>
    </row>
    <row r="161" spans="1:36" s="5" customFormat="1" ht="15.75" x14ac:dyDescent="0.25">
      <c r="A161" s="21" t="s">
        <v>35</v>
      </c>
      <c r="B161" s="103" t="s">
        <v>595</v>
      </c>
      <c r="C161" s="93">
        <v>410</v>
      </c>
      <c r="D161" s="259">
        <f t="shared" si="30"/>
        <v>9682.2599999999948</v>
      </c>
      <c r="E161" s="155"/>
      <c r="F161" s="296"/>
      <c r="G161" s="297"/>
      <c r="H161" s="297"/>
      <c r="I161" s="221"/>
      <c r="J161" s="296"/>
      <c r="K161" s="298"/>
      <c r="L161" s="298"/>
      <c r="M161" s="298"/>
      <c r="N161" s="300"/>
      <c r="O161" s="298"/>
      <c r="P161" s="298"/>
      <c r="Q161" s="298"/>
      <c r="R161" s="298"/>
      <c r="S161" s="298"/>
      <c r="T161" s="298"/>
      <c r="U161" s="298"/>
      <c r="V161" s="298"/>
      <c r="W161" s="298"/>
      <c r="X161" s="298"/>
      <c r="Y161" s="298"/>
      <c r="Z161" s="298"/>
      <c r="AA161" s="298"/>
      <c r="AB161" s="298"/>
      <c r="AC161" s="298"/>
      <c r="AD161" s="298"/>
      <c r="AE161" s="298"/>
      <c r="AF161" s="298"/>
      <c r="AG161" s="298"/>
      <c r="AH161" s="298"/>
      <c r="AI161" s="298"/>
      <c r="AJ161" s="298"/>
    </row>
    <row r="162" spans="1:36" s="5" customFormat="1" ht="31.5" x14ac:dyDescent="0.25">
      <c r="A162" s="21" t="s">
        <v>96</v>
      </c>
      <c r="B162" s="103" t="s">
        <v>595</v>
      </c>
      <c r="C162" s="93" t="s">
        <v>97</v>
      </c>
      <c r="D162" s="259">
        <f>84500-74817.74</f>
        <v>9682.2599999999948</v>
      </c>
      <c r="E162" s="155"/>
      <c r="F162" s="296"/>
      <c r="G162" s="297"/>
      <c r="H162" s="297"/>
      <c r="I162" s="221"/>
      <c r="J162" s="303"/>
      <c r="K162" s="304"/>
      <c r="L162" s="304"/>
      <c r="M162" s="298"/>
      <c r="N162" s="300"/>
      <c r="O162" s="298"/>
      <c r="P162" s="298"/>
      <c r="Q162" s="298"/>
      <c r="R162" s="298"/>
      <c r="S162" s="298"/>
      <c r="T162" s="298"/>
      <c r="U162" s="298"/>
      <c r="V162" s="298"/>
      <c r="W162" s="298"/>
      <c r="X162" s="298"/>
      <c r="Y162" s="298"/>
      <c r="Z162" s="298"/>
      <c r="AA162" s="298"/>
      <c r="AB162" s="298"/>
      <c r="AC162" s="298"/>
      <c r="AD162" s="298"/>
      <c r="AE162" s="298"/>
      <c r="AF162" s="298"/>
      <c r="AG162" s="298"/>
      <c r="AH162" s="298"/>
      <c r="AI162" s="298"/>
      <c r="AJ162" s="298"/>
    </row>
    <row r="163" spans="1:36" s="5" customFormat="1" ht="51.75" customHeight="1" x14ac:dyDescent="0.2">
      <c r="A163" s="25" t="s">
        <v>757</v>
      </c>
      <c r="B163" s="92" t="s">
        <v>596</v>
      </c>
      <c r="C163" s="96"/>
      <c r="D163" s="260">
        <f t="shared" ref="D163:D165" si="31">D164</f>
        <v>2712.24</v>
      </c>
      <c r="E163" s="157"/>
      <c r="F163" s="296"/>
      <c r="G163" s="297"/>
      <c r="H163" s="297"/>
      <c r="I163" s="221"/>
      <c r="J163" s="296"/>
      <c r="K163" s="298"/>
      <c r="L163" s="298"/>
      <c r="M163" s="298"/>
      <c r="N163" s="300"/>
      <c r="O163" s="298"/>
      <c r="P163" s="298"/>
      <c r="Q163" s="298"/>
      <c r="R163" s="298"/>
      <c r="S163" s="298"/>
      <c r="T163" s="298"/>
      <c r="U163" s="298"/>
      <c r="V163" s="298"/>
      <c r="W163" s="298"/>
      <c r="X163" s="298"/>
      <c r="Y163" s="298"/>
      <c r="Z163" s="298"/>
      <c r="AA163" s="298"/>
      <c r="AB163" s="298"/>
      <c r="AC163" s="298"/>
      <c r="AD163" s="298"/>
      <c r="AE163" s="298"/>
      <c r="AF163" s="298"/>
      <c r="AG163" s="298"/>
      <c r="AH163" s="298"/>
      <c r="AI163" s="298"/>
      <c r="AJ163" s="298"/>
    </row>
    <row r="164" spans="1:36" s="5" customFormat="1" ht="31.5" x14ac:dyDescent="0.25">
      <c r="A164" s="26" t="s">
        <v>356</v>
      </c>
      <c r="B164" s="103" t="s">
        <v>596</v>
      </c>
      <c r="C164" s="93" t="s">
        <v>36</v>
      </c>
      <c r="D164" s="259">
        <f t="shared" si="31"/>
        <v>2712.24</v>
      </c>
      <c r="E164" s="155"/>
      <c r="F164" s="296"/>
      <c r="G164" s="297"/>
      <c r="H164" s="297"/>
      <c r="I164" s="221"/>
      <c r="J164" s="296"/>
      <c r="K164" s="298"/>
      <c r="L164" s="298"/>
      <c r="M164" s="298"/>
      <c r="N164" s="300"/>
      <c r="O164" s="298"/>
      <c r="P164" s="298"/>
      <c r="Q164" s="298"/>
      <c r="R164" s="298"/>
      <c r="S164" s="298"/>
      <c r="T164" s="298"/>
      <c r="U164" s="298"/>
      <c r="V164" s="298"/>
      <c r="W164" s="298"/>
      <c r="X164" s="298"/>
      <c r="Y164" s="298"/>
      <c r="Z164" s="298"/>
      <c r="AA164" s="298"/>
      <c r="AB164" s="298"/>
      <c r="AC164" s="298"/>
      <c r="AD164" s="298"/>
      <c r="AE164" s="298"/>
      <c r="AF164" s="298"/>
      <c r="AG164" s="298"/>
      <c r="AH164" s="298"/>
      <c r="AI164" s="298"/>
      <c r="AJ164" s="298"/>
    </row>
    <row r="165" spans="1:36" s="5" customFormat="1" ht="15.75" x14ac:dyDescent="0.25">
      <c r="A165" s="21" t="s">
        <v>35</v>
      </c>
      <c r="B165" s="103" t="s">
        <v>596</v>
      </c>
      <c r="C165" s="93">
        <v>410</v>
      </c>
      <c r="D165" s="259">
        <f t="shared" si="31"/>
        <v>2712.24</v>
      </c>
      <c r="E165" s="155"/>
      <c r="F165" s="296"/>
      <c r="G165" s="297"/>
      <c r="H165" s="297"/>
      <c r="I165" s="221"/>
      <c r="J165" s="296"/>
      <c r="K165" s="298"/>
      <c r="L165" s="298"/>
      <c r="M165" s="298"/>
      <c r="N165" s="300"/>
      <c r="O165" s="298"/>
      <c r="P165" s="298"/>
      <c r="Q165" s="298"/>
      <c r="R165" s="298"/>
      <c r="S165" s="298"/>
      <c r="T165" s="298"/>
      <c r="U165" s="298"/>
      <c r="V165" s="298"/>
      <c r="W165" s="298"/>
      <c r="X165" s="298"/>
      <c r="Y165" s="298"/>
      <c r="Z165" s="298"/>
      <c r="AA165" s="298"/>
      <c r="AB165" s="298"/>
      <c r="AC165" s="298"/>
      <c r="AD165" s="298"/>
      <c r="AE165" s="298"/>
      <c r="AF165" s="298"/>
      <c r="AG165" s="298"/>
      <c r="AH165" s="298"/>
      <c r="AI165" s="298"/>
      <c r="AJ165" s="298"/>
    </row>
    <row r="166" spans="1:36" s="5" customFormat="1" ht="31.5" x14ac:dyDescent="0.25">
      <c r="A166" s="21" t="s">
        <v>96</v>
      </c>
      <c r="B166" s="103" t="s">
        <v>596</v>
      </c>
      <c r="C166" s="93" t="s">
        <v>97</v>
      </c>
      <c r="D166" s="259">
        <f>12500-9787.76</f>
        <v>2712.24</v>
      </c>
      <c r="E166" s="155"/>
      <c r="F166" s="296"/>
      <c r="G166" s="297"/>
      <c r="H166" s="297"/>
      <c r="I166" s="221"/>
      <c r="J166" s="303"/>
      <c r="K166" s="304"/>
      <c r="L166" s="304"/>
      <c r="M166" s="298"/>
      <c r="N166" s="300"/>
      <c r="O166" s="298"/>
      <c r="P166" s="298"/>
      <c r="Q166" s="298"/>
      <c r="R166" s="298"/>
      <c r="S166" s="298"/>
      <c r="T166" s="298"/>
      <c r="U166" s="298"/>
      <c r="V166" s="298"/>
      <c r="W166" s="298"/>
      <c r="X166" s="298"/>
      <c r="Y166" s="298"/>
      <c r="Z166" s="298"/>
      <c r="AA166" s="298"/>
      <c r="AB166" s="298"/>
      <c r="AC166" s="298"/>
      <c r="AD166" s="298"/>
      <c r="AE166" s="298"/>
      <c r="AF166" s="298"/>
      <c r="AG166" s="298"/>
      <c r="AH166" s="298"/>
      <c r="AI166" s="298"/>
      <c r="AJ166" s="298"/>
    </row>
    <row r="167" spans="1:36" s="5" customFormat="1" ht="67.5" customHeight="1" x14ac:dyDescent="0.25">
      <c r="A167" s="27" t="s">
        <v>793</v>
      </c>
      <c r="B167" s="92" t="s">
        <v>597</v>
      </c>
      <c r="C167" s="96"/>
      <c r="D167" s="260">
        <f t="shared" ref="D167:D169" si="32">D168</f>
        <v>446272</v>
      </c>
      <c r="E167" s="157"/>
      <c r="F167" s="296"/>
      <c r="G167" s="297"/>
      <c r="H167" s="297"/>
      <c r="I167" s="221"/>
      <c r="J167" s="296"/>
      <c r="K167" s="298"/>
      <c r="L167" s="298"/>
      <c r="M167" s="298"/>
      <c r="N167" s="300"/>
      <c r="O167" s="298"/>
      <c r="P167" s="298"/>
      <c r="Q167" s="298"/>
      <c r="R167" s="298"/>
      <c r="S167" s="298"/>
      <c r="T167" s="298"/>
      <c r="U167" s="298"/>
      <c r="V167" s="298"/>
      <c r="W167" s="298"/>
      <c r="X167" s="298"/>
      <c r="Y167" s="298"/>
      <c r="Z167" s="298"/>
      <c r="AA167" s="298"/>
      <c r="AB167" s="298"/>
      <c r="AC167" s="298"/>
      <c r="AD167" s="298"/>
      <c r="AE167" s="298"/>
      <c r="AF167" s="298"/>
      <c r="AG167" s="298"/>
      <c r="AH167" s="298"/>
      <c r="AI167" s="298"/>
      <c r="AJ167" s="298"/>
    </row>
    <row r="168" spans="1:36" s="5" customFormat="1" ht="31.5" x14ac:dyDescent="0.25">
      <c r="A168" s="26" t="s">
        <v>356</v>
      </c>
      <c r="B168" s="103" t="s">
        <v>597</v>
      </c>
      <c r="C168" s="93" t="s">
        <v>36</v>
      </c>
      <c r="D168" s="259">
        <f t="shared" si="32"/>
        <v>446272</v>
      </c>
      <c r="E168" s="155"/>
      <c r="F168" s="296"/>
      <c r="G168" s="297"/>
      <c r="H168" s="297"/>
      <c r="I168" s="221"/>
      <c r="J168" s="296"/>
      <c r="K168" s="298"/>
      <c r="L168" s="298"/>
      <c r="M168" s="298"/>
      <c r="N168" s="300"/>
      <c r="O168" s="298"/>
      <c r="P168" s="298"/>
      <c r="Q168" s="298"/>
      <c r="R168" s="298"/>
      <c r="S168" s="298"/>
      <c r="T168" s="298"/>
      <c r="U168" s="298"/>
      <c r="V168" s="298"/>
      <c r="W168" s="298"/>
      <c r="X168" s="298"/>
      <c r="Y168" s="298"/>
      <c r="Z168" s="298"/>
      <c r="AA168" s="298"/>
      <c r="AB168" s="298"/>
      <c r="AC168" s="298"/>
      <c r="AD168" s="298"/>
      <c r="AE168" s="298"/>
      <c r="AF168" s="298"/>
      <c r="AG168" s="298"/>
      <c r="AH168" s="298"/>
      <c r="AI168" s="298"/>
      <c r="AJ168" s="298"/>
    </row>
    <row r="169" spans="1:36" s="5" customFormat="1" ht="15.75" x14ac:dyDescent="0.25">
      <c r="A169" s="21" t="s">
        <v>35</v>
      </c>
      <c r="B169" s="103" t="s">
        <v>597</v>
      </c>
      <c r="C169" s="93">
        <v>410</v>
      </c>
      <c r="D169" s="259">
        <f t="shared" si="32"/>
        <v>446272</v>
      </c>
      <c r="E169" s="155"/>
      <c r="F169" s="296"/>
      <c r="G169" s="297"/>
      <c r="H169" s="297"/>
      <c r="I169" s="221"/>
      <c r="J169" s="296"/>
      <c r="K169" s="298"/>
      <c r="L169" s="298"/>
      <c r="M169" s="298"/>
      <c r="N169" s="300"/>
      <c r="O169" s="298"/>
      <c r="P169" s="298"/>
      <c r="Q169" s="298"/>
      <c r="R169" s="298"/>
      <c r="S169" s="298"/>
      <c r="T169" s="298"/>
      <c r="U169" s="298"/>
      <c r="V169" s="298"/>
      <c r="W169" s="298"/>
      <c r="X169" s="298"/>
      <c r="Y169" s="298"/>
      <c r="Z169" s="298"/>
      <c r="AA169" s="298"/>
      <c r="AB169" s="298"/>
      <c r="AC169" s="298"/>
      <c r="AD169" s="298"/>
      <c r="AE169" s="298"/>
      <c r="AF169" s="298"/>
      <c r="AG169" s="298"/>
      <c r="AH169" s="298"/>
      <c r="AI169" s="298"/>
      <c r="AJ169" s="298"/>
    </row>
    <row r="170" spans="1:36" s="5" customFormat="1" ht="31.5" x14ac:dyDescent="0.25">
      <c r="A170" s="21" t="s">
        <v>96</v>
      </c>
      <c r="B170" s="103" t="s">
        <v>597</v>
      </c>
      <c r="C170" s="93" t="s">
        <v>97</v>
      </c>
      <c r="D170" s="259">
        <f>305850+140422</f>
        <v>446272</v>
      </c>
      <c r="E170" s="155"/>
      <c r="F170" s="296"/>
      <c r="G170" s="297"/>
      <c r="H170" s="297"/>
      <c r="I170" s="221"/>
      <c r="J170" s="296"/>
      <c r="K170" s="298"/>
      <c r="L170" s="298"/>
      <c r="M170" s="298"/>
      <c r="N170" s="300"/>
      <c r="O170" s="298"/>
      <c r="P170" s="298"/>
      <c r="Q170" s="298"/>
      <c r="R170" s="298"/>
      <c r="S170" s="298"/>
      <c r="T170" s="298"/>
      <c r="U170" s="298"/>
      <c r="V170" s="298"/>
      <c r="W170" s="298"/>
      <c r="X170" s="298"/>
      <c r="Y170" s="298"/>
      <c r="Z170" s="298"/>
      <c r="AA170" s="298"/>
      <c r="AB170" s="298"/>
      <c r="AC170" s="298"/>
      <c r="AD170" s="298"/>
      <c r="AE170" s="298"/>
      <c r="AF170" s="298"/>
      <c r="AG170" s="298"/>
      <c r="AH170" s="298"/>
      <c r="AI170" s="298"/>
      <c r="AJ170" s="298"/>
    </row>
    <row r="171" spans="1:36" s="5" customFormat="1" ht="89.25" customHeight="1" x14ac:dyDescent="0.25">
      <c r="A171" s="7" t="s">
        <v>1052</v>
      </c>
      <c r="B171" s="90" t="s">
        <v>1051</v>
      </c>
      <c r="C171" s="101"/>
      <c r="D171" s="256">
        <f>D172</f>
        <v>420</v>
      </c>
      <c r="E171" s="155"/>
      <c r="F171" s="296"/>
      <c r="G171" s="297"/>
      <c r="H171" s="297"/>
      <c r="I171" s="221"/>
      <c r="J171" s="296"/>
      <c r="K171" s="298"/>
      <c r="L171" s="298"/>
      <c r="M171" s="298"/>
      <c r="N171" s="300"/>
      <c r="O171" s="298"/>
      <c r="P171" s="298"/>
      <c r="Q171" s="298"/>
      <c r="R171" s="298"/>
      <c r="S171" s="298"/>
      <c r="T171" s="298"/>
      <c r="U171" s="298"/>
      <c r="V171" s="298"/>
      <c r="W171" s="298"/>
      <c r="X171" s="298"/>
      <c r="Y171" s="298"/>
      <c r="Z171" s="298"/>
      <c r="AA171" s="298"/>
      <c r="AB171" s="298"/>
      <c r="AC171" s="298"/>
      <c r="AD171" s="298"/>
      <c r="AE171" s="298"/>
      <c r="AF171" s="298"/>
      <c r="AG171" s="298"/>
      <c r="AH171" s="298"/>
      <c r="AI171" s="298"/>
      <c r="AJ171" s="298"/>
    </row>
    <row r="172" spans="1:36" s="5" customFormat="1" ht="31.5" x14ac:dyDescent="0.25">
      <c r="A172" s="18" t="s">
        <v>18</v>
      </c>
      <c r="B172" s="103" t="s">
        <v>1051</v>
      </c>
      <c r="C172" s="93" t="s">
        <v>20</v>
      </c>
      <c r="D172" s="257">
        <f t="shared" ref="D172:D173" si="33">D173</f>
        <v>420</v>
      </c>
      <c r="E172" s="155"/>
      <c r="F172" s="296"/>
      <c r="G172" s="297"/>
      <c r="H172" s="297"/>
      <c r="I172" s="221"/>
      <c r="J172" s="296"/>
      <c r="K172" s="298"/>
      <c r="L172" s="298"/>
      <c r="M172" s="298"/>
      <c r="N172" s="300"/>
      <c r="O172" s="298"/>
      <c r="P172" s="298"/>
      <c r="Q172" s="298"/>
      <c r="R172" s="298"/>
      <c r="S172" s="298"/>
      <c r="T172" s="298"/>
      <c r="U172" s="298"/>
      <c r="V172" s="298"/>
      <c r="W172" s="298"/>
      <c r="X172" s="298"/>
      <c r="Y172" s="298"/>
      <c r="Z172" s="298"/>
      <c r="AA172" s="298"/>
      <c r="AB172" s="298"/>
      <c r="AC172" s="298"/>
      <c r="AD172" s="298"/>
      <c r="AE172" s="298"/>
      <c r="AF172" s="298"/>
      <c r="AG172" s="298"/>
      <c r="AH172" s="298"/>
      <c r="AI172" s="298"/>
      <c r="AJ172" s="298"/>
    </row>
    <row r="173" spans="1:36" s="5" customFormat="1" ht="15.75" x14ac:dyDescent="0.25">
      <c r="A173" s="18" t="s">
        <v>24</v>
      </c>
      <c r="B173" s="103" t="s">
        <v>1051</v>
      </c>
      <c r="C173" s="93" t="s">
        <v>25</v>
      </c>
      <c r="D173" s="257">
        <f t="shared" si="33"/>
        <v>420</v>
      </c>
      <c r="E173" s="155"/>
      <c r="F173" s="296"/>
      <c r="G173" s="297"/>
      <c r="H173" s="297"/>
      <c r="I173" s="221"/>
      <c r="J173" s="296"/>
      <c r="K173" s="298"/>
      <c r="L173" s="298"/>
      <c r="M173" s="298"/>
      <c r="N173" s="300"/>
      <c r="O173" s="298"/>
      <c r="P173" s="298"/>
      <c r="Q173" s="298"/>
      <c r="R173" s="298"/>
      <c r="S173" s="298"/>
      <c r="T173" s="298"/>
      <c r="U173" s="298"/>
      <c r="V173" s="298"/>
      <c r="W173" s="298"/>
      <c r="X173" s="298"/>
      <c r="Y173" s="298"/>
      <c r="Z173" s="298"/>
      <c r="AA173" s="298"/>
      <c r="AB173" s="298"/>
      <c r="AC173" s="298"/>
      <c r="AD173" s="298"/>
      <c r="AE173" s="298"/>
      <c r="AF173" s="298"/>
      <c r="AG173" s="298"/>
      <c r="AH173" s="298"/>
      <c r="AI173" s="298"/>
      <c r="AJ173" s="298"/>
    </row>
    <row r="174" spans="1:36" s="5" customFormat="1" ht="15.75" x14ac:dyDescent="0.25">
      <c r="A174" s="18" t="s">
        <v>83</v>
      </c>
      <c r="B174" s="103" t="s">
        <v>1051</v>
      </c>
      <c r="C174" s="93" t="s">
        <v>84</v>
      </c>
      <c r="D174" s="257">
        <v>420</v>
      </c>
      <c r="E174" s="155"/>
      <c r="F174" s="296"/>
      <c r="G174" s="297"/>
      <c r="H174" s="297"/>
      <c r="I174" s="221"/>
      <c r="J174" s="296"/>
      <c r="K174" s="298"/>
      <c r="L174" s="298"/>
      <c r="M174" s="298"/>
      <c r="N174" s="300"/>
      <c r="O174" s="298"/>
      <c r="P174" s="298"/>
      <c r="Q174" s="298"/>
      <c r="R174" s="298"/>
      <c r="S174" s="298"/>
      <c r="T174" s="298"/>
      <c r="U174" s="298"/>
      <c r="V174" s="298"/>
      <c r="W174" s="298"/>
      <c r="X174" s="298"/>
      <c r="Y174" s="298"/>
      <c r="Z174" s="298"/>
      <c r="AA174" s="298"/>
      <c r="AB174" s="298"/>
      <c r="AC174" s="298"/>
      <c r="AD174" s="298"/>
      <c r="AE174" s="298"/>
      <c r="AF174" s="298"/>
      <c r="AG174" s="298"/>
      <c r="AH174" s="298"/>
      <c r="AI174" s="298"/>
      <c r="AJ174" s="298"/>
    </row>
    <row r="175" spans="1:36" s="5" customFormat="1" ht="47.25" x14ac:dyDescent="0.25">
      <c r="A175" s="23" t="s">
        <v>937</v>
      </c>
      <c r="B175" s="90" t="s">
        <v>831</v>
      </c>
      <c r="C175" s="96"/>
      <c r="D175" s="256">
        <f>D176+D181</f>
        <v>7428</v>
      </c>
      <c r="E175" s="155"/>
      <c r="F175" s="296"/>
      <c r="G175" s="296"/>
      <c r="H175" s="296"/>
      <c r="I175" s="221"/>
      <c r="J175" s="296"/>
      <c r="K175" s="298"/>
      <c r="L175" s="298"/>
      <c r="M175" s="298"/>
      <c r="N175" s="300"/>
      <c r="O175" s="298"/>
      <c r="P175" s="298"/>
      <c r="Q175" s="298"/>
      <c r="R175" s="298"/>
      <c r="S175" s="298"/>
      <c r="T175" s="298"/>
      <c r="U175" s="298"/>
      <c r="V175" s="298"/>
      <c r="W175" s="298"/>
      <c r="X175" s="298"/>
      <c r="Y175" s="298"/>
      <c r="Z175" s="298"/>
      <c r="AA175" s="298"/>
      <c r="AB175" s="298"/>
      <c r="AC175" s="298"/>
      <c r="AD175" s="298"/>
      <c r="AE175" s="298"/>
      <c r="AF175" s="298"/>
      <c r="AG175" s="298"/>
      <c r="AH175" s="298"/>
      <c r="AI175" s="298"/>
      <c r="AJ175" s="298"/>
    </row>
    <row r="176" spans="1:36" s="5" customFormat="1" ht="47.25" x14ac:dyDescent="0.25">
      <c r="A176" s="18" t="s">
        <v>29</v>
      </c>
      <c r="B176" s="100" t="s">
        <v>831</v>
      </c>
      <c r="C176" s="91" t="s">
        <v>30</v>
      </c>
      <c r="D176" s="257">
        <f t="shared" ref="D176" si="34">D177</f>
        <v>7383</v>
      </c>
      <c r="E176" s="155"/>
      <c r="F176" s="296"/>
      <c r="G176" s="297"/>
      <c r="H176" s="297"/>
      <c r="I176" s="221"/>
      <c r="J176" s="296"/>
      <c r="K176" s="298"/>
      <c r="L176" s="298"/>
      <c r="M176" s="298"/>
      <c r="N176" s="300"/>
      <c r="O176" s="298"/>
      <c r="P176" s="298"/>
      <c r="Q176" s="298"/>
      <c r="R176" s="298"/>
      <c r="S176" s="298"/>
      <c r="T176" s="298"/>
      <c r="U176" s="298"/>
      <c r="V176" s="298"/>
      <c r="W176" s="298"/>
      <c r="X176" s="298"/>
      <c r="Y176" s="298"/>
      <c r="Z176" s="298"/>
      <c r="AA176" s="298"/>
      <c r="AB176" s="298"/>
      <c r="AC176" s="298"/>
      <c r="AD176" s="298"/>
      <c r="AE176" s="298"/>
      <c r="AF176" s="298"/>
      <c r="AG176" s="298"/>
      <c r="AH176" s="298"/>
      <c r="AI176" s="298"/>
      <c r="AJ176" s="298"/>
    </row>
    <row r="177" spans="1:36" s="5" customFormat="1" ht="15.75" x14ac:dyDescent="0.25">
      <c r="A177" s="18" t="s">
        <v>8</v>
      </c>
      <c r="B177" s="100" t="s">
        <v>831</v>
      </c>
      <c r="C177" s="91" t="s">
        <v>64</v>
      </c>
      <c r="D177" s="257">
        <f>D178+D179+D180</f>
        <v>7383</v>
      </c>
      <c r="E177" s="155"/>
      <c r="F177" s="296"/>
      <c r="G177" s="297"/>
      <c r="H177" s="297"/>
      <c r="I177" s="221"/>
      <c r="J177" s="296"/>
      <c r="K177" s="298"/>
      <c r="L177" s="298"/>
      <c r="M177" s="298"/>
      <c r="N177" s="300"/>
      <c r="O177" s="298"/>
      <c r="P177" s="298"/>
      <c r="Q177" s="298"/>
      <c r="R177" s="298"/>
      <c r="S177" s="298"/>
      <c r="T177" s="298"/>
      <c r="U177" s="298"/>
      <c r="V177" s="298"/>
      <c r="W177" s="298"/>
      <c r="X177" s="298"/>
      <c r="Y177" s="298"/>
      <c r="Z177" s="298"/>
      <c r="AA177" s="298"/>
      <c r="AB177" s="298"/>
      <c r="AC177" s="298"/>
      <c r="AD177" s="298"/>
      <c r="AE177" s="298"/>
      <c r="AF177" s="298"/>
      <c r="AG177" s="298"/>
      <c r="AH177" s="298"/>
      <c r="AI177" s="298"/>
      <c r="AJ177" s="298"/>
    </row>
    <row r="178" spans="1:36" s="5" customFormat="1" ht="15.75" x14ac:dyDescent="0.2">
      <c r="A178" s="33" t="s">
        <v>293</v>
      </c>
      <c r="B178" s="100" t="s">
        <v>831</v>
      </c>
      <c r="C178" s="91" t="s">
        <v>75</v>
      </c>
      <c r="D178" s="257">
        <v>4379</v>
      </c>
      <c r="E178" s="155"/>
      <c r="F178" s="296"/>
      <c r="G178" s="297"/>
      <c r="H178" s="297"/>
      <c r="I178" s="221"/>
      <c r="J178" s="296"/>
      <c r="K178" s="298"/>
      <c r="L178" s="298"/>
      <c r="M178" s="298"/>
      <c r="N178" s="300"/>
      <c r="O178" s="298"/>
      <c r="P178" s="298"/>
      <c r="Q178" s="298"/>
      <c r="R178" s="298"/>
      <c r="S178" s="298"/>
      <c r="T178" s="298"/>
      <c r="U178" s="298"/>
      <c r="V178" s="298"/>
      <c r="W178" s="298"/>
      <c r="X178" s="298"/>
      <c r="Y178" s="298"/>
      <c r="Z178" s="298"/>
      <c r="AA178" s="298"/>
      <c r="AB178" s="298"/>
      <c r="AC178" s="298"/>
      <c r="AD178" s="298"/>
      <c r="AE178" s="298"/>
      <c r="AF178" s="298"/>
      <c r="AG178" s="298"/>
      <c r="AH178" s="298"/>
      <c r="AI178" s="298"/>
      <c r="AJ178" s="298"/>
    </row>
    <row r="179" spans="1:36" s="5" customFormat="1" ht="31.5" x14ac:dyDescent="0.2">
      <c r="A179" s="33" t="s">
        <v>76</v>
      </c>
      <c r="B179" s="100" t="s">
        <v>831</v>
      </c>
      <c r="C179" s="91" t="s">
        <v>77</v>
      </c>
      <c r="D179" s="257">
        <v>1321</v>
      </c>
      <c r="E179" s="155"/>
      <c r="F179" s="296"/>
      <c r="G179" s="297"/>
      <c r="H179" s="297"/>
      <c r="I179" s="221"/>
      <c r="J179" s="296"/>
      <c r="K179" s="298"/>
      <c r="L179" s="298"/>
      <c r="M179" s="298"/>
      <c r="N179" s="300"/>
      <c r="O179" s="298"/>
      <c r="P179" s="298"/>
      <c r="Q179" s="298"/>
      <c r="R179" s="298"/>
      <c r="S179" s="298"/>
      <c r="T179" s="298"/>
      <c r="U179" s="298"/>
      <c r="V179" s="298"/>
      <c r="W179" s="298"/>
      <c r="X179" s="298"/>
      <c r="Y179" s="298"/>
      <c r="Z179" s="298"/>
      <c r="AA179" s="298"/>
      <c r="AB179" s="298"/>
      <c r="AC179" s="298"/>
      <c r="AD179" s="298"/>
      <c r="AE179" s="298"/>
      <c r="AF179" s="298"/>
      <c r="AG179" s="298"/>
      <c r="AH179" s="298"/>
      <c r="AI179" s="298"/>
      <c r="AJ179" s="298"/>
    </row>
    <row r="180" spans="1:36" s="5" customFormat="1" ht="47.25" x14ac:dyDescent="0.25">
      <c r="A180" s="220" t="s">
        <v>160</v>
      </c>
      <c r="B180" s="100" t="s">
        <v>831</v>
      </c>
      <c r="C180" s="91" t="s">
        <v>159</v>
      </c>
      <c r="D180" s="257">
        <v>1683</v>
      </c>
      <c r="E180" s="155"/>
      <c r="F180" s="296"/>
      <c r="G180" s="297"/>
      <c r="H180" s="297"/>
      <c r="I180" s="221"/>
      <c r="J180" s="296"/>
      <c r="K180" s="298"/>
      <c r="L180" s="298"/>
      <c r="M180" s="298"/>
      <c r="N180" s="300"/>
      <c r="O180" s="298"/>
      <c r="P180" s="298"/>
      <c r="Q180" s="298"/>
      <c r="R180" s="298"/>
      <c r="S180" s="298"/>
      <c r="T180" s="298"/>
      <c r="U180" s="298"/>
      <c r="V180" s="298"/>
      <c r="W180" s="298"/>
      <c r="X180" s="298"/>
      <c r="Y180" s="298"/>
      <c r="Z180" s="298"/>
      <c r="AA180" s="298"/>
      <c r="AB180" s="298"/>
      <c r="AC180" s="298"/>
      <c r="AD180" s="298"/>
      <c r="AE180" s="298"/>
      <c r="AF180" s="298"/>
      <c r="AG180" s="298"/>
      <c r="AH180" s="298"/>
      <c r="AI180" s="298"/>
      <c r="AJ180" s="298"/>
    </row>
    <row r="181" spans="1:36" s="5" customFormat="1" ht="31.5" x14ac:dyDescent="0.2">
      <c r="A181" s="187" t="s">
        <v>532</v>
      </c>
      <c r="B181" s="100" t="s">
        <v>831</v>
      </c>
      <c r="C181" s="93" t="s">
        <v>15</v>
      </c>
      <c r="D181" s="257">
        <f t="shared" ref="D181:D182" si="35">D182</f>
        <v>45</v>
      </c>
      <c r="E181" s="155"/>
      <c r="F181" s="296"/>
      <c r="G181" s="297"/>
      <c r="H181" s="297"/>
      <c r="I181" s="221"/>
      <c r="J181" s="296"/>
      <c r="K181" s="298"/>
      <c r="L181" s="298"/>
      <c r="M181" s="298"/>
      <c r="N181" s="300"/>
      <c r="O181" s="298"/>
      <c r="P181" s="298"/>
      <c r="Q181" s="298"/>
      <c r="R181" s="298"/>
      <c r="S181" s="298"/>
      <c r="T181" s="298"/>
      <c r="U181" s="298"/>
      <c r="V181" s="298"/>
      <c r="W181" s="298"/>
      <c r="X181" s="298"/>
      <c r="Y181" s="298"/>
      <c r="Z181" s="298"/>
      <c r="AA181" s="298"/>
      <c r="AB181" s="298"/>
      <c r="AC181" s="298"/>
      <c r="AD181" s="298"/>
      <c r="AE181" s="298"/>
      <c r="AF181" s="298"/>
      <c r="AG181" s="298"/>
      <c r="AH181" s="298"/>
      <c r="AI181" s="298"/>
      <c r="AJ181" s="298"/>
    </row>
    <row r="182" spans="1:36" s="5" customFormat="1" ht="31.5" x14ac:dyDescent="0.25">
      <c r="A182" s="18" t="s">
        <v>17</v>
      </c>
      <c r="B182" s="100" t="s">
        <v>831</v>
      </c>
      <c r="C182" s="93" t="s">
        <v>16</v>
      </c>
      <c r="D182" s="257">
        <f t="shared" si="35"/>
        <v>45</v>
      </c>
      <c r="E182" s="155"/>
      <c r="F182" s="296"/>
      <c r="G182" s="297"/>
      <c r="H182" s="297"/>
      <c r="I182" s="221"/>
      <c r="J182" s="296"/>
      <c r="K182" s="298"/>
      <c r="L182" s="298"/>
      <c r="M182" s="298"/>
      <c r="N182" s="300"/>
      <c r="O182" s="298"/>
      <c r="P182" s="298"/>
      <c r="Q182" s="298"/>
      <c r="R182" s="298"/>
      <c r="S182" s="298"/>
      <c r="T182" s="298"/>
      <c r="U182" s="298"/>
      <c r="V182" s="298"/>
      <c r="W182" s="298"/>
      <c r="X182" s="298"/>
      <c r="Y182" s="298"/>
      <c r="Z182" s="298"/>
      <c r="AA182" s="298"/>
      <c r="AB182" s="298"/>
      <c r="AC182" s="298"/>
      <c r="AD182" s="298"/>
      <c r="AE182" s="298"/>
      <c r="AF182" s="298"/>
      <c r="AG182" s="298"/>
      <c r="AH182" s="298"/>
      <c r="AI182" s="298"/>
      <c r="AJ182" s="298"/>
    </row>
    <row r="183" spans="1:36" s="5" customFormat="1" ht="15.75" x14ac:dyDescent="0.25">
      <c r="A183" s="17" t="s">
        <v>801</v>
      </c>
      <c r="B183" s="100" t="s">
        <v>831</v>
      </c>
      <c r="C183" s="91" t="s">
        <v>78</v>
      </c>
      <c r="D183" s="257">
        <v>45</v>
      </c>
      <c r="E183" s="155"/>
      <c r="F183" s="296"/>
      <c r="G183" s="297"/>
      <c r="H183" s="297"/>
      <c r="I183" s="221"/>
      <c r="J183" s="296"/>
      <c r="K183" s="298"/>
      <c r="L183" s="298"/>
      <c r="M183" s="298"/>
      <c r="N183" s="300"/>
      <c r="O183" s="298"/>
      <c r="P183" s="298"/>
      <c r="Q183" s="298"/>
      <c r="R183" s="298"/>
      <c r="S183" s="298"/>
      <c r="T183" s="298"/>
      <c r="U183" s="298"/>
      <c r="V183" s="298"/>
      <c r="W183" s="298"/>
      <c r="X183" s="298"/>
      <c r="Y183" s="298"/>
      <c r="Z183" s="298"/>
      <c r="AA183" s="298"/>
      <c r="AB183" s="298"/>
      <c r="AC183" s="298"/>
      <c r="AD183" s="298"/>
      <c r="AE183" s="298"/>
      <c r="AF183" s="298"/>
      <c r="AG183" s="298"/>
      <c r="AH183" s="298"/>
      <c r="AI183" s="298"/>
      <c r="AJ183" s="298"/>
    </row>
    <row r="184" spans="1:36" s="5" customFormat="1" ht="141.75" x14ac:dyDescent="0.25">
      <c r="A184" s="20" t="s">
        <v>938</v>
      </c>
      <c r="B184" s="90" t="s">
        <v>271</v>
      </c>
      <c r="C184" s="96"/>
      <c r="D184" s="260">
        <f>D185</f>
        <v>1600392</v>
      </c>
      <c r="E184" s="157"/>
      <c r="F184" s="296"/>
      <c r="G184" s="297"/>
      <c r="H184" s="297"/>
      <c r="I184" s="221"/>
      <c r="J184" s="296"/>
      <c r="K184" s="298"/>
      <c r="L184" s="298"/>
      <c r="M184" s="298"/>
      <c r="N184" s="300"/>
      <c r="O184" s="298"/>
      <c r="P184" s="298"/>
      <c r="Q184" s="298"/>
      <c r="R184" s="298"/>
      <c r="S184" s="298"/>
      <c r="T184" s="298"/>
      <c r="U184" s="298"/>
      <c r="V184" s="298"/>
      <c r="W184" s="298"/>
      <c r="X184" s="298"/>
      <c r="Y184" s="298"/>
      <c r="Z184" s="298"/>
      <c r="AA184" s="298"/>
      <c r="AB184" s="298"/>
      <c r="AC184" s="298"/>
      <c r="AD184" s="298"/>
      <c r="AE184" s="298"/>
      <c r="AF184" s="298"/>
      <c r="AG184" s="298"/>
      <c r="AH184" s="298"/>
      <c r="AI184" s="298"/>
      <c r="AJ184" s="298"/>
    </row>
    <row r="185" spans="1:36" s="5" customFormat="1" ht="31.5" x14ac:dyDescent="0.25">
      <c r="A185" s="18" t="s">
        <v>18</v>
      </c>
      <c r="B185" s="92" t="s">
        <v>271</v>
      </c>
      <c r="C185" s="93" t="s">
        <v>20</v>
      </c>
      <c r="D185" s="258">
        <f>D187</f>
        <v>1600392</v>
      </c>
      <c r="E185" s="156"/>
      <c r="F185" s="296"/>
      <c r="G185" s="297"/>
      <c r="H185" s="297"/>
      <c r="I185" s="221"/>
      <c r="J185" s="296"/>
      <c r="K185" s="298"/>
      <c r="L185" s="298"/>
      <c r="M185" s="298"/>
      <c r="N185" s="300"/>
      <c r="O185" s="298"/>
      <c r="P185" s="298"/>
      <c r="Q185" s="298"/>
      <c r="R185" s="298"/>
      <c r="S185" s="298"/>
      <c r="T185" s="298"/>
      <c r="U185" s="298"/>
      <c r="V185" s="298"/>
      <c r="W185" s="298"/>
      <c r="X185" s="298"/>
      <c r="Y185" s="298"/>
      <c r="Z185" s="298"/>
      <c r="AA185" s="298"/>
      <c r="AB185" s="298"/>
      <c r="AC185" s="298"/>
      <c r="AD185" s="298"/>
      <c r="AE185" s="298"/>
      <c r="AF185" s="298"/>
      <c r="AG185" s="298"/>
      <c r="AH185" s="298"/>
      <c r="AI185" s="298"/>
      <c r="AJ185" s="298"/>
    </row>
    <row r="186" spans="1:36" s="5" customFormat="1" ht="15.75" x14ac:dyDescent="0.25">
      <c r="A186" s="18" t="s">
        <v>24</v>
      </c>
      <c r="B186" s="92" t="s">
        <v>271</v>
      </c>
      <c r="C186" s="93" t="s">
        <v>25</v>
      </c>
      <c r="D186" s="258">
        <f>D187</f>
        <v>1600392</v>
      </c>
      <c r="E186" s="156"/>
      <c r="F186" s="296"/>
      <c r="G186" s="297"/>
      <c r="H186" s="297"/>
      <c r="I186" s="221"/>
      <c r="J186" s="296"/>
      <c r="K186" s="298"/>
      <c r="L186" s="298"/>
      <c r="M186" s="298"/>
      <c r="N186" s="300"/>
      <c r="O186" s="298"/>
      <c r="P186" s="298"/>
      <c r="Q186" s="298"/>
      <c r="R186" s="298"/>
      <c r="S186" s="298"/>
      <c r="T186" s="298"/>
      <c r="U186" s="298"/>
      <c r="V186" s="298"/>
      <c r="W186" s="298"/>
      <c r="X186" s="298"/>
      <c r="Y186" s="298"/>
      <c r="Z186" s="298"/>
      <c r="AA186" s="298"/>
      <c r="AB186" s="298"/>
      <c r="AC186" s="298"/>
      <c r="AD186" s="298"/>
      <c r="AE186" s="298"/>
      <c r="AF186" s="298"/>
      <c r="AG186" s="298"/>
      <c r="AH186" s="298"/>
      <c r="AI186" s="298"/>
      <c r="AJ186" s="298"/>
    </row>
    <row r="187" spans="1:36" s="5" customFormat="1" ht="47.25" x14ac:dyDescent="0.25">
      <c r="A187" s="14" t="s">
        <v>100</v>
      </c>
      <c r="B187" s="92" t="s">
        <v>271</v>
      </c>
      <c r="C187" s="91" t="s">
        <v>101</v>
      </c>
      <c r="D187" s="259">
        <f>1432011+168381</f>
        <v>1600392</v>
      </c>
      <c r="E187" s="155"/>
      <c r="F187" s="296"/>
      <c r="G187" s="296"/>
      <c r="H187" s="296"/>
      <c r="I187" s="221"/>
      <c r="J187" s="296"/>
      <c r="K187" s="298"/>
      <c r="L187" s="298"/>
      <c r="M187" s="298"/>
      <c r="N187" s="300"/>
      <c r="O187" s="298"/>
      <c r="P187" s="298"/>
      <c r="Q187" s="298"/>
      <c r="R187" s="298"/>
      <c r="S187" s="298"/>
      <c r="T187" s="298"/>
      <c r="U187" s="298"/>
      <c r="V187" s="298"/>
      <c r="W187" s="298"/>
      <c r="X187" s="298"/>
      <c r="Y187" s="298"/>
      <c r="Z187" s="298"/>
      <c r="AA187" s="298"/>
      <c r="AB187" s="298"/>
      <c r="AC187" s="298"/>
      <c r="AD187" s="298"/>
      <c r="AE187" s="298"/>
      <c r="AF187" s="298"/>
      <c r="AG187" s="298"/>
      <c r="AH187" s="298"/>
      <c r="AI187" s="298"/>
      <c r="AJ187" s="298"/>
    </row>
    <row r="188" spans="1:36" s="5" customFormat="1" ht="141.75" x14ac:dyDescent="0.25">
      <c r="A188" s="20" t="s">
        <v>939</v>
      </c>
      <c r="B188" s="90" t="s">
        <v>272</v>
      </c>
      <c r="C188" s="96"/>
      <c r="D188" s="260">
        <f t="shared" ref="D188:D190" si="36">D189</f>
        <v>201016</v>
      </c>
      <c r="E188" s="157"/>
      <c r="F188" s="296"/>
      <c r="G188" s="297"/>
      <c r="H188" s="297"/>
      <c r="I188" s="221"/>
      <c r="J188" s="296"/>
      <c r="K188" s="298"/>
      <c r="L188" s="298"/>
      <c r="M188" s="298"/>
      <c r="N188" s="300"/>
      <c r="O188" s="298"/>
      <c r="P188" s="298"/>
      <c r="Q188" s="298"/>
      <c r="R188" s="298"/>
      <c r="S188" s="298"/>
      <c r="T188" s="298"/>
      <c r="U188" s="298"/>
      <c r="V188" s="298"/>
      <c r="W188" s="298"/>
      <c r="X188" s="298"/>
      <c r="Y188" s="298"/>
      <c r="Z188" s="298"/>
      <c r="AA188" s="298"/>
      <c r="AB188" s="298"/>
      <c r="AC188" s="298"/>
      <c r="AD188" s="298"/>
      <c r="AE188" s="298"/>
      <c r="AF188" s="298"/>
      <c r="AG188" s="298"/>
      <c r="AH188" s="298"/>
      <c r="AI188" s="298"/>
      <c r="AJ188" s="298"/>
    </row>
    <row r="189" spans="1:36" s="5" customFormat="1" ht="31.5" x14ac:dyDescent="0.25">
      <c r="A189" s="18" t="s">
        <v>18</v>
      </c>
      <c r="B189" s="92" t="s">
        <v>272</v>
      </c>
      <c r="C189" s="104">
        <v>600</v>
      </c>
      <c r="D189" s="258">
        <f t="shared" si="36"/>
        <v>201016</v>
      </c>
      <c r="E189" s="156"/>
      <c r="F189" s="296"/>
      <c r="G189" s="297"/>
      <c r="H189" s="297"/>
      <c r="I189" s="221"/>
      <c r="J189" s="296"/>
      <c r="K189" s="298"/>
      <c r="L189" s="298"/>
      <c r="M189" s="298"/>
      <c r="N189" s="300"/>
      <c r="O189" s="298"/>
      <c r="P189" s="298"/>
      <c r="Q189" s="298"/>
      <c r="R189" s="298"/>
      <c r="S189" s="298"/>
      <c r="T189" s="298"/>
      <c r="U189" s="298"/>
      <c r="V189" s="298"/>
      <c r="W189" s="298"/>
      <c r="X189" s="298"/>
      <c r="Y189" s="298"/>
      <c r="Z189" s="298"/>
      <c r="AA189" s="298"/>
      <c r="AB189" s="298"/>
      <c r="AC189" s="298"/>
      <c r="AD189" s="298"/>
      <c r="AE189" s="298"/>
      <c r="AF189" s="298"/>
      <c r="AG189" s="298"/>
      <c r="AH189" s="298"/>
      <c r="AI189" s="298"/>
      <c r="AJ189" s="298"/>
    </row>
    <row r="190" spans="1:36" s="5" customFormat="1" ht="31.5" x14ac:dyDescent="0.25">
      <c r="A190" s="21" t="s">
        <v>27</v>
      </c>
      <c r="B190" s="92" t="s">
        <v>272</v>
      </c>
      <c r="C190" s="104">
        <v>630</v>
      </c>
      <c r="D190" s="258">
        <f t="shared" si="36"/>
        <v>201016</v>
      </c>
      <c r="E190" s="156"/>
      <c r="F190" s="296"/>
      <c r="G190" s="297"/>
      <c r="H190" s="297"/>
      <c r="I190" s="221"/>
      <c r="J190" s="296"/>
      <c r="K190" s="298"/>
      <c r="L190" s="298"/>
      <c r="M190" s="298"/>
      <c r="N190" s="300"/>
      <c r="O190" s="298"/>
      <c r="P190" s="298"/>
      <c r="Q190" s="298"/>
      <c r="R190" s="298"/>
      <c r="S190" s="298"/>
      <c r="T190" s="298"/>
      <c r="U190" s="298"/>
      <c r="V190" s="298"/>
      <c r="W190" s="298"/>
      <c r="X190" s="298"/>
      <c r="Y190" s="298"/>
      <c r="Z190" s="298"/>
      <c r="AA190" s="298"/>
      <c r="AB190" s="298"/>
      <c r="AC190" s="298"/>
      <c r="AD190" s="298"/>
      <c r="AE190" s="298"/>
      <c r="AF190" s="298"/>
      <c r="AG190" s="298"/>
      <c r="AH190" s="298"/>
      <c r="AI190" s="298"/>
      <c r="AJ190" s="298"/>
    </row>
    <row r="191" spans="1:36" s="5" customFormat="1" ht="34.5" customHeight="1" x14ac:dyDescent="0.25">
      <c r="A191" s="14" t="s">
        <v>1033</v>
      </c>
      <c r="B191" s="92" t="s">
        <v>272</v>
      </c>
      <c r="C191" s="104">
        <v>631</v>
      </c>
      <c r="D191" s="258">
        <f>166380+34636</f>
        <v>201016</v>
      </c>
      <c r="E191" s="156"/>
      <c r="F191" s="296"/>
      <c r="G191" s="296"/>
      <c r="H191" s="296"/>
      <c r="I191" s="221"/>
      <c r="J191" s="296"/>
      <c r="K191" s="298"/>
      <c r="L191" s="298"/>
      <c r="M191" s="298"/>
      <c r="N191" s="300"/>
      <c r="O191" s="298"/>
      <c r="P191" s="298"/>
      <c r="Q191" s="298"/>
      <c r="R191" s="298"/>
      <c r="S191" s="298"/>
      <c r="T191" s="298"/>
      <c r="U191" s="298"/>
      <c r="V191" s="298"/>
      <c r="W191" s="298"/>
      <c r="X191" s="298"/>
      <c r="Y191" s="298"/>
      <c r="Z191" s="298"/>
      <c r="AA191" s="298"/>
      <c r="AB191" s="298"/>
      <c r="AC191" s="298"/>
      <c r="AD191" s="298"/>
      <c r="AE191" s="298"/>
      <c r="AF191" s="298"/>
      <c r="AG191" s="298"/>
      <c r="AH191" s="298"/>
      <c r="AI191" s="298"/>
      <c r="AJ191" s="298"/>
    </row>
    <row r="192" spans="1:36" s="5" customFormat="1" ht="94.5" x14ac:dyDescent="0.25">
      <c r="A192" s="20" t="s">
        <v>940</v>
      </c>
      <c r="B192" s="90" t="s">
        <v>273</v>
      </c>
      <c r="C192" s="96"/>
      <c r="D192" s="260">
        <f>D193</f>
        <v>127095</v>
      </c>
      <c r="E192" s="157"/>
      <c r="F192" s="296"/>
      <c r="G192" s="297"/>
      <c r="H192" s="297"/>
      <c r="I192" s="221"/>
      <c r="J192" s="296"/>
      <c r="K192" s="298"/>
      <c r="L192" s="298"/>
      <c r="M192" s="298"/>
      <c r="N192" s="300"/>
      <c r="O192" s="298"/>
      <c r="P192" s="298"/>
      <c r="Q192" s="298"/>
      <c r="R192" s="298"/>
      <c r="S192" s="298"/>
      <c r="T192" s="298"/>
      <c r="U192" s="298"/>
      <c r="V192" s="298"/>
      <c r="W192" s="298"/>
      <c r="X192" s="298"/>
      <c r="Y192" s="298"/>
      <c r="Z192" s="298"/>
      <c r="AA192" s="298"/>
      <c r="AB192" s="298"/>
      <c r="AC192" s="298"/>
      <c r="AD192" s="298"/>
      <c r="AE192" s="298"/>
      <c r="AF192" s="298"/>
      <c r="AG192" s="298"/>
      <c r="AH192" s="298"/>
      <c r="AI192" s="298"/>
      <c r="AJ192" s="298"/>
    </row>
    <row r="193" spans="1:36" s="5" customFormat="1" ht="31.5" x14ac:dyDescent="0.25">
      <c r="A193" s="18" t="s">
        <v>18</v>
      </c>
      <c r="B193" s="103" t="s">
        <v>273</v>
      </c>
      <c r="C193" s="93" t="s">
        <v>20</v>
      </c>
      <c r="D193" s="259">
        <f>D194+D196</f>
        <v>127095</v>
      </c>
      <c r="E193" s="155"/>
      <c r="F193" s="296"/>
      <c r="G193" s="297"/>
      <c r="H193" s="297"/>
      <c r="I193" s="221"/>
      <c r="J193" s="296"/>
      <c r="K193" s="298"/>
      <c r="L193" s="298"/>
      <c r="M193" s="298"/>
      <c r="N193" s="300"/>
      <c r="O193" s="298"/>
      <c r="P193" s="298"/>
      <c r="Q193" s="298"/>
      <c r="R193" s="298"/>
      <c r="S193" s="298"/>
      <c r="T193" s="298"/>
      <c r="U193" s="298"/>
      <c r="V193" s="298"/>
      <c r="W193" s="298"/>
      <c r="X193" s="298"/>
      <c r="Y193" s="298"/>
      <c r="Z193" s="298"/>
      <c r="AA193" s="298"/>
      <c r="AB193" s="298"/>
      <c r="AC193" s="298"/>
      <c r="AD193" s="298"/>
      <c r="AE193" s="298"/>
      <c r="AF193" s="298"/>
      <c r="AG193" s="298"/>
      <c r="AH193" s="298"/>
      <c r="AI193" s="298"/>
      <c r="AJ193" s="298"/>
    </row>
    <row r="194" spans="1:36" s="5" customFormat="1" ht="15.75" x14ac:dyDescent="0.25">
      <c r="A194" s="18" t="s">
        <v>24</v>
      </c>
      <c r="B194" s="103" t="s">
        <v>273</v>
      </c>
      <c r="C194" s="93" t="s">
        <v>25</v>
      </c>
      <c r="D194" s="259">
        <f>D195</f>
        <v>118780</v>
      </c>
      <c r="E194" s="155"/>
      <c r="F194" s="296"/>
      <c r="G194" s="297"/>
      <c r="H194" s="297"/>
      <c r="I194" s="221"/>
      <c r="J194" s="296"/>
      <c r="K194" s="298"/>
      <c r="L194" s="298"/>
      <c r="M194" s="298"/>
      <c r="N194" s="300"/>
      <c r="O194" s="298"/>
      <c r="P194" s="298"/>
      <c r="Q194" s="298"/>
      <c r="R194" s="298"/>
      <c r="S194" s="298"/>
      <c r="T194" s="298"/>
      <c r="U194" s="298"/>
      <c r="V194" s="298"/>
      <c r="W194" s="298"/>
      <c r="X194" s="298"/>
      <c r="Y194" s="298"/>
      <c r="Z194" s="298"/>
      <c r="AA194" s="298"/>
      <c r="AB194" s="298"/>
      <c r="AC194" s="298"/>
      <c r="AD194" s="298"/>
      <c r="AE194" s="298"/>
      <c r="AF194" s="298"/>
      <c r="AG194" s="298"/>
      <c r="AH194" s="298"/>
      <c r="AI194" s="298"/>
      <c r="AJ194" s="298"/>
    </row>
    <row r="195" spans="1:36" s="5" customFormat="1" ht="15.75" x14ac:dyDescent="0.25">
      <c r="A195" s="18" t="s">
        <v>83</v>
      </c>
      <c r="B195" s="103" t="s">
        <v>273</v>
      </c>
      <c r="C195" s="93" t="s">
        <v>84</v>
      </c>
      <c r="D195" s="259">
        <f>103638+15142</f>
        <v>118780</v>
      </c>
      <c r="E195" s="155"/>
      <c r="F195" s="296"/>
      <c r="G195" s="296"/>
      <c r="H195" s="296"/>
      <c r="I195" s="221"/>
      <c r="J195" s="296"/>
      <c r="K195" s="298"/>
      <c r="L195" s="298"/>
      <c r="M195" s="298"/>
      <c r="N195" s="300"/>
      <c r="O195" s="298"/>
      <c r="P195" s="298"/>
      <c r="Q195" s="298"/>
      <c r="R195" s="298"/>
      <c r="S195" s="298"/>
      <c r="T195" s="298"/>
      <c r="U195" s="298"/>
      <c r="V195" s="298"/>
      <c r="W195" s="298"/>
      <c r="X195" s="298"/>
      <c r="Y195" s="298"/>
      <c r="Z195" s="298"/>
      <c r="AA195" s="298"/>
      <c r="AB195" s="298"/>
      <c r="AC195" s="298"/>
      <c r="AD195" s="298"/>
      <c r="AE195" s="298"/>
      <c r="AF195" s="298"/>
      <c r="AG195" s="298"/>
      <c r="AH195" s="298"/>
      <c r="AI195" s="298"/>
      <c r="AJ195" s="298"/>
    </row>
    <row r="196" spans="1:36" s="5" customFormat="1" ht="31.5" x14ac:dyDescent="0.25">
      <c r="A196" s="21" t="s">
        <v>27</v>
      </c>
      <c r="B196" s="103" t="s">
        <v>273</v>
      </c>
      <c r="C196" s="93" t="s">
        <v>0</v>
      </c>
      <c r="D196" s="259">
        <f>D197</f>
        <v>8315</v>
      </c>
      <c r="E196" s="155"/>
      <c r="F196" s="296"/>
      <c r="G196" s="297"/>
      <c r="H196" s="297"/>
      <c r="I196" s="221"/>
      <c r="J196" s="296"/>
      <c r="K196" s="298"/>
      <c r="L196" s="298"/>
      <c r="M196" s="298"/>
      <c r="N196" s="300"/>
      <c r="O196" s="298"/>
      <c r="P196" s="298"/>
      <c r="Q196" s="298"/>
      <c r="R196" s="298"/>
      <c r="S196" s="298"/>
      <c r="T196" s="298"/>
      <c r="U196" s="298"/>
      <c r="V196" s="298"/>
      <c r="W196" s="298"/>
      <c r="X196" s="298"/>
      <c r="Y196" s="298"/>
      <c r="Z196" s="298"/>
      <c r="AA196" s="298"/>
      <c r="AB196" s="298"/>
      <c r="AC196" s="298"/>
      <c r="AD196" s="298"/>
      <c r="AE196" s="298"/>
      <c r="AF196" s="298"/>
      <c r="AG196" s="298"/>
      <c r="AH196" s="298"/>
      <c r="AI196" s="298"/>
      <c r="AJ196" s="298"/>
    </row>
    <row r="197" spans="1:36" s="5" customFormat="1" ht="49.5" customHeight="1" x14ac:dyDescent="0.25">
      <c r="A197" s="14" t="s">
        <v>1033</v>
      </c>
      <c r="B197" s="103" t="s">
        <v>273</v>
      </c>
      <c r="C197" s="104">
        <v>631</v>
      </c>
      <c r="D197" s="259">
        <f>7000+1315</f>
        <v>8315</v>
      </c>
      <c r="E197" s="155"/>
      <c r="F197" s="296"/>
      <c r="G197" s="296"/>
      <c r="H197" s="296"/>
      <c r="I197" s="221"/>
      <c r="J197" s="296"/>
      <c r="K197" s="298"/>
      <c r="L197" s="298"/>
      <c r="M197" s="298"/>
      <c r="N197" s="300"/>
      <c r="O197" s="298"/>
      <c r="P197" s="298"/>
      <c r="Q197" s="298"/>
      <c r="R197" s="298"/>
      <c r="S197" s="298"/>
      <c r="T197" s="298"/>
      <c r="U197" s="298"/>
      <c r="V197" s="298"/>
      <c r="W197" s="298"/>
      <c r="X197" s="298"/>
      <c r="Y197" s="298"/>
      <c r="Z197" s="298"/>
      <c r="AA197" s="298"/>
      <c r="AB197" s="298"/>
      <c r="AC197" s="298"/>
      <c r="AD197" s="298"/>
      <c r="AE197" s="298"/>
      <c r="AF197" s="298"/>
      <c r="AG197" s="298"/>
      <c r="AH197" s="298"/>
      <c r="AI197" s="298"/>
      <c r="AJ197" s="298"/>
    </row>
    <row r="198" spans="1:36" s="5" customFormat="1" ht="71.25" customHeight="1" x14ac:dyDescent="0.25">
      <c r="A198" s="20" t="s">
        <v>941</v>
      </c>
      <c r="B198" s="90" t="s">
        <v>363</v>
      </c>
      <c r="C198" s="96"/>
      <c r="D198" s="260">
        <f t="shared" ref="D198:D200" si="37">D199</f>
        <v>38</v>
      </c>
      <c r="E198" s="157"/>
      <c r="F198" s="296"/>
      <c r="G198" s="297"/>
      <c r="H198" s="297"/>
      <c r="I198" s="221"/>
      <c r="J198" s="296"/>
      <c r="K198" s="298"/>
      <c r="L198" s="298"/>
      <c r="M198" s="298"/>
      <c r="N198" s="300"/>
      <c r="O198" s="298"/>
      <c r="P198" s="298"/>
      <c r="Q198" s="298"/>
      <c r="R198" s="298"/>
      <c r="S198" s="298"/>
      <c r="T198" s="298"/>
      <c r="U198" s="298"/>
      <c r="V198" s="298"/>
      <c r="W198" s="298"/>
      <c r="X198" s="298"/>
      <c r="Y198" s="298"/>
      <c r="Z198" s="298"/>
      <c r="AA198" s="298"/>
      <c r="AB198" s="298"/>
      <c r="AC198" s="298"/>
      <c r="AD198" s="298"/>
      <c r="AE198" s="298"/>
      <c r="AF198" s="298"/>
      <c r="AG198" s="298"/>
      <c r="AH198" s="298"/>
      <c r="AI198" s="298"/>
      <c r="AJ198" s="298"/>
    </row>
    <row r="199" spans="1:36" s="5" customFormat="1" ht="15.75" x14ac:dyDescent="0.25">
      <c r="A199" s="18" t="s">
        <v>22</v>
      </c>
      <c r="B199" s="92" t="s">
        <v>363</v>
      </c>
      <c r="C199" s="93" t="s">
        <v>23</v>
      </c>
      <c r="D199" s="258">
        <f t="shared" si="37"/>
        <v>38</v>
      </c>
      <c r="E199" s="156"/>
      <c r="F199" s="296"/>
      <c r="G199" s="297"/>
      <c r="H199" s="297"/>
      <c r="I199" s="221"/>
      <c r="J199" s="296"/>
      <c r="K199" s="298"/>
      <c r="L199" s="298"/>
      <c r="M199" s="298"/>
      <c r="N199" s="300"/>
      <c r="O199" s="298"/>
      <c r="P199" s="298"/>
      <c r="Q199" s="298"/>
      <c r="R199" s="298"/>
      <c r="S199" s="298"/>
      <c r="T199" s="298"/>
      <c r="U199" s="298"/>
      <c r="V199" s="298"/>
      <c r="W199" s="298"/>
      <c r="X199" s="298"/>
      <c r="Y199" s="298"/>
      <c r="Z199" s="298"/>
      <c r="AA199" s="298"/>
      <c r="AB199" s="298"/>
      <c r="AC199" s="298"/>
      <c r="AD199" s="298"/>
      <c r="AE199" s="298"/>
      <c r="AF199" s="298"/>
      <c r="AG199" s="298"/>
      <c r="AH199" s="298"/>
      <c r="AI199" s="298"/>
      <c r="AJ199" s="298"/>
    </row>
    <row r="200" spans="1:36" s="5" customFormat="1" ht="31.5" x14ac:dyDescent="0.25">
      <c r="A200" s="18" t="s">
        <v>124</v>
      </c>
      <c r="B200" s="92" t="s">
        <v>363</v>
      </c>
      <c r="C200" s="93" t="s">
        <v>146</v>
      </c>
      <c r="D200" s="258">
        <f t="shared" si="37"/>
        <v>38</v>
      </c>
      <c r="E200" s="156"/>
      <c r="F200" s="296"/>
      <c r="G200" s="297"/>
      <c r="H200" s="297"/>
      <c r="I200" s="221"/>
      <c r="J200" s="296"/>
      <c r="K200" s="298"/>
      <c r="L200" s="298"/>
      <c r="M200" s="298"/>
      <c r="N200" s="300"/>
      <c r="O200" s="298"/>
      <c r="P200" s="298"/>
      <c r="Q200" s="298"/>
      <c r="R200" s="298"/>
      <c r="S200" s="298"/>
      <c r="T200" s="298"/>
      <c r="U200" s="298"/>
      <c r="V200" s="298"/>
      <c r="W200" s="298"/>
      <c r="X200" s="298"/>
      <c r="Y200" s="298"/>
      <c r="Z200" s="298"/>
      <c r="AA200" s="298"/>
      <c r="AB200" s="298"/>
      <c r="AC200" s="298"/>
      <c r="AD200" s="298"/>
      <c r="AE200" s="298"/>
      <c r="AF200" s="298"/>
      <c r="AG200" s="298"/>
      <c r="AH200" s="298"/>
      <c r="AI200" s="298"/>
      <c r="AJ200" s="298"/>
    </row>
    <row r="201" spans="1:36" s="5" customFormat="1" ht="31.5" x14ac:dyDescent="0.25">
      <c r="A201" s="18" t="s">
        <v>134</v>
      </c>
      <c r="B201" s="92" t="s">
        <v>363</v>
      </c>
      <c r="C201" s="93" t="s">
        <v>147</v>
      </c>
      <c r="D201" s="259">
        <f>1731-1693</f>
        <v>38</v>
      </c>
      <c r="E201" s="155"/>
      <c r="F201" s="296"/>
      <c r="G201" s="296"/>
      <c r="H201" s="296"/>
      <c r="I201" s="221"/>
      <c r="J201" s="296"/>
      <c r="K201" s="298"/>
      <c r="L201" s="298"/>
      <c r="M201" s="298"/>
      <c r="N201" s="300"/>
      <c r="O201" s="298"/>
      <c r="P201" s="298"/>
      <c r="Q201" s="298"/>
      <c r="R201" s="298"/>
      <c r="S201" s="298"/>
      <c r="T201" s="298"/>
      <c r="U201" s="298"/>
      <c r="V201" s="298"/>
      <c r="W201" s="298"/>
      <c r="X201" s="298"/>
      <c r="Y201" s="298"/>
      <c r="Z201" s="298"/>
      <c r="AA201" s="298"/>
      <c r="AB201" s="298"/>
      <c r="AC201" s="298"/>
      <c r="AD201" s="298"/>
      <c r="AE201" s="298"/>
      <c r="AF201" s="298"/>
      <c r="AG201" s="298"/>
      <c r="AH201" s="298"/>
      <c r="AI201" s="298"/>
      <c r="AJ201" s="298"/>
    </row>
    <row r="202" spans="1:36" s="5" customFormat="1" ht="47.25" x14ac:dyDescent="0.25">
      <c r="A202" s="7" t="s">
        <v>942</v>
      </c>
      <c r="B202" s="101" t="s">
        <v>602</v>
      </c>
      <c r="C202" s="105"/>
      <c r="D202" s="256">
        <f>D203+D208+D211</f>
        <v>2249</v>
      </c>
      <c r="E202" s="157"/>
      <c r="F202" s="296"/>
      <c r="G202" s="297"/>
      <c r="H202" s="297"/>
      <c r="I202" s="221"/>
      <c r="J202" s="296"/>
      <c r="K202" s="298"/>
      <c r="L202" s="298"/>
      <c r="M202" s="298"/>
      <c r="N202" s="300"/>
      <c r="O202" s="298"/>
      <c r="P202" s="298"/>
      <c r="Q202" s="298"/>
      <c r="R202" s="298"/>
      <c r="S202" s="298"/>
      <c r="T202" s="298"/>
      <c r="U202" s="298"/>
      <c r="V202" s="298"/>
      <c r="W202" s="298"/>
      <c r="X202" s="298"/>
      <c r="Y202" s="298"/>
      <c r="Z202" s="298"/>
      <c r="AA202" s="298"/>
      <c r="AB202" s="298"/>
      <c r="AC202" s="298"/>
      <c r="AD202" s="298"/>
      <c r="AE202" s="298"/>
      <c r="AF202" s="298"/>
      <c r="AG202" s="298"/>
      <c r="AH202" s="298"/>
      <c r="AI202" s="298"/>
      <c r="AJ202" s="298"/>
    </row>
    <row r="203" spans="1:36" s="5" customFormat="1" ht="47.25" x14ac:dyDescent="0.25">
      <c r="A203" s="220" t="s">
        <v>29</v>
      </c>
      <c r="B203" s="100" t="s">
        <v>602</v>
      </c>
      <c r="C203" s="100" t="s">
        <v>30</v>
      </c>
      <c r="D203" s="259">
        <f>D204</f>
        <v>911</v>
      </c>
      <c r="E203" s="155"/>
      <c r="F203" s="296"/>
      <c r="G203" s="297"/>
      <c r="H203" s="297"/>
      <c r="I203" s="221"/>
      <c r="J203" s="296"/>
      <c r="K203" s="298"/>
      <c r="L203" s="298"/>
      <c r="M203" s="298"/>
      <c r="N203" s="300"/>
      <c r="O203" s="298"/>
      <c r="P203" s="298"/>
      <c r="Q203" s="298"/>
      <c r="R203" s="298"/>
      <c r="S203" s="298"/>
      <c r="T203" s="298"/>
      <c r="U203" s="298"/>
      <c r="V203" s="298"/>
      <c r="W203" s="298"/>
      <c r="X203" s="298"/>
      <c r="Y203" s="298"/>
      <c r="Z203" s="298"/>
      <c r="AA203" s="298"/>
      <c r="AB203" s="298"/>
      <c r="AC203" s="298"/>
      <c r="AD203" s="298"/>
      <c r="AE203" s="298"/>
      <c r="AF203" s="298"/>
      <c r="AG203" s="298"/>
      <c r="AH203" s="298"/>
      <c r="AI203" s="298"/>
      <c r="AJ203" s="298"/>
    </row>
    <row r="204" spans="1:36" s="5" customFormat="1" ht="15.75" x14ac:dyDescent="0.25">
      <c r="A204" s="220" t="s">
        <v>32</v>
      </c>
      <c r="B204" s="100" t="s">
        <v>602</v>
      </c>
      <c r="C204" s="100" t="s">
        <v>31</v>
      </c>
      <c r="D204" s="259">
        <f>SUM(D205:D207)</f>
        <v>911</v>
      </c>
      <c r="E204" s="155"/>
      <c r="F204" s="296"/>
      <c r="G204" s="297"/>
      <c r="H204" s="297"/>
      <c r="I204" s="221"/>
      <c r="J204" s="296"/>
      <c r="K204" s="298"/>
      <c r="L204" s="298"/>
      <c r="M204" s="298"/>
      <c r="N204" s="300"/>
      <c r="O204" s="298"/>
      <c r="P204" s="298"/>
      <c r="Q204" s="298"/>
      <c r="R204" s="298"/>
      <c r="S204" s="298"/>
      <c r="T204" s="298"/>
      <c r="U204" s="298"/>
      <c r="V204" s="298"/>
      <c r="W204" s="298"/>
      <c r="X204" s="298"/>
      <c r="Y204" s="298"/>
      <c r="Z204" s="298"/>
      <c r="AA204" s="298"/>
      <c r="AB204" s="298"/>
      <c r="AC204" s="298"/>
      <c r="AD204" s="298"/>
      <c r="AE204" s="298"/>
      <c r="AF204" s="298"/>
      <c r="AG204" s="298"/>
      <c r="AH204" s="298"/>
      <c r="AI204" s="298"/>
      <c r="AJ204" s="298"/>
    </row>
    <row r="205" spans="1:36" s="5" customFormat="1" ht="15.75" x14ac:dyDescent="0.25">
      <c r="A205" s="220" t="s">
        <v>262</v>
      </c>
      <c r="B205" s="100" t="s">
        <v>602</v>
      </c>
      <c r="C205" s="100" t="s">
        <v>88</v>
      </c>
      <c r="D205" s="259">
        <v>520</v>
      </c>
      <c r="E205" s="155"/>
      <c r="F205" s="296"/>
      <c r="G205" s="297"/>
      <c r="H205" s="297"/>
      <c r="I205" s="221"/>
      <c r="J205" s="296"/>
      <c r="K205" s="298"/>
      <c r="L205" s="298"/>
      <c r="M205" s="298"/>
      <c r="N205" s="300"/>
      <c r="O205" s="298"/>
      <c r="P205" s="298"/>
      <c r="Q205" s="298"/>
      <c r="R205" s="298"/>
      <c r="S205" s="298"/>
      <c r="T205" s="298"/>
      <c r="U205" s="298"/>
      <c r="V205" s="298"/>
      <c r="W205" s="298"/>
      <c r="X205" s="298"/>
      <c r="Y205" s="298"/>
      <c r="Z205" s="298"/>
      <c r="AA205" s="298"/>
      <c r="AB205" s="298"/>
      <c r="AC205" s="298"/>
      <c r="AD205" s="298"/>
      <c r="AE205" s="298"/>
      <c r="AF205" s="298"/>
      <c r="AG205" s="298"/>
      <c r="AH205" s="298"/>
      <c r="AI205" s="298"/>
      <c r="AJ205" s="298"/>
    </row>
    <row r="206" spans="1:36" s="5" customFormat="1" ht="31.5" x14ac:dyDescent="0.25">
      <c r="A206" s="220" t="s">
        <v>90</v>
      </c>
      <c r="B206" s="100" t="s">
        <v>602</v>
      </c>
      <c r="C206" s="100" t="s">
        <v>89</v>
      </c>
      <c r="D206" s="259">
        <v>180</v>
      </c>
      <c r="E206" s="155"/>
      <c r="F206" s="296"/>
      <c r="G206" s="297"/>
      <c r="H206" s="297"/>
      <c r="I206" s="221"/>
      <c r="J206" s="296"/>
      <c r="K206" s="298"/>
      <c r="L206" s="298"/>
      <c r="M206" s="298"/>
      <c r="N206" s="300"/>
      <c r="O206" s="298"/>
      <c r="P206" s="298"/>
      <c r="Q206" s="298"/>
      <c r="R206" s="298"/>
      <c r="S206" s="298"/>
      <c r="T206" s="298"/>
      <c r="U206" s="298"/>
      <c r="V206" s="298"/>
      <c r="W206" s="298"/>
      <c r="X206" s="298"/>
      <c r="Y206" s="298"/>
      <c r="Z206" s="298"/>
      <c r="AA206" s="298"/>
      <c r="AB206" s="298"/>
      <c r="AC206" s="298"/>
      <c r="AD206" s="298"/>
      <c r="AE206" s="298"/>
      <c r="AF206" s="298"/>
      <c r="AG206" s="298"/>
      <c r="AH206" s="298"/>
      <c r="AI206" s="298"/>
      <c r="AJ206" s="298"/>
    </row>
    <row r="207" spans="1:36" s="5" customFormat="1" ht="31.5" x14ac:dyDescent="0.25">
      <c r="A207" s="220" t="s">
        <v>157</v>
      </c>
      <c r="B207" s="100" t="s">
        <v>602</v>
      </c>
      <c r="C207" s="100" t="s">
        <v>156</v>
      </c>
      <c r="D207" s="259">
        <v>211</v>
      </c>
      <c r="E207" s="155"/>
      <c r="F207" s="296"/>
      <c r="G207" s="297"/>
      <c r="H207" s="297"/>
      <c r="I207" s="221"/>
      <c r="J207" s="296"/>
      <c r="K207" s="298"/>
      <c r="L207" s="298"/>
      <c r="M207" s="298"/>
      <c r="N207" s="300"/>
      <c r="O207" s="298"/>
      <c r="P207" s="298"/>
      <c r="Q207" s="298"/>
      <c r="R207" s="298"/>
      <c r="S207" s="298"/>
      <c r="T207" s="298"/>
      <c r="U207" s="298"/>
      <c r="V207" s="298"/>
      <c r="W207" s="298"/>
      <c r="X207" s="298"/>
      <c r="Y207" s="298"/>
      <c r="Z207" s="298"/>
      <c r="AA207" s="298"/>
      <c r="AB207" s="298"/>
      <c r="AC207" s="298"/>
      <c r="AD207" s="298"/>
      <c r="AE207" s="298"/>
      <c r="AF207" s="298"/>
      <c r="AG207" s="298"/>
      <c r="AH207" s="298"/>
      <c r="AI207" s="298"/>
      <c r="AJ207" s="298"/>
    </row>
    <row r="208" spans="1:36" s="5" customFormat="1" ht="31.5" x14ac:dyDescent="0.2">
      <c r="A208" s="187" t="s">
        <v>532</v>
      </c>
      <c r="B208" s="100" t="s">
        <v>602</v>
      </c>
      <c r="C208" s="100" t="s">
        <v>15</v>
      </c>
      <c r="D208" s="259">
        <f t="shared" ref="D208:D209" si="38">D209</f>
        <v>1322</v>
      </c>
      <c r="E208" s="155"/>
      <c r="F208" s="296"/>
      <c r="G208" s="297"/>
      <c r="H208" s="297"/>
      <c r="I208" s="221"/>
      <c r="J208" s="296"/>
      <c r="K208" s="298"/>
      <c r="L208" s="298"/>
      <c r="M208" s="298"/>
      <c r="N208" s="300"/>
      <c r="O208" s="298"/>
      <c r="P208" s="298"/>
      <c r="Q208" s="298"/>
      <c r="R208" s="298"/>
      <c r="S208" s="298"/>
      <c r="T208" s="298"/>
      <c r="U208" s="298"/>
      <c r="V208" s="298"/>
      <c r="W208" s="298"/>
      <c r="X208" s="298"/>
      <c r="Y208" s="298"/>
      <c r="Z208" s="298"/>
      <c r="AA208" s="298"/>
      <c r="AB208" s="298"/>
      <c r="AC208" s="298"/>
      <c r="AD208" s="298"/>
      <c r="AE208" s="298"/>
      <c r="AF208" s="298"/>
      <c r="AG208" s="298"/>
      <c r="AH208" s="298"/>
      <c r="AI208" s="298"/>
      <c r="AJ208" s="298"/>
    </row>
    <row r="209" spans="1:36" s="5" customFormat="1" ht="31.5" x14ac:dyDescent="0.25">
      <c r="A209" s="220" t="s">
        <v>17</v>
      </c>
      <c r="B209" s="100" t="s">
        <v>602</v>
      </c>
      <c r="C209" s="100" t="s">
        <v>16</v>
      </c>
      <c r="D209" s="259">
        <f t="shared" si="38"/>
        <v>1322</v>
      </c>
      <c r="E209" s="155"/>
      <c r="F209" s="296"/>
      <c r="G209" s="297"/>
      <c r="H209" s="297"/>
      <c r="I209" s="221"/>
      <c r="J209" s="296"/>
      <c r="K209" s="298"/>
      <c r="L209" s="298"/>
      <c r="M209" s="298"/>
      <c r="N209" s="300"/>
      <c r="O209" s="298"/>
      <c r="P209" s="298"/>
      <c r="Q209" s="298"/>
      <c r="R209" s="298"/>
      <c r="S209" s="298"/>
      <c r="T209" s="298"/>
      <c r="U209" s="298"/>
      <c r="V209" s="298"/>
      <c r="W209" s="298"/>
      <c r="X209" s="298"/>
      <c r="Y209" s="298"/>
      <c r="Z209" s="298"/>
      <c r="AA209" s="298"/>
      <c r="AB209" s="298"/>
      <c r="AC209" s="298"/>
      <c r="AD209" s="298"/>
      <c r="AE209" s="298"/>
      <c r="AF209" s="298"/>
      <c r="AG209" s="298"/>
      <c r="AH209" s="298"/>
      <c r="AI209" s="298"/>
      <c r="AJ209" s="298"/>
    </row>
    <row r="210" spans="1:36" s="5" customFormat="1" ht="15.75" x14ac:dyDescent="0.25">
      <c r="A210" s="220" t="s">
        <v>801</v>
      </c>
      <c r="B210" s="100" t="s">
        <v>602</v>
      </c>
      <c r="C210" s="100" t="s">
        <v>78</v>
      </c>
      <c r="D210" s="259">
        <f>1203+119</f>
        <v>1322</v>
      </c>
      <c r="E210" s="155"/>
      <c r="F210" s="296"/>
      <c r="G210" s="296"/>
      <c r="H210" s="296"/>
      <c r="I210" s="221"/>
      <c r="J210" s="296"/>
      <c r="K210" s="298"/>
      <c r="L210" s="298"/>
      <c r="M210" s="298"/>
      <c r="N210" s="300"/>
      <c r="O210" s="298"/>
      <c r="P210" s="298"/>
      <c r="Q210" s="298"/>
      <c r="R210" s="298"/>
      <c r="S210" s="298"/>
      <c r="T210" s="298"/>
      <c r="U210" s="298"/>
      <c r="V210" s="298"/>
      <c r="W210" s="298"/>
      <c r="X210" s="298"/>
      <c r="Y210" s="298"/>
      <c r="Z210" s="298"/>
      <c r="AA210" s="298"/>
      <c r="AB210" s="298"/>
      <c r="AC210" s="298"/>
      <c r="AD210" s="298"/>
      <c r="AE210" s="298"/>
      <c r="AF210" s="298"/>
      <c r="AG210" s="298"/>
      <c r="AH210" s="298"/>
      <c r="AI210" s="298"/>
      <c r="AJ210" s="298"/>
    </row>
    <row r="211" spans="1:36" s="5" customFormat="1" ht="15.75" x14ac:dyDescent="0.25">
      <c r="A211" s="17" t="s">
        <v>13</v>
      </c>
      <c r="B211" s="100" t="s">
        <v>602</v>
      </c>
      <c r="C211" s="100" t="s">
        <v>14</v>
      </c>
      <c r="D211" s="259">
        <f t="shared" ref="D211:D212" si="39">D212</f>
        <v>16</v>
      </c>
      <c r="E211" s="155"/>
      <c r="F211" s="296"/>
      <c r="G211" s="297"/>
      <c r="H211" s="297"/>
      <c r="I211" s="221"/>
      <c r="J211" s="296"/>
      <c r="K211" s="298"/>
      <c r="L211" s="298"/>
      <c r="M211" s="298"/>
      <c r="N211" s="300"/>
      <c r="O211" s="298"/>
      <c r="P211" s="298"/>
      <c r="Q211" s="298"/>
      <c r="R211" s="298"/>
      <c r="S211" s="298"/>
      <c r="T211" s="298"/>
      <c r="U211" s="298"/>
      <c r="V211" s="298"/>
      <c r="W211" s="298"/>
      <c r="X211" s="298"/>
      <c r="Y211" s="298"/>
      <c r="Z211" s="298"/>
      <c r="AA211" s="298"/>
      <c r="AB211" s="298"/>
      <c r="AC211" s="298"/>
      <c r="AD211" s="298"/>
      <c r="AE211" s="298"/>
      <c r="AF211" s="298"/>
      <c r="AG211" s="298"/>
      <c r="AH211" s="298"/>
      <c r="AI211" s="298"/>
      <c r="AJ211" s="298"/>
    </row>
    <row r="212" spans="1:36" s="5" customFormat="1" ht="15.75" x14ac:dyDescent="0.25">
      <c r="A212" s="220" t="s">
        <v>34</v>
      </c>
      <c r="B212" s="100" t="s">
        <v>602</v>
      </c>
      <c r="C212" s="100" t="s">
        <v>33</v>
      </c>
      <c r="D212" s="259">
        <f t="shared" si="39"/>
        <v>16</v>
      </c>
      <c r="E212" s="155"/>
      <c r="F212" s="296"/>
      <c r="G212" s="297"/>
      <c r="H212" s="297"/>
      <c r="I212" s="221"/>
      <c r="J212" s="296"/>
      <c r="K212" s="298"/>
      <c r="L212" s="298"/>
      <c r="M212" s="298"/>
      <c r="N212" s="300"/>
      <c r="O212" s="298"/>
      <c r="P212" s="298"/>
      <c r="Q212" s="298"/>
      <c r="R212" s="298"/>
      <c r="S212" s="298"/>
      <c r="T212" s="298"/>
      <c r="U212" s="298"/>
      <c r="V212" s="298"/>
      <c r="W212" s="298"/>
      <c r="X212" s="298"/>
      <c r="Y212" s="298"/>
      <c r="Z212" s="298"/>
      <c r="AA212" s="298"/>
      <c r="AB212" s="298"/>
      <c r="AC212" s="298"/>
      <c r="AD212" s="298"/>
      <c r="AE212" s="298"/>
      <c r="AF212" s="298"/>
      <c r="AG212" s="298"/>
      <c r="AH212" s="298"/>
      <c r="AI212" s="298"/>
      <c r="AJ212" s="298"/>
    </row>
    <row r="213" spans="1:36" s="5" customFormat="1" ht="15.75" x14ac:dyDescent="0.25">
      <c r="A213" s="220" t="s">
        <v>81</v>
      </c>
      <c r="B213" s="100" t="s">
        <v>602</v>
      </c>
      <c r="C213" s="100" t="s">
        <v>82</v>
      </c>
      <c r="D213" s="259">
        <v>16</v>
      </c>
      <c r="E213" s="155"/>
      <c r="F213" s="296"/>
      <c r="G213" s="297"/>
      <c r="H213" s="297"/>
      <c r="I213" s="221"/>
      <c r="J213" s="296"/>
      <c r="K213" s="298"/>
      <c r="L213" s="298"/>
      <c r="M213" s="298"/>
      <c r="N213" s="300"/>
      <c r="O213" s="298"/>
      <c r="P213" s="298"/>
      <c r="Q213" s="298"/>
      <c r="R213" s="298"/>
      <c r="S213" s="298"/>
      <c r="T213" s="298"/>
      <c r="U213" s="298"/>
      <c r="V213" s="298"/>
      <c r="W213" s="298"/>
      <c r="X213" s="298"/>
      <c r="Y213" s="298"/>
      <c r="Z213" s="298"/>
      <c r="AA213" s="298"/>
      <c r="AB213" s="298"/>
      <c r="AC213" s="298"/>
      <c r="AD213" s="298"/>
      <c r="AE213" s="298"/>
      <c r="AF213" s="298"/>
      <c r="AG213" s="298"/>
      <c r="AH213" s="298"/>
      <c r="AI213" s="298"/>
      <c r="AJ213" s="298"/>
    </row>
    <row r="214" spans="1:36" s="5" customFormat="1" ht="75.75" customHeight="1" x14ac:dyDescent="0.25">
      <c r="A214" s="7" t="s">
        <v>1042</v>
      </c>
      <c r="B214" s="90" t="s">
        <v>1041</v>
      </c>
      <c r="C214" s="101"/>
      <c r="D214" s="256">
        <f>D215</f>
        <v>2000</v>
      </c>
      <c r="E214" s="155"/>
      <c r="F214" s="296"/>
      <c r="G214" s="297"/>
      <c r="H214" s="297"/>
      <c r="I214" s="221"/>
      <c r="J214" s="296"/>
      <c r="K214" s="298"/>
      <c r="L214" s="298"/>
      <c r="M214" s="298"/>
      <c r="N214" s="300"/>
      <c r="O214" s="298"/>
      <c r="P214" s="298"/>
      <c r="Q214" s="298"/>
      <c r="R214" s="298"/>
      <c r="S214" s="298"/>
      <c r="T214" s="298"/>
      <c r="U214" s="298"/>
      <c r="V214" s="298"/>
      <c r="W214" s="298"/>
      <c r="X214" s="298"/>
      <c r="Y214" s="298"/>
      <c r="Z214" s="298"/>
      <c r="AA214" s="298"/>
      <c r="AB214" s="298"/>
      <c r="AC214" s="298"/>
      <c r="AD214" s="298"/>
      <c r="AE214" s="298"/>
      <c r="AF214" s="298"/>
      <c r="AG214" s="298"/>
      <c r="AH214" s="298"/>
      <c r="AI214" s="298"/>
      <c r="AJ214" s="298"/>
    </row>
    <row r="215" spans="1:36" s="5" customFormat="1" ht="33" customHeight="1" x14ac:dyDescent="0.25">
      <c r="A215" s="18" t="s">
        <v>18</v>
      </c>
      <c r="B215" s="103" t="s">
        <v>1041</v>
      </c>
      <c r="C215" s="93" t="s">
        <v>20</v>
      </c>
      <c r="D215" s="257">
        <f t="shared" ref="D215:D216" si="40">D216</f>
        <v>2000</v>
      </c>
      <c r="E215" s="155"/>
      <c r="F215" s="296"/>
      <c r="G215" s="297"/>
      <c r="H215" s="297"/>
      <c r="I215" s="221"/>
      <c r="J215" s="296"/>
      <c r="K215" s="298"/>
      <c r="L215" s="298"/>
      <c r="M215" s="298"/>
      <c r="N215" s="300"/>
      <c r="O215" s="298"/>
      <c r="P215" s="298"/>
      <c r="Q215" s="298"/>
      <c r="R215" s="298"/>
      <c r="S215" s="298"/>
      <c r="T215" s="298"/>
      <c r="U215" s="298"/>
      <c r="V215" s="298"/>
      <c r="W215" s="298"/>
      <c r="X215" s="298"/>
      <c r="Y215" s="298"/>
      <c r="Z215" s="298"/>
      <c r="AA215" s="298"/>
      <c r="AB215" s="298"/>
      <c r="AC215" s="298"/>
      <c r="AD215" s="298"/>
      <c r="AE215" s="298"/>
      <c r="AF215" s="298"/>
      <c r="AG215" s="298"/>
      <c r="AH215" s="298"/>
      <c r="AI215" s="298"/>
      <c r="AJ215" s="298"/>
    </row>
    <row r="216" spans="1:36" s="5" customFormat="1" ht="17.25" customHeight="1" x14ac:dyDescent="0.25">
      <c r="A216" s="18" t="s">
        <v>24</v>
      </c>
      <c r="B216" s="103" t="s">
        <v>1041</v>
      </c>
      <c r="C216" s="93" t="s">
        <v>25</v>
      </c>
      <c r="D216" s="257">
        <f t="shared" si="40"/>
        <v>2000</v>
      </c>
      <c r="E216" s="155"/>
      <c r="F216" s="296"/>
      <c r="G216" s="297"/>
      <c r="H216" s="297"/>
      <c r="I216" s="221"/>
      <c r="J216" s="296"/>
      <c r="K216" s="298"/>
      <c r="L216" s="298"/>
      <c r="M216" s="298"/>
      <c r="N216" s="300"/>
      <c r="O216" s="298"/>
      <c r="P216" s="298"/>
      <c r="Q216" s="298"/>
      <c r="R216" s="298"/>
      <c r="S216" s="298"/>
      <c r="T216" s="298"/>
      <c r="U216" s="298"/>
      <c r="V216" s="298"/>
      <c r="W216" s="298"/>
      <c r="X216" s="298"/>
      <c r="Y216" s="298"/>
      <c r="Z216" s="298"/>
      <c r="AA216" s="298"/>
      <c r="AB216" s="298"/>
      <c r="AC216" s="298"/>
      <c r="AD216" s="298"/>
      <c r="AE216" s="298"/>
      <c r="AF216" s="298"/>
      <c r="AG216" s="298"/>
      <c r="AH216" s="298"/>
      <c r="AI216" s="298"/>
      <c r="AJ216" s="298"/>
    </row>
    <row r="217" spans="1:36" s="5" customFormat="1" ht="21.75" customHeight="1" x14ac:dyDescent="0.25">
      <c r="A217" s="18" t="s">
        <v>83</v>
      </c>
      <c r="B217" s="103" t="s">
        <v>1041</v>
      </c>
      <c r="C217" s="93" t="s">
        <v>84</v>
      </c>
      <c r="D217" s="257">
        <f>0+2000</f>
        <v>2000</v>
      </c>
      <c r="E217" s="155"/>
      <c r="F217" s="296"/>
      <c r="G217" s="297"/>
      <c r="H217" s="297"/>
      <c r="I217" s="221"/>
      <c r="J217" s="296"/>
      <c r="K217" s="298"/>
      <c r="L217" s="298"/>
      <c r="M217" s="298"/>
      <c r="N217" s="300"/>
      <c r="O217" s="298"/>
      <c r="P217" s="298"/>
      <c r="Q217" s="298"/>
      <c r="R217" s="298"/>
      <c r="S217" s="298"/>
      <c r="T217" s="298"/>
      <c r="U217" s="298"/>
      <c r="V217" s="298"/>
      <c r="W217" s="298"/>
      <c r="X217" s="298"/>
      <c r="Y217" s="298"/>
      <c r="Z217" s="298"/>
      <c r="AA217" s="298"/>
      <c r="AB217" s="298"/>
      <c r="AC217" s="298"/>
      <c r="AD217" s="298"/>
      <c r="AE217" s="298"/>
      <c r="AF217" s="298"/>
      <c r="AG217" s="298"/>
      <c r="AH217" s="298"/>
      <c r="AI217" s="298"/>
      <c r="AJ217" s="298"/>
    </row>
    <row r="218" spans="1:36" s="5" customFormat="1" ht="31.5" x14ac:dyDescent="0.25">
      <c r="A218" s="20" t="s">
        <v>943</v>
      </c>
      <c r="B218" s="90" t="s">
        <v>839</v>
      </c>
      <c r="C218" s="96"/>
      <c r="D218" s="260">
        <f t="shared" ref="D218:D220" si="41">D219</f>
        <v>12031</v>
      </c>
      <c r="E218" s="155"/>
      <c r="F218" s="296"/>
      <c r="G218" s="297"/>
      <c r="H218" s="297"/>
      <c r="I218" s="221"/>
      <c r="J218" s="296"/>
      <c r="K218" s="298"/>
      <c r="L218" s="298"/>
      <c r="M218" s="298"/>
      <c r="N218" s="300"/>
      <c r="O218" s="298"/>
      <c r="P218" s="298"/>
      <c r="Q218" s="298"/>
      <c r="R218" s="298"/>
      <c r="S218" s="298"/>
      <c r="T218" s="298"/>
      <c r="U218" s="298"/>
      <c r="V218" s="298"/>
      <c r="W218" s="298"/>
      <c r="X218" s="298"/>
      <c r="Y218" s="298"/>
      <c r="Z218" s="298"/>
      <c r="AA218" s="298"/>
      <c r="AB218" s="298"/>
      <c r="AC218" s="298"/>
      <c r="AD218" s="298"/>
      <c r="AE218" s="298"/>
      <c r="AF218" s="298"/>
      <c r="AG218" s="298"/>
      <c r="AH218" s="298"/>
      <c r="AI218" s="298"/>
      <c r="AJ218" s="298"/>
    </row>
    <row r="219" spans="1:36" s="5" customFormat="1" ht="31.5" x14ac:dyDescent="0.2">
      <c r="A219" s="187" t="s">
        <v>532</v>
      </c>
      <c r="B219" s="103" t="s">
        <v>839</v>
      </c>
      <c r="C219" s="91">
        <v>200</v>
      </c>
      <c r="D219" s="259">
        <f t="shared" si="41"/>
        <v>12031</v>
      </c>
      <c r="E219" s="155"/>
      <c r="F219" s="296"/>
      <c r="G219" s="297"/>
      <c r="H219" s="297"/>
      <c r="I219" s="221"/>
      <c r="J219" s="296"/>
      <c r="K219" s="298"/>
      <c r="L219" s="298"/>
      <c r="M219" s="298"/>
      <c r="N219" s="300"/>
      <c r="O219" s="298"/>
      <c r="P219" s="298"/>
      <c r="Q219" s="298"/>
      <c r="R219" s="298"/>
      <c r="S219" s="298"/>
      <c r="T219" s="298"/>
      <c r="U219" s="298"/>
      <c r="V219" s="298"/>
      <c r="W219" s="298"/>
      <c r="X219" s="298"/>
      <c r="Y219" s="298"/>
      <c r="Z219" s="298"/>
      <c r="AA219" s="298"/>
      <c r="AB219" s="298"/>
      <c r="AC219" s="298"/>
      <c r="AD219" s="298"/>
      <c r="AE219" s="298"/>
      <c r="AF219" s="298"/>
      <c r="AG219" s="298"/>
      <c r="AH219" s="298"/>
      <c r="AI219" s="298"/>
      <c r="AJ219" s="298"/>
    </row>
    <row r="220" spans="1:36" s="5" customFormat="1" ht="31.5" x14ac:dyDescent="0.25">
      <c r="A220" s="17" t="s">
        <v>17</v>
      </c>
      <c r="B220" s="103" t="s">
        <v>839</v>
      </c>
      <c r="C220" s="91">
        <v>240</v>
      </c>
      <c r="D220" s="259">
        <f t="shared" si="41"/>
        <v>12031</v>
      </c>
      <c r="E220" s="155"/>
      <c r="F220" s="296"/>
      <c r="G220" s="297"/>
      <c r="H220" s="297"/>
      <c r="I220" s="221"/>
      <c r="J220" s="296"/>
      <c r="K220" s="298"/>
      <c r="L220" s="298"/>
      <c r="M220" s="298"/>
      <c r="N220" s="300"/>
      <c r="O220" s="298"/>
      <c r="P220" s="298"/>
      <c r="Q220" s="298"/>
      <c r="R220" s="298"/>
      <c r="S220" s="298"/>
      <c r="T220" s="298"/>
      <c r="U220" s="298"/>
      <c r="V220" s="298"/>
      <c r="W220" s="298"/>
      <c r="X220" s="298"/>
      <c r="Y220" s="298"/>
      <c r="Z220" s="298"/>
      <c r="AA220" s="298"/>
      <c r="AB220" s="298"/>
      <c r="AC220" s="298"/>
      <c r="AD220" s="298"/>
      <c r="AE220" s="298"/>
      <c r="AF220" s="298"/>
      <c r="AG220" s="298"/>
      <c r="AH220" s="298"/>
      <c r="AI220" s="298"/>
      <c r="AJ220" s="298"/>
    </row>
    <row r="221" spans="1:36" s="5" customFormat="1" ht="31.5" x14ac:dyDescent="0.25">
      <c r="A221" s="17" t="s">
        <v>438</v>
      </c>
      <c r="B221" s="103" t="s">
        <v>839</v>
      </c>
      <c r="C221" s="91" t="s">
        <v>439</v>
      </c>
      <c r="D221" s="259">
        <f>0+12031</f>
        <v>12031</v>
      </c>
      <c r="E221" s="155"/>
      <c r="F221" s="296"/>
      <c r="G221" s="297"/>
      <c r="H221" s="297"/>
      <c r="I221" s="221"/>
      <c r="J221" s="296"/>
      <c r="K221" s="298"/>
      <c r="L221" s="298"/>
      <c r="M221" s="298"/>
      <c r="N221" s="300"/>
      <c r="O221" s="298"/>
      <c r="P221" s="298"/>
      <c r="Q221" s="298"/>
      <c r="R221" s="298"/>
      <c r="S221" s="298"/>
      <c r="T221" s="298"/>
      <c r="U221" s="298"/>
      <c r="V221" s="298"/>
      <c r="W221" s="298"/>
      <c r="X221" s="298"/>
      <c r="Y221" s="298"/>
      <c r="Z221" s="298"/>
      <c r="AA221" s="298"/>
      <c r="AB221" s="298"/>
      <c r="AC221" s="298"/>
      <c r="AD221" s="298"/>
      <c r="AE221" s="298"/>
      <c r="AF221" s="298"/>
      <c r="AG221" s="298"/>
      <c r="AH221" s="298"/>
      <c r="AI221" s="298"/>
      <c r="AJ221" s="298"/>
    </row>
    <row r="222" spans="1:36" s="226" customFormat="1" ht="47.25" x14ac:dyDescent="0.25">
      <c r="A222" s="234" t="s">
        <v>1059</v>
      </c>
      <c r="B222" s="90" t="s">
        <v>1060</v>
      </c>
      <c r="C222" s="96"/>
      <c r="D222" s="256">
        <f t="shared" ref="D222" si="42">D223</f>
        <v>15664</v>
      </c>
      <c r="E222" s="157"/>
      <c r="F222" s="305"/>
      <c r="G222" s="306"/>
      <c r="H222" s="306"/>
      <c r="I222" s="307"/>
      <c r="J222" s="305"/>
      <c r="K222" s="308"/>
      <c r="L222" s="308"/>
      <c r="M222" s="308"/>
      <c r="N222" s="309"/>
      <c r="O222" s="308"/>
      <c r="P222" s="308"/>
      <c r="Q222" s="308"/>
      <c r="R222" s="308"/>
      <c r="S222" s="308"/>
      <c r="T222" s="308"/>
      <c r="U222" s="308"/>
      <c r="V222" s="308"/>
      <c r="W222" s="308"/>
      <c r="X222" s="308"/>
      <c r="Y222" s="308"/>
      <c r="Z222" s="308"/>
      <c r="AA222" s="308"/>
      <c r="AB222" s="308"/>
      <c r="AC222" s="308"/>
      <c r="AD222" s="308"/>
      <c r="AE222" s="308"/>
      <c r="AF222" s="308"/>
      <c r="AG222" s="308"/>
      <c r="AH222" s="308"/>
      <c r="AI222" s="308"/>
      <c r="AJ222" s="308"/>
    </row>
    <row r="223" spans="1:36" s="5" customFormat="1" ht="31.5" x14ac:dyDescent="0.25">
      <c r="A223" s="26" t="s">
        <v>356</v>
      </c>
      <c r="B223" s="103" t="s">
        <v>1060</v>
      </c>
      <c r="C223" s="93" t="s">
        <v>36</v>
      </c>
      <c r="D223" s="259">
        <f t="shared" ref="D223:D224" si="43">D224</f>
        <v>15664</v>
      </c>
      <c r="E223" s="155"/>
      <c r="F223" s="296"/>
      <c r="G223" s="297"/>
      <c r="H223" s="297"/>
      <c r="I223" s="221"/>
      <c r="J223" s="296"/>
      <c r="K223" s="298"/>
      <c r="L223" s="298"/>
      <c r="M223" s="298"/>
      <c r="N223" s="300"/>
      <c r="O223" s="298"/>
      <c r="P223" s="298"/>
      <c r="Q223" s="298"/>
      <c r="R223" s="298"/>
      <c r="S223" s="298"/>
      <c r="T223" s="298"/>
      <c r="U223" s="298"/>
      <c r="V223" s="298"/>
      <c r="W223" s="298"/>
      <c r="X223" s="298"/>
      <c r="Y223" s="298"/>
      <c r="Z223" s="298"/>
      <c r="AA223" s="298"/>
      <c r="AB223" s="298"/>
      <c r="AC223" s="298"/>
      <c r="AD223" s="298"/>
      <c r="AE223" s="298"/>
      <c r="AF223" s="298"/>
      <c r="AG223" s="298"/>
      <c r="AH223" s="298"/>
      <c r="AI223" s="298"/>
      <c r="AJ223" s="298"/>
    </row>
    <row r="224" spans="1:36" s="5" customFormat="1" ht="15.75" x14ac:dyDescent="0.25">
      <c r="A224" s="21" t="s">
        <v>35</v>
      </c>
      <c r="B224" s="103" t="s">
        <v>1060</v>
      </c>
      <c r="C224" s="93">
        <v>410</v>
      </c>
      <c r="D224" s="259">
        <f t="shared" si="43"/>
        <v>15664</v>
      </c>
      <c r="E224" s="155"/>
      <c r="F224" s="296"/>
      <c r="G224" s="297"/>
      <c r="H224" s="297"/>
      <c r="I224" s="221"/>
      <c r="J224" s="296"/>
      <c r="K224" s="298"/>
      <c r="L224" s="298"/>
      <c r="M224" s="298"/>
      <c r="N224" s="300"/>
      <c r="O224" s="298"/>
      <c r="P224" s="298"/>
      <c r="Q224" s="298"/>
      <c r="R224" s="298"/>
      <c r="S224" s="298"/>
      <c r="T224" s="298"/>
      <c r="U224" s="298"/>
      <c r="V224" s="298"/>
      <c r="W224" s="298"/>
      <c r="X224" s="298"/>
      <c r="Y224" s="298"/>
      <c r="Z224" s="298"/>
      <c r="AA224" s="298"/>
      <c r="AB224" s="298"/>
      <c r="AC224" s="298"/>
      <c r="AD224" s="298"/>
      <c r="AE224" s="298"/>
      <c r="AF224" s="298"/>
      <c r="AG224" s="298"/>
      <c r="AH224" s="298"/>
      <c r="AI224" s="298"/>
      <c r="AJ224" s="298"/>
    </row>
    <row r="225" spans="1:36" s="5" customFormat="1" ht="31.5" x14ac:dyDescent="0.25">
      <c r="A225" s="21" t="s">
        <v>96</v>
      </c>
      <c r="B225" s="103" t="s">
        <v>1060</v>
      </c>
      <c r="C225" s="93" t="s">
        <v>97</v>
      </c>
      <c r="D225" s="259">
        <f>0+15664</f>
        <v>15664</v>
      </c>
      <c r="E225" s="155"/>
      <c r="F225" s="296"/>
      <c r="G225" s="297"/>
      <c r="H225" s="297"/>
      <c r="I225" s="221"/>
      <c r="J225" s="296"/>
      <c r="K225" s="310"/>
      <c r="L225" s="310"/>
      <c r="M225" s="298"/>
      <c r="N225" s="300"/>
      <c r="O225" s="298"/>
      <c r="P225" s="298"/>
      <c r="Q225" s="298"/>
      <c r="R225" s="298"/>
      <c r="S225" s="298"/>
      <c r="T225" s="298"/>
      <c r="U225" s="298"/>
      <c r="V225" s="298"/>
      <c r="W225" s="298"/>
      <c r="X225" s="298"/>
      <c r="Y225" s="298"/>
      <c r="Z225" s="298"/>
      <c r="AA225" s="298"/>
      <c r="AB225" s="298"/>
      <c r="AC225" s="298"/>
      <c r="AD225" s="298"/>
      <c r="AE225" s="298"/>
      <c r="AF225" s="298"/>
      <c r="AG225" s="298"/>
      <c r="AH225" s="298"/>
      <c r="AI225" s="298"/>
      <c r="AJ225" s="298"/>
    </row>
    <row r="226" spans="1:36" s="5" customFormat="1" ht="47.25" x14ac:dyDescent="0.2">
      <c r="A226" s="76" t="s">
        <v>776</v>
      </c>
      <c r="B226" s="90" t="s">
        <v>561</v>
      </c>
      <c r="C226" s="96"/>
      <c r="D226" s="260">
        <f t="shared" ref="D226:D228" si="44">D227</f>
        <v>10848.97</v>
      </c>
      <c r="E226" s="157"/>
      <c r="F226" s="296"/>
      <c r="G226" s="297"/>
      <c r="H226" s="297"/>
      <c r="I226" s="221"/>
      <c r="J226" s="296"/>
      <c r="K226" s="298"/>
      <c r="L226" s="298"/>
      <c r="M226" s="298"/>
      <c r="N226" s="300"/>
      <c r="O226" s="298"/>
      <c r="P226" s="298"/>
      <c r="Q226" s="298"/>
      <c r="R226" s="298"/>
      <c r="S226" s="298"/>
      <c r="T226" s="298"/>
      <c r="U226" s="298"/>
      <c r="V226" s="298"/>
      <c r="W226" s="298"/>
      <c r="X226" s="298"/>
      <c r="Y226" s="298"/>
      <c r="Z226" s="298"/>
      <c r="AA226" s="298"/>
      <c r="AB226" s="298"/>
      <c r="AC226" s="298"/>
      <c r="AD226" s="298"/>
      <c r="AE226" s="298"/>
      <c r="AF226" s="298"/>
      <c r="AG226" s="298"/>
      <c r="AH226" s="298"/>
      <c r="AI226" s="298"/>
      <c r="AJ226" s="298"/>
    </row>
    <row r="227" spans="1:36" s="5" customFormat="1" ht="31.5" x14ac:dyDescent="0.25">
      <c r="A227" s="26" t="s">
        <v>356</v>
      </c>
      <c r="B227" s="103" t="s">
        <v>561</v>
      </c>
      <c r="C227" s="93" t="s">
        <v>36</v>
      </c>
      <c r="D227" s="259">
        <f t="shared" si="44"/>
        <v>10848.97</v>
      </c>
      <c r="E227" s="155"/>
      <c r="F227" s="296"/>
      <c r="G227" s="297"/>
      <c r="H227" s="297"/>
      <c r="I227" s="221"/>
      <c r="J227" s="296"/>
      <c r="K227" s="298"/>
      <c r="L227" s="298"/>
      <c r="M227" s="298"/>
      <c r="N227" s="300"/>
      <c r="O227" s="298"/>
      <c r="P227" s="298"/>
      <c r="Q227" s="298"/>
      <c r="R227" s="298"/>
      <c r="S227" s="298"/>
      <c r="T227" s="298"/>
      <c r="U227" s="298"/>
      <c r="V227" s="298"/>
      <c r="W227" s="298"/>
      <c r="X227" s="298"/>
      <c r="Y227" s="298"/>
      <c r="Z227" s="298"/>
      <c r="AA227" s="298"/>
      <c r="AB227" s="298"/>
      <c r="AC227" s="298"/>
      <c r="AD227" s="298"/>
      <c r="AE227" s="298"/>
      <c r="AF227" s="298"/>
      <c r="AG227" s="298"/>
      <c r="AH227" s="298"/>
      <c r="AI227" s="298"/>
      <c r="AJ227" s="298"/>
    </row>
    <row r="228" spans="1:36" s="5" customFormat="1" ht="15.75" x14ac:dyDescent="0.25">
      <c r="A228" s="21" t="s">
        <v>35</v>
      </c>
      <c r="B228" s="103" t="s">
        <v>561</v>
      </c>
      <c r="C228" s="93">
        <v>410</v>
      </c>
      <c r="D228" s="259">
        <f t="shared" si="44"/>
        <v>10848.97</v>
      </c>
      <c r="E228" s="155"/>
      <c r="F228" s="296"/>
      <c r="G228" s="297"/>
      <c r="H228" s="297"/>
      <c r="I228" s="221"/>
      <c r="J228" s="296"/>
      <c r="K228" s="298"/>
      <c r="L228" s="298"/>
      <c r="M228" s="298"/>
      <c r="N228" s="300"/>
      <c r="O228" s="298"/>
      <c r="P228" s="298"/>
      <c r="Q228" s="298"/>
      <c r="R228" s="298"/>
      <c r="S228" s="298"/>
      <c r="T228" s="298"/>
      <c r="U228" s="298"/>
      <c r="V228" s="298"/>
      <c r="W228" s="298"/>
      <c r="X228" s="298"/>
      <c r="Y228" s="298"/>
      <c r="Z228" s="298"/>
      <c r="AA228" s="298"/>
      <c r="AB228" s="298"/>
      <c r="AC228" s="298"/>
      <c r="AD228" s="298"/>
      <c r="AE228" s="298"/>
      <c r="AF228" s="298"/>
      <c r="AG228" s="298"/>
      <c r="AH228" s="298"/>
      <c r="AI228" s="298"/>
      <c r="AJ228" s="298"/>
    </row>
    <row r="229" spans="1:36" s="5" customFormat="1" ht="31.5" x14ac:dyDescent="0.25">
      <c r="A229" s="21" t="s">
        <v>96</v>
      </c>
      <c r="B229" s="103" t="s">
        <v>561</v>
      </c>
      <c r="C229" s="93" t="s">
        <v>97</v>
      </c>
      <c r="D229" s="259">
        <f>16273.32+0.13-5424.48</f>
        <v>10848.97</v>
      </c>
      <c r="E229" s="155"/>
      <c r="F229" s="296"/>
      <c r="G229" s="297"/>
      <c r="H229" s="297"/>
      <c r="I229" s="221"/>
      <c r="J229" s="303"/>
      <c r="K229" s="304"/>
      <c r="L229" s="304"/>
      <c r="M229" s="298"/>
      <c r="N229" s="300"/>
      <c r="O229" s="298"/>
      <c r="P229" s="298"/>
      <c r="Q229" s="298"/>
      <c r="R229" s="298"/>
      <c r="S229" s="298"/>
      <c r="T229" s="298"/>
      <c r="U229" s="298"/>
      <c r="V229" s="298"/>
      <c r="W229" s="298"/>
      <c r="X229" s="298"/>
      <c r="Y229" s="298"/>
      <c r="Z229" s="298"/>
      <c r="AA229" s="298"/>
      <c r="AB229" s="298"/>
      <c r="AC229" s="298"/>
      <c r="AD229" s="298"/>
      <c r="AE229" s="298"/>
      <c r="AF229" s="298"/>
      <c r="AG229" s="298"/>
      <c r="AH229" s="298"/>
      <c r="AI229" s="298"/>
      <c r="AJ229" s="298"/>
    </row>
    <row r="230" spans="1:36" s="5" customFormat="1" ht="31.5" x14ac:dyDescent="0.25">
      <c r="A230" s="23" t="s">
        <v>115</v>
      </c>
      <c r="B230" s="90" t="s">
        <v>274</v>
      </c>
      <c r="C230" s="96"/>
      <c r="D230" s="260">
        <f t="shared" ref="D230:D231" si="45">D231</f>
        <v>340655</v>
      </c>
      <c r="E230" s="157"/>
      <c r="F230" s="296"/>
      <c r="G230" s="297"/>
      <c r="H230" s="297"/>
      <c r="I230" s="221"/>
      <c r="J230" s="296"/>
      <c r="K230" s="298"/>
      <c r="L230" s="298"/>
      <c r="M230" s="298"/>
      <c r="N230" s="300"/>
      <c r="O230" s="298"/>
      <c r="P230" s="298"/>
      <c r="Q230" s="298"/>
      <c r="R230" s="298"/>
      <c r="S230" s="298"/>
      <c r="T230" s="298"/>
      <c r="U230" s="298"/>
      <c r="V230" s="298"/>
      <c r="W230" s="298"/>
      <c r="X230" s="298"/>
      <c r="Y230" s="298"/>
      <c r="Z230" s="298"/>
      <c r="AA230" s="298"/>
      <c r="AB230" s="298"/>
      <c r="AC230" s="298"/>
      <c r="AD230" s="298"/>
      <c r="AE230" s="298"/>
      <c r="AF230" s="298"/>
      <c r="AG230" s="298"/>
      <c r="AH230" s="298"/>
      <c r="AI230" s="298"/>
      <c r="AJ230" s="298"/>
    </row>
    <row r="231" spans="1:36" s="5" customFormat="1" ht="31.5" x14ac:dyDescent="0.25">
      <c r="A231" s="18" t="s">
        <v>18</v>
      </c>
      <c r="B231" s="100" t="s">
        <v>274</v>
      </c>
      <c r="C231" s="91" t="s">
        <v>20</v>
      </c>
      <c r="D231" s="259">
        <f t="shared" si="45"/>
        <v>340655</v>
      </c>
      <c r="E231" s="155"/>
      <c r="F231" s="296"/>
      <c r="G231" s="297"/>
      <c r="H231" s="297"/>
      <c r="I231" s="221"/>
      <c r="J231" s="296"/>
      <c r="K231" s="298"/>
      <c r="L231" s="298"/>
      <c r="M231" s="298"/>
      <c r="N231" s="300"/>
      <c r="O231" s="298"/>
      <c r="P231" s="298"/>
      <c r="Q231" s="298"/>
      <c r="R231" s="298"/>
      <c r="S231" s="298"/>
      <c r="T231" s="298"/>
      <c r="U231" s="298"/>
      <c r="V231" s="298"/>
      <c r="W231" s="298"/>
      <c r="X231" s="298"/>
      <c r="Y231" s="298"/>
      <c r="Z231" s="298"/>
      <c r="AA231" s="298"/>
      <c r="AB231" s="298"/>
      <c r="AC231" s="298"/>
      <c r="AD231" s="298"/>
      <c r="AE231" s="298"/>
      <c r="AF231" s="298"/>
      <c r="AG231" s="298"/>
      <c r="AH231" s="298"/>
      <c r="AI231" s="298"/>
      <c r="AJ231" s="298"/>
    </row>
    <row r="232" spans="1:36" s="5" customFormat="1" ht="15.75" x14ac:dyDescent="0.25">
      <c r="A232" s="17" t="s">
        <v>24</v>
      </c>
      <c r="B232" s="100" t="s">
        <v>274</v>
      </c>
      <c r="C232" s="91" t="s">
        <v>25</v>
      </c>
      <c r="D232" s="259">
        <f>D233</f>
        <v>340655</v>
      </c>
      <c r="E232" s="154"/>
      <c r="F232" s="296"/>
      <c r="G232" s="297"/>
      <c r="H232" s="297"/>
      <c r="I232" s="221"/>
      <c r="J232" s="296"/>
      <c r="K232" s="298"/>
      <c r="L232" s="298"/>
      <c r="M232" s="298"/>
      <c r="N232" s="300"/>
      <c r="O232" s="298"/>
      <c r="P232" s="298"/>
      <c r="Q232" s="298"/>
      <c r="R232" s="298"/>
      <c r="S232" s="298"/>
      <c r="T232" s="298"/>
      <c r="U232" s="298"/>
      <c r="V232" s="298"/>
      <c r="W232" s="298"/>
      <c r="X232" s="298"/>
      <c r="Y232" s="298"/>
      <c r="Z232" s="298"/>
      <c r="AA232" s="298"/>
      <c r="AB232" s="298"/>
      <c r="AC232" s="298"/>
      <c r="AD232" s="298"/>
      <c r="AE232" s="298"/>
      <c r="AF232" s="298"/>
      <c r="AG232" s="298"/>
      <c r="AH232" s="298"/>
      <c r="AI232" s="298"/>
      <c r="AJ232" s="298"/>
    </row>
    <row r="233" spans="1:36" s="5" customFormat="1" ht="47.25" x14ac:dyDescent="0.25">
      <c r="A233" s="14" t="s">
        <v>100</v>
      </c>
      <c r="B233" s="100" t="s">
        <v>274</v>
      </c>
      <c r="C233" s="91" t="s">
        <v>101</v>
      </c>
      <c r="D233" s="259">
        <v>340655</v>
      </c>
      <c r="E233" s="154"/>
      <c r="F233" s="296"/>
      <c r="G233" s="297"/>
      <c r="H233" s="297"/>
      <c r="I233" s="221"/>
      <c r="J233" s="296"/>
      <c r="K233" s="298"/>
      <c r="L233" s="298"/>
      <c r="M233" s="298"/>
      <c r="N233" s="300"/>
      <c r="O233" s="298"/>
      <c r="P233" s="298"/>
      <c r="Q233" s="298"/>
      <c r="R233" s="298"/>
      <c r="S233" s="298"/>
      <c r="T233" s="298"/>
      <c r="U233" s="298"/>
      <c r="V233" s="298"/>
      <c r="W233" s="298"/>
      <c r="X233" s="298"/>
      <c r="Y233" s="298"/>
      <c r="Z233" s="298"/>
      <c r="AA233" s="298"/>
      <c r="AB233" s="298"/>
      <c r="AC233" s="298"/>
      <c r="AD233" s="298"/>
      <c r="AE233" s="298"/>
      <c r="AF233" s="298"/>
      <c r="AG233" s="298"/>
      <c r="AH233" s="298"/>
      <c r="AI233" s="298"/>
      <c r="AJ233" s="298"/>
    </row>
    <row r="234" spans="1:36" s="5" customFormat="1" ht="15.75" x14ac:dyDescent="0.25">
      <c r="A234" s="19" t="s">
        <v>436</v>
      </c>
      <c r="B234" s="86" t="s">
        <v>275</v>
      </c>
      <c r="C234" s="87"/>
      <c r="D234" s="254">
        <f>D235</f>
        <v>17019</v>
      </c>
      <c r="E234" s="151"/>
      <c r="F234" s="296"/>
      <c r="G234" s="297"/>
      <c r="H234" s="297"/>
      <c r="I234" s="221"/>
      <c r="J234" s="296"/>
      <c r="K234" s="298"/>
      <c r="L234" s="298"/>
      <c r="M234" s="298"/>
      <c r="N234" s="300"/>
      <c r="O234" s="298"/>
      <c r="P234" s="298"/>
      <c r="Q234" s="298"/>
      <c r="R234" s="298"/>
      <c r="S234" s="298"/>
      <c r="T234" s="298"/>
      <c r="U234" s="298"/>
      <c r="V234" s="298"/>
      <c r="W234" s="298"/>
      <c r="X234" s="298"/>
      <c r="Y234" s="298"/>
      <c r="Z234" s="298"/>
      <c r="AA234" s="298"/>
      <c r="AB234" s="298"/>
      <c r="AC234" s="298"/>
      <c r="AD234" s="298"/>
      <c r="AE234" s="298"/>
      <c r="AF234" s="298"/>
      <c r="AG234" s="298"/>
      <c r="AH234" s="298"/>
      <c r="AI234" s="298"/>
      <c r="AJ234" s="298"/>
    </row>
    <row r="235" spans="1:36" s="5" customFormat="1" ht="15.75" x14ac:dyDescent="0.25">
      <c r="A235" s="23" t="s">
        <v>111</v>
      </c>
      <c r="B235" s="90" t="s">
        <v>276</v>
      </c>
      <c r="C235" s="96"/>
      <c r="D235" s="260">
        <f>D236+D243</f>
        <v>17019</v>
      </c>
      <c r="E235" s="153"/>
      <c r="F235" s="296"/>
      <c r="G235" s="297"/>
      <c r="H235" s="297"/>
      <c r="I235" s="221"/>
      <c r="J235" s="296"/>
      <c r="K235" s="298"/>
      <c r="L235" s="298"/>
      <c r="M235" s="298"/>
      <c r="N235" s="300"/>
      <c r="O235" s="298"/>
      <c r="P235" s="298"/>
      <c r="Q235" s="298"/>
      <c r="R235" s="298"/>
      <c r="S235" s="298"/>
      <c r="T235" s="298"/>
      <c r="U235" s="298"/>
      <c r="V235" s="298"/>
      <c r="W235" s="298"/>
      <c r="X235" s="298"/>
      <c r="Y235" s="298"/>
      <c r="Z235" s="298"/>
      <c r="AA235" s="298"/>
      <c r="AB235" s="298"/>
      <c r="AC235" s="298"/>
      <c r="AD235" s="298"/>
      <c r="AE235" s="298"/>
      <c r="AF235" s="298"/>
      <c r="AG235" s="298"/>
      <c r="AH235" s="298"/>
      <c r="AI235" s="298"/>
      <c r="AJ235" s="298"/>
    </row>
    <row r="236" spans="1:36" s="5" customFormat="1" ht="15.75" x14ac:dyDescent="0.25">
      <c r="A236" s="23" t="s">
        <v>114</v>
      </c>
      <c r="B236" s="90" t="s">
        <v>277</v>
      </c>
      <c r="C236" s="96"/>
      <c r="D236" s="260">
        <f>D237+D240</f>
        <v>1342</v>
      </c>
      <c r="E236" s="153"/>
      <c r="F236" s="296"/>
      <c r="G236" s="297"/>
      <c r="H236" s="297"/>
      <c r="I236" s="221"/>
      <c r="J236" s="296"/>
      <c r="K236" s="298"/>
      <c r="L236" s="298"/>
      <c r="M236" s="298"/>
      <c r="N236" s="300"/>
      <c r="O236" s="298"/>
      <c r="P236" s="298"/>
      <c r="Q236" s="298"/>
      <c r="R236" s="298"/>
      <c r="S236" s="298"/>
      <c r="T236" s="298"/>
      <c r="U236" s="298"/>
      <c r="V236" s="298"/>
      <c r="W236" s="298"/>
      <c r="X236" s="298"/>
      <c r="Y236" s="298"/>
      <c r="Z236" s="298"/>
      <c r="AA236" s="298"/>
      <c r="AB236" s="298"/>
      <c r="AC236" s="298"/>
      <c r="AD236" s="298"/>
      <c r="AE236" s="298"/>
      <c r="AF236" s="298"/>
      <c r="AG236" s="298"/>
      <c r="AH236" s="298"/>
      <c r="AI236" s="298"/>
      <c r="AJ236" s="298"/>
    </row>
    <row r="237" spans="1:36" s="5" customFormat="1" ht="31.5" x14ac:dyDescent="0.2">
      <c r="A237" s="187" t="s">
        <v>532</v>
      </c>
      <c r="B237" s="103" t="s">
        <v>277</v>
      </c>
      <c r="C237" s="93" t="s">
        <v>15</v>
      </c>
      <c r="D237" s="257">
        <f t="shared" ref="D237:D238" si="46">D238</f>
        <v>400</v>
      </c>
      <c r="E237" s="154"/>
      <c r="F237" s="296"/>
      <c r="G237" s="297"/>
      <c r="H237" s="297"/>
      <c r="I237" s="221"/>
      <c r="J237" s="296"/>
      <c r="K237" s="298"/>
      <c r="L237" s="298"/>
      <c r="M237" s="298"/>
      <c r="N237" s="300"/>
      <c r="O237" s="298"/>
      <c r="P237" s="298"/>
      <c r="Q237" s="298"/>
      <c r="R237" s="298"/>
      <c r="S237" s="298"/>
      <c r="T237" s="298"/>
      <c r="U237" s="298"/>
      <c r="V237" s="298"/>
      <c r="W237" s="298"/>
      <c r="X237" s="298"/>
      <c r="Y237" s="298"/>
      <c r="Z237" s="298"/>
      <c r="AA237" s="298"/>
      <c r="AB237" s="298"/>
      <c r="AC237" s="298"/>
      <c r="AD237" s="298"/>
      <c r="AE237" s="298"/>
      <c r="AF237" s="298"/>
      <c r="AG237" s="298"/>
      <c r="AH237" s="298"/>
      <c r="AI237" s="298"/>
      <c r="AJ237" s="298"/>
    </row>
    <row r="238" spans="1:36" s="5" customFormat="1" ht="31.5" x14ac:dyDescent="0.25">
      <c r="A238" s="18" t="s">
        <v>17</v>
      </c>
      <c r="B238" s="103" t="s">
        <v>277</v>
      </c>
      <c r="C238" s="93" t="s">
        <v>16</v>
      </c>
      <c r="D238" s="257">
        <f t="shared" si="46"/>
        <v>400</v>
      </c>
      <c r="E238" s="154"/>
      <c r="F238" s="296"/>
      <c r="G238" s="297"/>
      <c r="H238" s="297"/>
      <c r="I238" s="221"/>
      <c r="J238" s="296"/>
      <c r="K238" s="298"/>
      <c r="L238" s="298"/>
      <c r="M238" s="298"/>
      <c r="N238" s="300"/>
      <c r="O238" s="298"/>
      <c r="P238" s="298"/>
      <c r="Q238" s="298"/>
      <c r="R238" s="298"/>
      <c r="S238" s="298"/>
      <c r="T238" s="298"/>
      <c r="U238" s="298"/>
      <c r="V238" s="298"/>
      <c r="W238" s="298"/>
      <c r="X238" s="298"/>
      <c r="Y238" s="298"/>
      <c r="Z238" s="298"/>
      <c r="AA238" s="298"/>
      <c r="AB238" s="298"/>
      <c r="AC238" s="298"/>
      <c r="AD238" s="298"/>
      <c r="AE238" s="298"/>
      <c r="AF238" s="298"/>
      <c r="AG238" s="298"/>
      <c r="AH238" s="298"/>
      <c r="AI238" s="298"/>
      <c r="AJ238" s="298"/>
    </row>
    <row r="239" spans="1:36" s="5" customFormat="1" ht="15.75" x14ac:dyDescent="0.25">
      <c r="A239" s="17" t="s">
        <v>801</v>
      </c>
      <c r="B239" s="103" t="s">
        <v>277</v>
      </c>
      <c r="C239" s="91" t="s">
        <v>78</v>
      </c>
      <c r="D239" s="257">
        <f>500-100</f>
        <v>400</v>
      </c>
      <c r="E239" s="154"/>
      <c r="F239" s="296"/>
      <c r="G239" s="297"/>
      <c r="H239" s="297"/>
      <c r="I239" s="221"/>
      <c r="J239" s="296"/>
      <c r="K239" s="298"/>
      <c r="L239" s="298"/>
      <c r="M239" s="298"/>
      <c r="N239" s="300"/>
      <c r="O239" s="298"/>
      <c r="P239" s="298"/>
      <c r="Q239" s="298"/>
      <c r="R239" s="298"/>
      <c r="S239" s="298"/>
      <c r="T239" s="298"/>
      <c r="U239" s="298"/>
      <c r="V239" s="298"/>
      <c r="W239" s="298"/>
      <c r="X239" s="298"/>
      <c r="Y239" s="298"/>
      <c r="Z239" s="298"/>
      <c r="AA239" s="298"/>
      <c r="AB239" s="298"/>
      <c r="AC239" s="298"/>
      <c r="AD239" s="298"/>
      <c r="AE239" s="298"/>
      <c r="AF239" s="298"/>
      <c r="AG239" s="298"/>
      <c r="AH239" s="298"/>
      <c r="AI239" s="298"/>
      <c r="AJ239" s="298"/>
    </row>
    <row r="240" spans="1:36" s="5" customFormat="1" ht="31.5" x14ac:dyDescent="0.25">
      <c r="A240" s="18" t="s">
        <v>18</v>
      </c>
      <c r="B240" s="103" t="s">
        <v>277</v>
      </c>
      <c r="C240" s="93" t="s">
        <v>20</v>
      </c>
      <c r="D240" s="257">
        <f t="shared" ref="D240:D241" si="47">D241</f>
        <v>942</v>
      </c>
      <c r="E240" s="154"/>
      <c r="F240" s="296"/>
      <c r="G240" s="297"/>
      <c r="H240" s="297"/>
      <c r="I240" s="221"/>
      <c r="J240" s="296"/>
      <c r="K240" s="298"/>
      <c r="L240" s="298"/>
      <c r="M240" s="298"/>
      <c r="N240" s="300"/>
      <c r="O240" s="298"/>
      <c r="P240" s="298"/>
      <c r="Q240" s="298"/>
      <c r="R240" s="298"/>
      <c r="S240" s="298"/>
      <c r="T240" s="298"/>
      <c r="U240" s="298"/>
      <c r="V240" s="298"/>
      <c r="W240" s="298"/>
      <c r="X240" s="298"/>
      <c r="Y240" s="298"/>
      <c r="Z240" s="298"/>
      <c r="AA240" s="298"/>
      <c r="AB240" s="298"/>
      <c r="AC240" s="298"/>
      <c r="AD240" s="298"/>
      <c r="AE240" s="298"/>
      <c r="AF240" s="298"/>
      <c r="AG240" s="298"/>
      <c r="AH240" s="298"/>
      <c r="AI240" s="298"/>
      <c r="AJ240" s="298"/>
    </row>
    <row r="241" spans="1:36" s="5" customFormat="1" ht="15.75" x14ac:dyDescent="0.25">
      <c r="A241" s="18" t="s">
        <v>24</v>
      </c>
      <c r="B241" s="103" t="s">
        <v>277</v>
      </c>
      <c r="C241" s="93" t="s">
        <v>25</v>
      </c>
      <c r="D241" s="257">
        <f t="shared" si="47"/>
        <v>942</v>
      </c>
      <c r="E241" s="154"/>
      <c r="F241" s="296"/>
      <c r="G241" s="297"/>
      <c r="H241" s="297"/>
      <c r="I241" s="221"/>
      <c r="J241" s="296"/>
      <c r="K241" s="298"/>
      <c r="L241" s="298"/>
      <c r="M241" s="298"/>
      <c r="N241" s="300"/>
      <c r="O241" s="298"/>
      <c r="P241" s="298"/>
      <c r="Q241" s="298"/>
      <c r="R241" s="298"/>
      <c r="S241" s="298"/>
      <c r="T241" s="298"/>
      <c r="U241" s="298"/>
      <c r="V241" s="298"/>
      <c r="W241" s="298"/>
      <c r="X241" s="298"/>
      <c r="Y241" s="298"/>
      <c r="Z241" s="298"/>
      <c r="AA241" s="298"/>
      <c r="AB241" s="298"/>
      <c r="AC241" s="298"/>
      <c r="AD241" s="298"/>
      <c r="AE241" s="298"/>
      <c r="AF241" s="298"/>
      <c r="AG241" s="298"/>
      <c r="AH241" s="298"/>
      <c r="AI241" s="298"/>
      <c r="AJ241" s="298"/>
    </row>
    <row r="242" spans="1:36" s="5" customFormat="1" ht="15.75" x14ac:dyDescent="0.25">
      <c r="A242" s="18" t="s">
        <v>83</v>
      </c>
      <c r="B242" s="103" t="s">
        <v>277</v>
      </c>
      <c r="C242" s="93" t="s">
        <v>84</v>
      </c>
      <c r="D242" s="257">
        <f>842+100</f>
        <v>942</v>
      </c>
      <c r="E242" s="154"/>
      <c r="F242" s="296"/>
      <c r="G242" s="297"/>
      <c r="H242" s="297"/>
      <c r="I242" s="221"/>
      <c r="J242" s="296"/>
      <c r="K242" s="298"/>
      <c r="L242" s="298"/>
      <c r="M242" s="298"/>
      <c r="N242" s="300"/>
      <c r="O242" s="298"/>
      <c r="P242" s="298"/>
      <c r="Q242" s="298"/>
      <c r="R242" s="298"/>
      <c r="S242" s="298"/>
      <c r="T242" s="298"/>
      <c r="U242" s="298"/>
      <c r="V242" s="298"/>
      <c r="W242" s="298"/>
      <c r="X242" s="298"/>
      <c r="Y242" s="298"/>
      <c r="Z242" s="298"/>
      <c r="AA242" s="298"/>
      <c r="AB242" s="298"/>
      <c r="AC242" s="298"/>
      <c r="AD242" s="298"/>
      <c r="AE242" s="298"/>
      <c r="AF242" s="298"/>
      <c r="AG242" s="298"/>
      <c r="AH242" s="298"/>
      <c r="AI242" s="298"/>
      <c r="AJ242" s="298"/>
    </row>
    <row r="243" spans="1:36" s="5" customFormat="1" ht="31.5" x14ac:dyDescent="0.25">
      <c r="A243" s="14" t="s">
        <v>366</v>
      </c>
      <c r="B243" s="92" t="s">
        <v>364</v>
      </c>
      <c r="C243" s="91"/>
      <c r="D243" s="259">
        <f t="shared" ref="D243:D245" si="48">D244</f>
        <v>15677</v>
      </c>
      <c r="E243" s="154"/>
      <c r="F243" s="296"/>
      <c r="G243" s="297"/>
      <c r="H243" s="297"/>
      <c r="I243" s="221"/>
      <c r="J243" s="296"/>
      <c r="K243" s="298"/>
      <c r="L243" s="298"/>
      <c r="M243" s="298"/>
      <c r="N243" s="300"/>
      <c r="O243" s="298"/>
      <c r="P243" s="298"/>
      <c r="Q243" s="298"/>
      <c r="R243" s="298"/>
      <c r="S243" s="298"/>
      <c r="T243" s="298"/>
      <c r="U243" s="298"/>
      <c r="V243" s="298"/>
      <c r="W243" s="298"/>
      <c r="X243" s="298"/>
      <c r="Y243" s="298"/>
      <c r="Z243" s="298"/>
      <c r="AA243" s="298"/>
      <c r="AB243" s="298"/>
      <c r="AC243" s="298"/>
      <c r="AD243" s="298"/>
      <c r="AE243" s="298"/>
      <c r="AF243" s="298"/>
      <c r="AG243" s="298"/>
      <c r="AH243" s="298"/>
      <c r="AI243" s="298"/>
      <c r="AJ243" s="298"/>
    </row>
    <row r="244" spans="1:36" s="5" customFormat="1" ht="15.75" x14ac:dyDescent="0.25">
      <c r="A244" s="18" t="s">
        <v>22</v>
      </c>
      <c r="B244" s="103" t="s">
        <v>364</v>
      </c>
      <c r="C244" s="91" t="s">
        <v>23</v>
      </c>
      <c r="D244" s="257">
        <f t="shared" si="48"/>
        <v>15677</v>
      </c>
      <c r="E244" s="154"/>
      <c r="F244" s="296"/>
      <c r="G244" s="297"/>
      <c r="H244" s="297"/>
      <c r="I244" s="221"/>
      <c r="J244" s="296"/>
      <c r="K244" s="298"/>
      <c r="L244" s="298"/>
      <c r="M244" s="298"/>
      <c r="N244" s="300"/>
      <c r="O244" s="298"/>
      <c r="P244" s="298"/>
      <c r="Q244" s="298"/>
      <c r="R244" s="298"/>
      <c r="S244" s="298"/>
      <c r="T244" s="298"/>
      <c r="U244" s="298"/>
      <c r="V244" s="298"/>
      <c r="W244" s="298"/>
      <c r="X244" s="298"/>
      <c r="Y244" s="298"/>
      <c r="Z244" s="298"/>
      <c r="AA244" s="298"/>
      <c r="AB244" s="298"/>
      <c r="AC244" s="298"/>
      <c r="AD244" s="298"/>
      <c r="AE244" s="298"/>
      <c r="AF244" s="298"/>
      <c r="AG244" s="298"/>
      <c r="AH244" s="298"/>
      <c r="AI244" s="298"/>
      <c r="AJ244" s="298"/>
    </row>
    <row r="245" spans="1:36" s="5" customFormat="1" ht="31.5" x14ac:dyDescent="0.25">
      <c r="A245" s="18" t="s">
        <v>124</v>
      </c>
      <c r="B245" s="103" t="s">
        <v>364</v>
      </c>
      <c r="C245" s="91" t="s">
        <v>146</v>
      </c>
      <c r="D245" s="257">
        <f t="shared" si="48"/>
        <v>15677</v>
      </c>
      <c r="E245" s="154"/>
      <c r="F245" s="296"/>
      <c r="G245" s="297"/>
      <c r="H245" s="297"/>
      <c r="I245" s="221"/>
      <c r="J245" s="296"/>
      <c r="K245" s="298"/>
      <c r="L245" s="298"/>
      <c r="M245" s="298"/>
      <c r="N245" s="300"/>
      <c r="O245" s="298"/>
      <c r="P245" s="298"/>
      <c r="Q245" s="298"/>
      <c r="R245" s="298"/>
      <c r="S245" s="298"/>
      <c r="T245" s="298"/>
      <c r="U245" s="298"/>
      <c r="V245" s="298"/>
      <c r="W245" s="298"/>
      <c r="X245" s="298"/>
      <c r="Y245" s="298"/>
      <c r="Z245" s="298"/>
      <c r="AA245" s="298"/>
      <c r="AB245" s="298"/>
      <c r="AC245" s="298"/>
      <c r="AD245" s="298"/>
      <c r="AE245" s="298"/>
      <c r="AF245" s="298"/>
      <c r="AG245" s="298"/>
      <c r="AH245" s="298"/>
      <c r="AI245" s="298"/>
      <c r="AJ245" s="298"/>
    </row>
    <row r="246" spans="1:36" s="5" customFormat="1" ht="37.5" customHeight="1" x14ac:dyDescent="0.25">
      <c r="A246" s="28" t="s">
        <v>365</v>
      </c>
      <c r="B246" s="103" t="s">
        <v>364</v>
      </c>
      <c r="C246" s="91" t="s">
        <v>147</v>
      </c>
      <c r="D246" s="257">
        <f>13176+2501</f>
        <v>15677</v>
      </c>
      <c r="E246" s="154"/>
      <c r="F246" s="296"/>
      <c r="G246" s="297"/>
      <c r="H246" s="297"/>
      <c r="I246" s="221"/>
      <c r="J246" s="296"/>
      <c r="K246" s="298"/>
      <c r="L246" s="298"/>
      <c r="M246" s="298"/>
      <c r="N246" s="300"/>
      <c r="O246" s="298"/>
      <c r="P246" s="298"/>
      <c r="Q246" s="298"/>
      <c r="R246" s="298"/>
      <c r="S246" s="298"/>
      <c r="T246" s="298"/>
      <c r="U246" s="298"/>
      <c r="V246" s="298"/>
      <c r="W246" s="298"/>
      <c r="X246" s="298"/>
      <c r="Y246" s="298"/>
      <c r="Z246" s="298"/>
      <c r="AA246" s="298"/>
      <c r="AB246" s="298"/>
      <c r="AC246" s="298"/>
      <c r="AD246" s="298"/>
      <c r="AE246" s="298"/>
      <c r="AF246" s="298"/>
      <c r="AG246" s="298"/>
      <c r="AH246" s="298"/>
      <c r="AI246" s="298"/>
      <c r="AJ246" s="298"/>
    </row>
    <row r="247" spans="1:36" s="5" customFormat="1" ht="31.5" x14ac:dyDescent="0.25">
      <c r="A247" s="29" t="s">
        <v>116</v>
      </c>
      <c r="B247" s="86" t="s">
        <v>278</v>
      </c>
      <c r="C247" s="91"/>
      <c r="D247" s="254">
        <f>D248+D302</f>
        <v>350692.1</v>
      </c>
      <c r="E247" s="151"/>
      <c r="F247" s="296"/>
      <c r="G247" s="297"/>
      <c r="H247" s="297"/>
      <c r="I247" s="221"/>
      <c r="J247" s="296"/>
      <c r="K247" s="298"/>
      <c r="L247" s="298"/>
      <c r="M247" s="298"/>
      <c r="N247" s="300"/>
      <c r="O247" s="298"/>
      <c r="P247" s="298"/>
      <c r="Q247" s="298"/>
      <c r="R247" s="298"/>
      <c r="S247" s="298"/>
      <c r="T247" s="298"/>
      <c r="U247" s="298"/>
      <c r="V247" s="298"/>
      <c r="W247" s="298"/>
      <c r="X247" s="298"/>
      <c r="Y247" s="298"/>
      <c r="Z247" s="298"/>
      <c r="AA247" s="298"/>
      <c r="AB247" s="298"/>
      <c r="AC247" s="298"/>
      <c r="AD247" s="298"/>
      <c r="AE247" s="298"/>
      <c r="AF247" s="298"/>
      <c r="AG247" s="298"/>
      <c r="AH247" s="298"/>
      <c r="AI247" s="298"/>
      <c r="AJ247" s="298"/>
    </row>
    <row r="248" spans="1:36" s="5" customFormat="1" ht="47.25" x14ac:dyDescent="0.25">
      <c r="A248" s="19" t="s">
        <v>279</v>
      </c>
      <c r="B248" s="86" t="s">
        <v>280</v>
      </c>
      <c r="C248" s="87"/>
      <c r="D248" s="254">
        <f>D249+D253+D257+D281+D285</f>
        <v>350232.1</v>
      </c>
      <c r="E248" s="151"/>
      <c r="F248" s="296"/>
      <c r="G248" s="297"/>
      <c r="H248" s="297"/>
      <c r="I248" s="221"/>
      <c r="J248" s="296"/>
      <c r="K248" s="298"/>
      <c r="L248" s="298"/>
      <c r="M248" s="298"/>
      <c r="N248" s="300"/>
      <c r="O248" s="298"/>
      <c r="P248" s="298"/>
      <c r="Q248" s="298"/>
      <c r="R248" s="298"/>
      <c r="S248" s="298"/>
      <c r="T248" s="298"/>
      <c r="U248" s="298"/>
      <c r="V248" s="298"/>
      <c r="W248" s="298"/>
      <c r="X248" s="298"/>
      <c r="Y248" s="298"/>
      <c r="Z248" s="298"/>
      <c r="AA248" s="298"/>
      <c r="AB248" s="298"/>
      <c r="AC248" s="298"/>
      <c r="AD248" s="298"/>
      <c r="AE248" s="298"/>
      <c r="AF248" s="298"/>
      <c r="AG248" s="298"/>
      <c r="AH248" s="298"/>
      <c r="AI248" s="298"/>
      <c r="AJ248" s="298"/>
    </row>
    <row r="249" spans="1:36" s="5" customFormat="1" ht="31.5" x14ac:dyDescent="0.25">
      <c r="A249" s="214" t="s">
        <v>990</v>
      </c>
      <c r="B249" s="215" t="s">
        <v>991</v>
      </c>
      <c r="C249" s="216"/>
      <c r="D249" s="237">
        <f t="shared" ref="D249:D251" si="49">D250</f>
        <v>200</v>
      </c>
      <c r="E249" s="151"/>
      <c r="F249" s="296"/>
      <c r="G249" s="297"/>
      <c r="H249" s="297"/>
      <c r="I249" s="221"/>
      <c r="J249" s="296"/>
      <c r="K249" s="298"/>
      <c r="L249" s="298"/>
      <c r="M249" s="298"/>
      <c r="N249" s="300"/>
      <c r="O249" s="298"/>
      <c r="P249" s="298"/>
      <c r="Q249" s="298"/>
      <c r="R249" s="298"/>
      <c r="S249" s="298"/>
      <c r="T249" s="298"/>
      <c r="U249" s="298"/>
      <c r="V249" s="298"/>
      <c r="W249" s="298"/>
      <c r="X249" s="298"/>
      <c r="Y249" s="298"/>
      <c r="Z249" s="298"/>
      <c r="AA249" s="298"/>
      <c r="AB249" s="298"/>
      <c r="AC249" s="298"/>
      <c r="AD249" s="298"/>
      <c r="AE249" s="298"/>
      <c r="AF249" s="298"/>
      <c r="AG249" s="298"/>
      <c r="AH249" s="298"/>
      <c r="AI249" s="298"/>
      <c r="AJ249" s="298"/>
    </row>
    <row r="250" spans="1:36" s="5" customFormat="1" ht="31.5" x14ac:dyDescent="0.25">
      <c r="A250" s="18" t="s">
        <v>18</v>
      </c>
      <c r="B250" s="141" t="s">
        <v>991</v>
      </c>
      <c r="C250" s="197" t="s">
        <v>20</v>
      </c>
      <c r="D250" s="259">
        <f t="shared" si="49"/>
        <v>200</v>
      </c>
      <c r="E250" s="151"/>
      <c r="F250" s="296"/>
      <c r="G250" s="297"/>
      <c r="H250" s="297"/>
      <c r="I250" s="221"/>
      <c r="J250" s="296"/>
      <c r="K250" s="298"/>
      <c r="L250" s="298"/>
      <c r="M250" s="298"/>
      <c r="N250" s="300"/>
      <c r="O250" s="298"/>
      <c r="P250" s="298"/>
      <c r="Q250" s="298"/>
      <c r="R250" s="298"/>
      <c r="S250" s="298"/>
      <c r="T250" s="298"/>
      <c r="U250" s="298"/>
      <c r="V250" s="298"/>
      <c r="W250" s="298"/>
      <c r="X250" s="298"/>
      <c r="Y250" s="298"/>
      <c r="Z250" s="298"/>
      <c r="AA250" s="298"/>
      <c r="AB250" s="298"/>
      <c r="AC250" s="298"/>
      <c r="AD250" s="298"/>
      <c r="AE250" s="298"/>
      <c r="AF250" s="298"/>
      <c r="AG250" s="298"/>
      <c r="AH250" s="298"/>
      <c r="AI250" s="298"/>
      <c r="AJ250" s="298"/>
    </row>
    <row r="251" spans="1:36" s="5" customFormat="1" ht="15.75" x14ac:dyDescent="0.25">
      <c r="A251" s="21" t="s">
        <v>24</v>
      </c>
      <c r="B251" s="141" t="s">
        <v>991</v>
      </c>
      <c r="C251" s="197" t="s">
        <v>25</v>
      </c>
      <c r="D251" s="259">
        <f t="shared" si="49"/>
        <v>200</v>
      </c>
      <c r="E251" s="151"/>
      <c r="F251" s="296"/>
      <c r="G251" s="297"/>
      <c r="H251" s="297"/>
      <c r="I251" s="221"/>
      <c r="J251" s="296"/>
      <c r="K251" s="298"/>
      <c r="L251" s="298"/>
      <c r="M251" s="298"/>
      <c r="N251" s="300"/>
      <c r="O251" s="298"/>
      <c r="P251" s="298"/>
      <c r="Q251" s="298"/>
      <c r="R251" s="298"/>
      <c r="S251" s="298"/>
      <c r="T251" s="298"/>
      <c r="U251" s="298"/>
      <c r="V251" s="298"/>
      <c r="W251" s="298"/>
      <c r="X251" s="298"/>
      <c r="Y251" s="298"/>
      <c r="Z251" s="298"/>
      <c r="AA251" s="298"/>
      <c r="AB251" s="298"/>
      <c r="AC251" s="298"/>
      <c r="AD251" s="298"/>
      <c r="AE251" s="298"/>
      <c r="AF251" s="298"/>
      <c r="AG251" s="298"/>
      <c r="AH251" s="298"/>
      <c r="AI251" s="298"/>
      <c r="AJ251" s="298"/>
    </row>
    <row r="252" spans="1:36" s="5" customFormat="1" ht="15.75" x14ac:dyDescent="0.25">
      <c r="A252" s="18" t="s">
        <v>83</v>
      </c>
      <c r="B252" s="141" t="s">
        <v>991</v>
      </c>
      <c r="C252" s="217" t="s">
        <v>84</v>
      </c>
      <c r="D252" s="259">
        <v>200</v>
      </c>
      <c r="E252" s="151"/>
      <c r="F252" s="296"/>
      <c r="G252" s="297"/>
      <c r="H252" s="297"/>
      <c r="I252" s="221"/>
      <c r="J252" s="296"/>
      <c r="K252" s="298"/>
      <c r="L252" s="298"/>
      <c r="M252" s="298"/>
      <c r="N252" s="300"/>
      <c r="O252" s="298"/>
      <c r="P252" s="298"/>
      <c r="Q252" s="298"/>
      <c r="R252" s="298"/>
      <c r="S252" s="298"/>
      <c r="T252" s="298"/>
      <c r="U252" s="298"/>
      <c r="V252" s="298"/>
      <c r="W252" s="298"/>
      <c r="X252" s="298"/>
      <c r="Y252" s="298"/>
      <c r="Z252" s="298"/>
      <c r="AA252" s="298"/>
      <c r="AB252" s="298"/>
      <c r="AC252" s="298"/>
      <c r="AD252" s="298"/>
      <c r="AE252" s="298"/>
      <c r="AF252" s="298"/>
      <c r="AG252" s="298"/>
      <c r="AH252" s="298"/>
      <c r="AI252" s="298"/>
      <c r="AJ252" s="298"/>
    </row>
    <row r="253" spans="1:36" s="5" customFormat="1" ht="15.75" x14ac:dyDescent="0.25">
      <c r="A253" s="20" t="s">
        <v>51</v>
      </c>
      <c r="B253" s="78" t="s">
        <v>281</v>
      </c>
      <c r="C253" s="102"/>
      <c r="D253" s="255">
        <f t="shared" ref="D253:D255" si="50">D254</f>
        <v>580</v>
      </c>
      <c r="E253" s="152"/>
      <c r="F253" s="296"/>
      <c r="G253" s="297"/>
      <c r="H253" s="297"/>
      <c r="I253" s="221"/>
      <c r="J253" s="296"/>
      <c r="K253" s="298"/>
      <c r="L253" s="298"/>
      <c r="M253" s="298"/>
      <c r="N253" s="300"/>
      <c r="O253" s="298"/>
      <c r="P253" s="298"/>
      <c r="Q253" s="298"/>
      <c r="R253" s="298"/>
      <c r="S253" s="298"/>
      <c r="T253" s="298"/>
      <c r="U253" s="298"/>
      <c r="V253" s="298"/>
      <c r="W253" s="298"/>
      <c r="X253" s="298"/>
      <c r="Y253" s="298"/>
      <c r="Z253" s="298"/>
      <c r="AA253" s="298"/>
      <c r="AB253" s="298"/>
      <c r="AC253" s="298"/>
      <c r="AD253" s="298"/>
      <c r="AE253" s="298"/>
      <c r="AF253" s="298"/>
      <c r="AG253" s="298"/>
      <c r="AH253" s="298"/>
      <c r="AI253" s="298"/>
      <c r="AJ253" s="298"/>
    </row>
    <row r="254" spans="1:36" s="5" customFormat="1" ht="31.5" x14ac:dyDescent="0.25">
      <c r="A254" s="18" t="s">
        <v>18</v>
      </c>
      <c r="B254" s="100" t="s">
        <v>281</v>
      </c>
      <c r="C254" s="91" t="s">
        <v>20</v>
      </c>
      <c r="D254" s="259">
        <f t="shared" si="50"/>
        <v>580</v>
      </c>
      <c r="E254" s="154"/>
      <c r="F254" s="296"/>
      <c r="G254" s="297"/>
      <c r="H254" s="297"/>
      <c r="I254" s="221"/>
      <c r="J254" s="296"/>
      <c r="K254" s="298"/>
      <c r="L254" s="298"/>
      <c r="M254" s="298"/>
      <c r="N254" s="300"/>
      <c r="O254" s="298"/>
      <c r="P254" s="298"/>
      <c r="Q254" s="298"/>
      <c r="R254" s="298"/>
      <c r="S254" s="298"/>
      <c r="T254" s="298"/>
      <c r="U254" s="298"/>
      <c r="V254" s="298"/>
      <c r="W254" s="298"/>
      <c r="X254" s="298"/>
      <c r="Y254" s="298"/>
      <c r="Z254" s="298"/>
      <c r="AA254" s="298"/>
      <c r="AB254" s="298"/>
      <c r="AC254" s="298"/>
      <c r="AD254" s="298"/>
      <c r="AE254" s="298"/>
      <c r="AF254" s="298"/>
      <c r="AG254" s="298"/>
      <c r="AH254" s="298"/>
      <c r="AI254" s="298"/>
      <c r="AJ254" s="298"/>
    </row>
    <row r="255" spans="1:36" s="5" customFormat="1" ht="15.75" x14ac:dyDescent="0.25">
      <c r="A255" s="21" t="s">
        <v>24</v>
      </c>
      <c r="B255" s="100" t="s">
        <v>281</v>
      </c>
      <c r="C255" s="91" t="s">
        <v>25</v>
      </c>
      <c r="D255" s="259">
        <f t="shared" si="50"/>
        <v>580</v>
      </c>
      <c r="E255" s="154"/>
      <c r="F255" s="296"/>
      <c r="G255" s="297"/>
      <c r="H255" s="297"/>
      <c r="I255" s="221"/>
      <c r="J255" s="296"/>
      <c r="K255" s="298"/>
      <c r="L255" s="298"/>
      <c r="M255" s="298"/>
      <c r="N255" s="300"/>
      <c r="O255" s="298"/>
      <c r="P255" s="298"/>
      <c r="Q255" s="298"/>
      <c r="R255" s="298"/>
      <c r="S255" s="298"/>
      <c r="T255" s="298"/>
      <c r="U255" s="298"/>
      <c r="V255" s="298"/>
      <c r="W255" s="298"/>
      <c r="X255" s="298"/>
      <c r="Y255" s="298"/>
      <c r="Z255" s="298"/>
      <c r="AA255" s="298"/>
      <c r="AB255" s="298"/>
      <c r="AC255" s="298"/>
      <c r="AD255" s="298"/>
      <c r="AE255" s="298"/>
      <c r="AF255" s="298"/>
      <c r="AG255" s="298"/>
      <c r="AH255" s="298"/>
      <c r="AI255" s="298"/>
      <c r="AJ255" s="298"/>
    </row>
    <row r="256" spans="1:36" s="5" customFormat="1" ht="15.75" x14ac:dyDescent="0.25">
      <c r="A256" s="18" t="s">
        <v>83</v>
      </c>
      <c r="B256" s="100" t="s">
        <v>281</v>
      </c>
      <c r="C256" s="93" t="s">
        <v>84</v>
      </c>
      <c r="D256" s="259">
        <f>0+580</f>
        <v>580</v>
      </c>
      <c r="E256" s="153"/>
      <c r="F256" s="296"/>
      <c r="G256" s="297"/>
      <c r="H256" s="297"/>
      <c r="I256" s="221"/>
      <c r="J256" s="296"/>
      <c r="K256" s="298"/>
      <c r="L256" s="298"/>
      <c r="M256" s="298"/>
      <c r="N256" s="300"/>
      <c r="O256" s="298"/>
      <c r="P256" s="298"/>
      <c r="Q256" s="298"/>
      <c r="R256" s="298"/>
      <c r="S256" s="298"/>
      <c r="T256" s="298"/>
      <c r="U256" s="298"/>
      <c r="V256" s="298"/>
      <c r="W256" s="298"/>
      <c r="X256" s="298"/>
      <c r="Y256" s="298"/>
      <c r="Z256" s="298"/>
      <c r="AA256" s="298"/>
      <c r="AB256" s="298"/>
      <c r="AC256" s="298"/>
      <c r="AD256" s="298"/>
      <c r="AE256" s="298"/>
      <c r="AF256" s="298"/>
      <c r="AG256" s="298"/>
      <c r="AH256" s="298"/>
      <c r="AI256" s="298"/>
      <c r="AJ256" s="298"/>
    </row>
    <row r="257" spans="1:36" s="5" customFormat="1" ht="15.75" x14ac:dyDescent="0.25">
      <c r="A257" s="22" t="s">
        <v>117</v>
      </c>
      <c r="B257" s="88" t="s">
        <v>282</v>
      </c>
      <c r="C257" s="102"/>
      <c r="D257" s="255">
        <f>D258+D262+D269+D273+D277</f>
        <v>68481</v>
      </c>
      <c r="E257" s="152"/>
      <c r="F257" s="296"/>
      <c r="G257" s="297"/>
      <c r="H257" s="297"/>
      <c r="I257" s="221"/>
      <c r="J257" s="296"/>
      <c r="K257" s="298"/>
      <c r="L257" s="298"/>
      <c r="M257" s="298"/>
      <c r="N257" s="300"/>
      <c r="O257" s="298"/>
      <c r="P257" s="298"/>
      <c r="Q257" s="298"/>
      <c r="R257" s="298"/>
      <c r="S257" s="298"/>
      <c r="T257" s="298"/>
      <c r="U257" s="298"/>
      <c r="V257" s="298"/>
      <c r="W257" s="298"/>
      <c r="X257" s="298"/>
      <c r="Y257" s="298"/>
      <c r="Z257" s="298"/>
      <c r="AA257" s="298"/>
      <c r="AB257" s="298"/>
      <c r="AC257" s="298"/>
      <c r="AD257" s="298"/>
      <c r="AE257" s="298"/>
      <c r="AF257" s="298"/>
      <c r="AG257" s="298"/>
      <c r="AH257" s="298"/>
      <c r="AI257" s="298"/>
      <c r="AJ257" s="298"/>
    </row>
    <row r="258" spans="1:36" s="5" customFormat="1" ht="47.25" x14ac:dyDescent="0.25">
      <c r="A258" s="23" t="s">
        <v>1109</v>
      </c>
      <c r="B258" s="90" t="s">
        <v>1110</v>
      </c>
      <c r="C258" s="96"/>
      <c r="D258" s="265">
        <f>D259</f>
        <v>7000</v>
      </c>
      <c r="E258" s="152"/>
      <c r="F258" s="296"/>
      <c r="G258" s="297"/>
      <c r="H258" s="297"/>
      <c r="I258" s="221"/>
      <c r="J258" s="296"/>
      <c r="K258" s="298"/>
      <c r="L258" s="298"/>
      <c r="M258" s="298"/>
      <c r="N258" s="300"/>
      <c r="O258" s="298"/>
      <c r="P258" s="298"/>
      <c r="Q258" s="298"/>
      <c r="R258" s="298"/>
      <c r="S258" s="298"/>
      <c r="T258" s="298"/>
      <c r="U258" s="298"/>
      <c r="V258" s="298"/>
      <c r="W258" s="298"/>
      <c r="X258" s="298"/>
      <c r="Y258" s="298"/>
      <c r="Z258" s="298"/>
      <c r="AA258" s="298"/>
      <c r="AB258" s="298"/>
      <c r="AC258" s="298"/>
      <c r="AD258" s="298"/>
      <c r="AE258" s="298"/>
      <c r="AF258" s="298"/>
      <c r="AG258" s="298"/>
      <c r="AH258" s="298"/>
      <c r="AI258" s="298"/>
      <c r="AJ258" s="298"/>
    </row>
    <row r="259" spans="1:36" s="5" customFormat="1" ht="31.5" x14ac:dyDescent="0.25">
      <c r="A259" s="18" t="s">
        <v>18</v>
      </c>
      <c r="B259" s="103" t="s">
        <v>1110</v>
      </c>
      <c r="C259" s="93" t="s">
        <v>20</v>
      </c>
      <c r="D259" s="266">
        <f t="shared" ref="D259:D260" si="51">D260</f>
        <v>7000</v>
      </c>
      <c r="E259" s="152"/>
      <c r="F259" s="296"/>
      <c r="G259" s="297"/>
      <c r="H259" s="297"/>
      <c r="I259" s="221"/>
      <c r="J259" s="296"/>
      <c r="K259" s="298"/>
      <c r="L259" s="298"/>
      <c r="M259" s="298"/>
      <c r="N259" s="300"/>
      <c r="O259" s="298"/>
      <c r="P259" s="298"/>
      <c r="Q259" s="298"/>
      <c r="R259" s="298"/>
      <c r="S259" s="298"/>
      <c r="T259" s="298"/>
      <c r="U259" s="298"/>
      <c r="V259" s="298"/>
      <c r="W259" s="298"/>
      <c r="X259" s="298"/>
      <c r="Y259" s="298"/>
      <c r="Z259" s="298"/>
      <c r="AA259" s="298"/>
      <c r="AB259" s="298"/>
      <c r="AC259" s="298"/>
      <c r="AD259" s="298"/>
      <c r="AE259" s="298"/>
      <c r="AF259" s="298"/>
      <c r="AG259" s="298"/>
      <c r="AH259" s="298"/>
      <c r="AI259" s="298"/>
      <c r="AJ259" s="298"/>
    </row>
    <row r="260" spans="1:36" s="5" customFormat="1" ht="15.75" x14ac:dyDescent="0.25">
      <c r="A260" s="18" t="s">
        <v>24</v>
      </c>
      <c r="B260" s="103" t="s">
        <v>1110</v>
      </c>
      <c r="C260" s="93" t="s">
        <v>25</v>
      </c>
      <c r="D260" s="266">
        <f t="shared" si="51"/>
        <v>7000</v>
      </c>
      <c r="E260" s="152"/>
      <c r="F260" s="296"/>
      <c r="G260" s="297"/>
      <c r="H260" s="297"/>
      <c r="I260" s="221"/>
      <c r="J260" s="296"/>
      <c r="K260" s="298"/>
      <c r="L260" s="298"/>
      <c r="M260" s="298"/>
      <c r="N260" s="300"/>
      <c r="O260" s="298"/>
      <c r="P260" s="298"/>
      <c r="Q260" s="298"/>
      <c r="R260" s="298"/>
      <c r="S260" s="298"/>
      <c r="T260" s="298"/>
      <c r="U260" s="298"/>
      <c r="V260" s="298"/>
      <c r="W260" s="298"/>
      <c r="X260" s="298"/>
      <c r="Y260" s="298"/>
      <c r="Z260" s="298"/>
      <c r="AA260" s="298"/>
      <c r="AB260" s="298"/>
      <c r="AC260" s="298"/>
      <c r="AD260" s="298"/>
      <c r="AE260" s="298"/>
      <c r="AF260" s="298"/>
      <c r="AG260" s="298"/>
      <c r="AH260" s="298"/>
      <c r="AI260" s="298"/>
      <c r="AJ260" s="298"/>
    </row>
    <row r="261" spans="1:36" s="5" customFormat="1" ht="15.75" x14ac:dyDescent="0.25">
      <c r="A261" s="18" t="s">
        <v>83</v>
      </c>
      <c r="B261" s="103" t="s">
        <v>1110</v>
      </c>
      <c r="C261" s="93" t="s">
        <v>84</v>
      </c>
      <c r="D261" s="266">
        <f>0+7000</f>
        <v>7000</v>
      </c>
      <c r="E261" s="152"/>
      <c r="F261" s="296"/>
      <c r="G261" s="297"/>
      <c r="H261" s="297"/>
      <c r="I261" s="221"/>
      <c r="J261" s="296"/>
      <c r="K261" s="298"/>
      <c r="L261" s="298"/>
      <c r="M261" s="298"/>
      <c r="N261" s="300"/>
      <c r="O261" s="298"/>
      <c r="P261" s="298"/>
      <c r="Q261" s="298"/>
      <c r="R261" s="298"/>
      <c r="S261" s="298"/>
      <c r="T261" s="298"/>
      <c r="U261" s="298"/>
      <c r="V261" s="298"/>
      <c r="W261" s="298"/>
      <c r="X261" s="298"/>
      <c r="Y261" s="298"/>
      <c r="Z261" s="298"/>
      <c r="AA261" s="298"/>
      <c r="AB261" s="298"/>
      <c r="AC261" s="298"/>
      <c r="AD261" s="298"/>
      <c r="AE261" s="298"/>
      <c r="AF261" s="298"/>
      <c r="AG261" s="298"/>
      <c r="AH261" s="298"/>
      <c r="AI261" s="298"/>
      <c r="AJ261" s="298"/>
    </row>
    <row r="262" spans="1:36" s="5" customFormat="1" ht="15.75" x14ac:dyDescent="0.25">
      <c r="A262" s="23" t="s">
        <v>118</v>
      </c>
      <c r="B262" s="90" t="s">
        <v>283</v>
      </c>
      <c r="C262" s="96"/>
      <c r="D262" s="260">
        <f>D263+D266</f>
        <v>1260</v>
      </c>
      <c r="E262" s="153"/>
      <c r="F262" s="296"/>
      <c r="G262" s="297"/>
      <c r="H262" s="297"/>
      <c r="I262" s="221"/>
      <c r="J262" s="296"/>
      <c r="K262" s="298"/>
      <c r="L262" s="298"/>
      <c r="M262" s="298"/>
      <c r="N262" s="300"/>
      <c r="O262" s="298"/>
      <c r="P262" s="298"/>
      <c r="Q262" s="298"/>
      <c r="R262" s="298"/>
      <c r="S262" s="298"/>
      <c r="T262" s="298"/>
      <c r="U262" s="298"/>
      <c r="V262" s="298"/>
      <c r="W262" s="298"/>
      <c r="X262" s="298"/>
      <c r="Y262" s="298"/>
      <c r="Z262" s="298"/>
      <c r="AA262" s="298"/>
      <c r="AB262" s="298"/>
      <c r="AC262" s="298"/>
      <c r="AD262" s="298"/>
      <c r="AE262" s="298"/>
      <c r="AF262" s="298"/>
      <c r="AG262" s="298"/>
      <c r="AH262" s="298"/>
      <c r="AI262" s="298"/>
      <c r="AJ262" s="298"/>
    </row>
    <row r="263" spans="1:36" s="5" customFormat="1" ht="31.5" x14ac:dyDescent="0.2">
      <c r="A263" s="187" t="s">
        <v>532</v>
      </c>
      <c r="B263" s="103" t="s">
        <v>283</v>
      </c>
      <c r="C263" s="93" t="s">
        <v>15</v>
      </c>
      <c r="D263" s="257">
        <f t="shared" ref="D263:D264" si="52">D264</f>
        <v>200</v>
      </c>
      <c r="E263" s="154"/>
      <c r="F263" s="296"/>
      <c r="G263" s="297"/>
      <c r="H263" s="297"/>
      <c r="I263" s="221"/>
      <c r="J263" s="296"/>
      <c r="K263" s="298"/>
      <c r="L263" s="298"/>
      <c r="M263" s="298"/>
      <c r="N263" s="300"/>
      <c r="O263" s="298"/>
      <c r="P263" s="298"/>
      <c r="Q263" s="298"/>
      <c r="R263" s="298"/>
      <c r="S263" s="298"/>
      <c r="T263" s="298"/>
      <c r="U263" s="298"/>
      <c r="V263" s="298"/>
      <c r="W263" s="298"/>
      <c r="X263" s="298"/>
      <c r="Y263" s="298"/>
      <c r="Z263" s="298"/>
      <c r="AA263" s="298"/>
      <c r="AB263" s="298"/>
      <c r="AC263" s="298"/>
      <c r="AD263" s="298"/>
      <c r="AE263" s="298"/>
      <c r="AF263" s="298"/>
      <c r="AG263" s="298"/>
      <c r="AH263" s="298"/>
      <c r="AI263" s="298"/>
      <c r="AJ263" s="298"/>
    </row>
    <row r="264" spans="1:36" s="5" customFormat="1" ht="31.5" x14ac:dyDescent="0.25">
      <c r="A264" s="18" t="s">
        <v>17</v>
      </c>
      <c r="B264" s="103" t="s">
        <v>283</v>
      </c>
      <c r="C264" s="93" t="s">
        <v>16</v>
      </c>
      <c r="D264" s="257">
        <f t="shared" si="52"/>
        <v>200</v>
      </c>
      <c r="E264" s="154"/>
      <c r="F264" s="296"/>
      <c r="G264" s="297"/>
      <c r="H264" s="297"/>
      <c r="I264" s="221"/>
      <c r="J264" s="296"/>
      <c r="K264" s="298"/>
      <c r="L264" s="298"/>
      <c r="M264" s="298"/>
      <c r="N264" s="300"/>
      <c r="O264" s="298"/>
      <c r="P264" s="298"/>
      <c r="Q264" s="298"/>
      <c r="R264" s="298"/>
      <c r="S264" s="298"/>
      <c r="T264" s="298"/>
      <c r="U264" s="298"/>
      <c r="V264" s="298"/>
      <c r="W264" s="298"/>
      <c r="X264" s="298"/>
      <c r="Y264" s="298"/>
      <c r="Z264" s="298"/>
      <c r="AA264" s="298"/>
      <c r="AB264" s="298"/>
      <c r="AC264" s="298"/>
      <c r="AD264" s="298"/>
      <c r="AE264" s="298"/>
      <c r="AF264" s="298"/>
      <c r="AG264" s="298"/>
      <c r="AH264" s="298"/>
      <c r="AI264" s="298"/>
      <c r="AJ264" s="298"/>
    </row>
    <row r="265" spans="1:36" s="5" customFormat="1" ht="15.75" x14ac:dyDescent="0.25">
      <c r="A265" s="17" t="s">
        <v>801</v>
      </c>
      <c r="B265" s="103" t="s">
        <v>283</v>
      </c>
      <c r="C265" s="91" t="s">
        <v>78</v>
      </c>
      <c r="D265" s="257">
        <v>200</v>
      </c>
      <c r="E265" s="154"/>
      <c r="F265" s="296"/>
      <c r="G265" s="297"/>
      <c r="H265" s="297"/>
      <c r="I265" s="221"/>
      <c r="J265" s="296"/>
      <c r="K265" s="298"/>
      <c r="L265" s="298"/>
      <c r="M265" s="298"/>
      <c r="N265" s="300"/>
      <c r="O265" s="298"/>
      <c r="P265" s="298"/>
      <c r="Q265" s="298"/>
      <c r="R265" s="298"/>
      <c r="S265" s="298"/>
      <c r="T265" s="298"/>
      <c r="U265" s="298"/>
      <c r="V265" s="298"/>
      <c r="W265" s="298"/>
      <c r="X265" s="298"/>
      <c r="Y265" s="298"/>
      <c r="Z265" s="298"/>
      <c r="AA265" s="298"/>
      <c r="AB265" s="298"/>
      <c r="AC265" s="298"/>
      <c r="AD265" s="298"/>
      <c r="AE265" s="298"/>
      <c r="AF265" s="298"/>
      <c r="AG265" s="298"/>
      <c r="AH265" s="298"/>
      <c r="AI265" s="298"/>
      <c r="AJ265" s="298"/>
    </row>
    <row r="266" spans="1:36" s="5" customFormat="1" ht="31.5" x14ac:dyDescent="0.25">
      <c r="A266" s="18" t="s">
        <v>18</v>
      </c>
      <c r="B266" s="103" t="s">
        <v>283</v>
      </c>
      <c r="C266" s="93" t="s">
        <v>20</v>
      </c>
      <c r="D266" s="257">
        <f t="shared" ref="D266:D267" si="53">D267</f>
        <v>1060</v>
      </c>
      <c r="E266" s="154"/>
      <c r="F266" s="296"/>
      <c r="G266" s="297"/>
      <c r="H266" s="297"/>
      <c r="I266" s="221"/>
      <c r="J266" s="296"/>
      <c r="K266" s="298"/>
      <c r="L266" s="298"/>
      <c r="M266" s="298"/>
      <c r="N266" s="300"/>
      <c r="O266" s="298"/>
      <c r="P266" s="298"/>
      <c r="Q266" s="298"/>
      <c r="R266" s="298"/>
      <c r="S266" s="298"/>
      <c r="T266" s="298"/>
      <c r="U266" s="298"/>
      <c r="V266" s="298"/>
      <c r="W266" s="298"/>
      <c r="X266" s="298"/>
      <c r="Y266" s="298"/>
      <c r="Z266" s="298"/>
      <c r="AA266" s="298"/>
      <c r="AB266" s="298"/>
      <c r="AC266" s="298"/>
      <c r="AD266" s="298"/>
      <c r="AE266" s="298"/>
      <c r="AF266" s="298"/>
      <c r="AG266" s="298"/>
      <c r="AH266" s="298"/>
      <c r="AI266" s="298"/>
      <c r="AJ266" s="298"/>
    </row>
    <row r="267" spans="1:36" s="5" customFormat="1" ht="15.75" x14ac:dyDescent="0.25">
      <c r="A267" s="18" t="s">
        <v>24</v>
      </c>
      <c r="B267" s="103" t="s">
        <v>283</v>
      </c>
      <c r="C267" s="93" t="s">
        <v>25</v>
      </c>
      <c r="D267" s="257">
        <f t="shared" si="53"/>
        <v>1060</v>
      </c>
      <c r="E267" s="154"/>
      <c r="F267" s="296"/>
      <c r="G267" s="297"/>
      <c r="H267" s="297"/>
      <c r="I267" s="221"/>
      <c r="J267" s="296"/>
      <c r="K267" s="298"/>
      <c r="L267" s="298"/>
      <c r="M267" s="298"/>
      <c r="N267" s="300"/>
      <c r="O267" s="298"/>
      <c r="P267" s="298"/>
      <c r="Q267" s="298"/>
      <c r="R267" s="298"/>
      <c r="S267" s="298"/>
      <c r="T267" s="298"/>
      <c r="U267" s="298"/>
      <c r="V267" s="298"/>
      <c r="W267" s="298"/>
      <c r="X267" s="298"/>
      <c r="Y267" s="298"/>
      <c r="Z267" s="298"/>
      <c r="AA267" s="298"/>
      <c r="AB267" s="298"/>
      <c r="AC267" s="298"/>
      <c r="AD267" s="298"/>
      <c r="AE267" s="298"/>
      <c r="AF267" s="298"/>
      <c r="AG267" s="298"/>
      <c r="AH267" s="298"/>
      <c r="AI267" s="298"/>
      <c r="AJ267" s="298"/>
    </row>
    <row r="268" spans="1:36" s="5" customFormat="1" ht="15.75" x14ac:dyDescent="0.25">
      <c r="A268" s="18" t="s">
        <v>83</v>
      </c>
      <c r="B268" s="103" t="s">
        <v>283</v>
      </c>
      <c r="C268" s="93" t="s">
        <v>84</v>
      </c>
      <c r="D268" s="257">
        <v>1060</v>
      </c>
      <c r="E268" s="155"/>
      <c r="F268" s="296"/>
      <c r="G268" s="297"/>
      <c r="H268" s="297"/>
      <c r="I268" s="221"/>
      <c r="J268" s="296"/>
      <c r="K268" s="298"/>
      <c r="L268" s="298"/>
      <c r="M268" s="298"/>
      <c r="N268" s="300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  <c r="AA268" s="298"/>
      <c r="AB268" s="298"/>
      <c r="AC268" s="298"/>
      <c r="AD268" s="298"/>
      <c r="AE268" s="298"/>
      <c r="AF268" s="298"/>
      <c r="AG268" s="298"/>
      <c r="AH268" s="298"/>
      <c r="AI268" s="298"/>
      <c r="AJ268" s="298"/>
    </row>
    <row r="269" spans="1:36" s="5" customFormat="1" ht="82.5" customHeight="1" x14ac:dyDescent="0.25">
      <c r="A269" s="30" t="s">
        <v>643</v>
      </c>
      <c r="B269" s="90" t="s">
        <v>367</v>
      </c>
      <c r="C269" s="96"/>
      <c r="D269" s="256">
        <f t="shared" ref="D269:D271" si="54">D270</f>
        <v>8221</v>
      </c>
      <c r="E269" s="153"/>
      <c r="F269" s="296"/>
      <c r="G269" s="297"/>
      <c r="H269" s="297"/>
      <c r="I269" s="221"/>
      <c r="J269" s="296"/>
      <c r="K269" s="298"/>
      <c r="L269" s="298"/>
      <c r="M269" s="298"/>
      <c r="N269" s="300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  <c r="AA269" s="298"/>
      <c r="AB269" s="298"/>
      <c r="AC269" s="298"/>
      <c r="AD269" s="298"/>
      <c r="AE269" s="298"/>
      <c r="AF269" s="298"/>
      <c r="AG269" s="298"/>
      <c r="AH269" s="298"/>
      <c r="AI269" s="298"/>
      <c r="AJ269" s="298"/>
    </row>
    <row r="270" spans="1:36" s="5" customFormat="1" ht="31.5" x14ac:dyDescent="0.25">
      <c r="A270" s="26" t="s">
        <v>646</v>
      </c>
      <c r="B270" s="92" t="s">
        <v>367</v>
      </c>
      <c r="C270" s="93" t="s">
        <v>36</v>
      </c>
      <c r="D270" s="257">
        <f t="shared" si="54"/>
        <v>8221</v>
      </c>
      <c r="E270" s="154"/>
      <c r="F270" s="296"/>
      <c r="G270" s="297"/>
      <c r="H270" s="297"/>
      <c r="I270" s="221"/>
      <c r="J270" s="296"/>
      <c r="K270" s="298"/>
      <c r="L270" s="298"/>
      <c r="M270" s="298"/>
      <c r="N270" s="300"/>
      <c r="O270" s="298"/>
      <c r="P270" s="298"/>
      <c r="Q270" s="298"/>
      <c r="R270" s="298"/>
      <c r="S270" s="298"/>
      <c r="T270" s="298"/>
      <c r="U270" s="298"/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8"/>
      <c r="AH270" s="298"/>
      <c r="AI270" s="298"/>
      <c r="AJ270" s="298"/>
    </row>
    <row r="271" spans="1:36" s="5" customFormat="1" ht="15.75" x14ac:dyDescent="0.25">
      <c r="A271" s="21" t="s">
        <v>35</v>
      </c>
      <c r="B271" s="92" t="s">
        <v>367</v>
      </c>
      <c r="C271" s="93" t="s">
        <v>149</v>
      </c>
      <c r="D271" s="257">
        <f t="shared" si="54"/>
        <v>8221</v>
      </c>
      <c r="E271" s="154"/>
      <c r="F271" s="296"/>
      <c r="G271" s="297"/>
      <c r="H271" s="297"/>
      <c r="I271" s="221"/>
      <c r="J271" s="296"/>
      <c r="K271" s="298"/>
      <c r="L271" s="298"/>
      <c r="M271" s="298"/>
      <c r="N271" s="300"/>
      <c r="O271" s="298"/>
      <c r="P271" s="298"/>
      <c r="Q271" s="298"/>
      <c r="R271" s="298"/>
      <c r="S271" s="298"/>
      <c r="T271" s="298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8"/>
      <c r="AH271" s="298"/>
      <c r="AI271" s="298"/>
      <c r="AJ271" s="298"/>
    </row>
    <row r="272" spans="1:36" s="5" customFormat="1" ht="31.5" x14ac:dyDescent="0.25">
      <c r="A272" s="21" t="s">
        <v>96</v>
      </c>
      <c r="B272" s="92" t="s">
        <v>367</v>
      </c>
      <c r="C272" s="93" t="s">
        <v>97</v>
      </c>
      <c r="D272" s="257">
        <f>62000-12000-41779</f>
        <v>8221</v>
      </c>
      <c r="E272" s="154"/>
      <c r="F272" s="296"/>
      <c r="G272" s="297"/>
      <c r="H272" s="297"/>
      <c r="I272" s="221"/>
      <c r="J272" s="296"/>
      <c r="K272" s="298"/>
      <c r="L272" s="298"/>
      <c r="M272" s="298"/>
      <c r="N272" s="300"/>
      <c r="O272" s="298"/>
      <c r="P272" s="298"/>
      <c r="Q272" s="298"/>
      <c r="R272" s="298"/>
      <c r="S272" s="298"/>
      <c r="T272" s="298"/>
      <c r="U272" s="298"/>
      <c r="V272" s="298"/>
      <c r="W272" s="298"/>
      <c r="X272" s="298"/>
      <c r="Y272" s="298"/>
      <c r="Z272" s="298"/>
      <c r="AA272" s="298"/>
      <c r="AB272" s="298"/>
      <c r="AC272" s="298"/>
      <c r="AD272" s="298"/>
      <c r="AE272" s="298"/>
      <c r="AF272" s="298"/>
      <c r="AG272" s="298"/>
      <c r="AH272" s="298"/>
      <c r="AI272" s="298"/>
      <c r="AJ272" s="298"/>
    </row>
    <row r="273" spans="1:36" s="5" customFormat="1" ht="31.5" x14ac:dyDescent="0.25">
      <c r="A273" s="23" t="s">
        <v>645</v>
      </c>
      <c r="B273" s="90" t="s">
        <v>585</v>
      </c>
      <c r="C273" s="96"/>
      <c r="D273" s="256">
        <f t="shared" ref="D273:D275" si="55">D274</f>
        <v>37000</v>
      </c>
      <c r="E273" s="166"/>
      <c r="F273" s="296"/>
      <c r="G273" s="297"/>
      <c r="H273" s="297"/>
      <c r="I273" s="221"/>
      <c r="J273" s="296"/>
      <c r="K273" s="298"/>
      <c r="L273" s="298"/>
      <c r="M273" s="298"/>
      <c r="N273" s="300"/>
      <c r="O273" s="298"/>
      <c r="P273" s="298"/>
      <c r="Q273" s="298"/>
      <c r="R273" s="298"/>
      <c r="S273" s="298"/>
      <c r="T273" s="298"/>
      <c r="U273" s="298"/>
      <c r="V273" s="298"/>
      <c r="W273" s="298"/>
      <c r="X273" s="298"/>
      <c r="Y273" s="298"/>
      <c r="Z273" s="298"/>
      <c r="AA273" s="298"/>
      <c r="AB273" s="298"/>
      <c r="AC273" s="298"/>
      <c r="AD273" s="298"/>
      <c r="AE273" s="298"/>
      <c r="AF273" s="298"/>
      <c r="AG273" s="298"/>
      <c r="AH273" s="298"/>
      <c r="AI273" s="298"/>
      <c r="AJ273" s="298"/>
    </row>
    <row r="274" spans="1:36" s="5" customFormat="1" ht="31.5" x14ac:dyDescent="0.25">
      <c r="A274" s="26" t="s">
        <v>356</v>
      </c>
      <c r="B274" s="92" t="s">
        <v>585</v>
      </c>
      <c r="C274" s="93" t="s">
        <v>36</v>
      </c>
      <c r="D274" s="256">
        <f t="shared" si="55"/>
        <v>37000</v>
      </c>
      <c r="E274" s="166"/>
      <c r="F274" s="296"/>
      <c r="G274" s="297"/>
      <c r="H274" s="297"/>
      <c r="I274" s="221"/>
      <c r="J274" s="296"/>
      <c r="K274" s="298"/>
      <c r="L274" s="298"/>
      <c r="M274" s="298"/>
      <c r="N274" s="300"/>
      <c r="O274" s="298"/>
      <c r="P274" s="298"/>
      <c r="Q274" s="298"/>
      <c r="R274" s="298"/>
      <c r="S274" s="298"/>
      <c r="T274" s="298"/>
      <c r="U274" s="298"/>
      <c r="V274" s="298"/>
      <c r="W274" s="298"/>
      <c r="X274" s="298"/>
      <c r="Y274" s="298"/>
      <c r="Z274" s="298"/>
      <c r="AA274" s="298"/>
      <c r="AB274" s="298"/>
      <c r="AC274" s="298"/>
      <c r="AD274" s="298"/>
      <c r="AE274" s="298"/>
      <c r="AF274" s="298"/>
      <c r="AG274" s="298"/>
      <c r="AH274" s="298"/>
      <c r="AI274" s="298"/>
      <c r="AJ274" s="298"/>
    </row>
    <row r="275" spans="1:36" s="5" customFormat="1" ht="15.75" x14ac:dyDescent="0.25">
      <c r="A275" s="21" t="s">
        <v>35</v>
      </c>
      <c r="B275" s="92" t="s">
        <v>585</v>
      </c>
      <c r="C275" s="93" t="s">
        <v>149</v>
      </c>
      <c r="D275" s="259">
        <f t="shared" si="55"/>
        <v>37000</v>
      </c>
      <c r="E275" s="167"/>
      <c r="F275" s="296"/>
      <c r="G275" s="297"/>
      <c r="H275" s="297"/>
      <c r="I275" s="221"/>
      <c r="J275" s="296"/>
      <c r="K275" s="298"/>
      <c r="L275" s="298"/>
      <c r="M275" s="298"/>
      <c r="N275" s="300"/>
      <c r="O275" s="298"/>
      <c r="P275" s="298"/>
      <c r="Q275" s="298"/>
      <c r="R275" s="298"/>
      <c r="S275" s="298"/>
      <c r="T275" s="298"/>
      <c r="U275" s="298"/>
      <c r="V275" s="298"/>
      <c r="W275" s="298"/>
      <c r="X275" s="298"/>
      <c r="Y275" s="298"/>
      <c r="Z275" s="298"/>
      <c r="AA275" s="298"/>
      <c r="AB275" s="298"/>
      <c r="AC275" s="298"/>
      <c r="AD275" s="298"/>
      <c r="AE275" s="298"/>
      <c r="AF275" s="298"/>
      <c r="AG275" s="298"/>
      <c r="AH275" s="298"/>
      <c r="AI275" s="298"/>
      <c r="AJ275" s="298"/>
    </row>
    <row r="276" spans="1:36" s="5" customFormat="1" ht="31.5" x14ac:dyDescent="0.25">
      <c r="A276" s="21" t="s">
        <v>96</v>
      </c>
      <c r="B276" s="92" t="s">
        <v>585</v>
      </c>
      <c r="C276" s="93" t="s">
        <v>97</v>
      </c>
      <c r="D276" s="259">
        <f>55000+2000-20000</f>
        <v>37000</v>
      </c>
      <c r="E276" s="167"/>
      <c r="F276" s="227"/>
      <c r="G276" s="297"/>
      <c r="H276" s="297"/>
      <c r="I276" s="229"/>
      <c r="J276" s="296"/>
      <c r="K276" s="298"/>
      <c r="L276" s="298"/>
      <c r="M276" s="298"/>
      <c r="N276" s="300"/>
      <c r="O276" s="298"/>
      <c r="P276" s="298"/>
      <c r="Q276" s="298"/>
      <c r="R276" s="298"/>
      <c r="S276" s="298"/>
      <c r="T276" s="298"/>
      <c r="U276" s="298"/>
      <c r="V276" s="298"/>
      <c r="W276" s="298"/>
      <c r="X276" s="298"/>
      <c r="Y276" s="298"/>
      <c r="Z276" s="298"/>
      <c r="AA276" s="298"/>
      <c r="AB276" s="298"/>
      <c r="AC276" s="298"/>
      <c r="AD276" s="298"/>
      <c r="AE276" s="298"/>
      <c r="AF276" s="298"/>
      <c r="AG276" s="298"/>
      <c r="AH276" s="298"/>
      <c r="AI276" s="298"/>
      <c r="AJ276" s="298"/>
    </row>
    <row r="277" spans="1:36" s="5" customFormat="1" ht="25.5" customHeight="1" x14ac:dyDescent="0.25">
      <c r="A277" s="30" t="s">
        <v>649</v>
      </c>
      <c r="B277" s="90" t="s">
        <v>647</v>
      </c>
      <c r="C277" s="96"/>
      <c r="D277" s="256">
        <f t="shared" ref="D277:D279" si="56">D278</f>
        <v>15000</v>
      </c>
      <c r="E277" s="153"/>
      <c r="F277" s="296"/>
      <c r="G277" s="297"/>
      <c r="H277" s="297"/>
      <c r="I277" s="221"/>
      <c r="J277" s="296"/>
      <c r="K277" s="298"/>
      <c r="L277" s="298"/>
      <c r="M277" s="298"/>
      <c r="N277" s="300"/>
      <c r="O277" s="298"/>
      <c r="P277" s="298"/>
      <c r="Q277" s="298"/>
      <c r="R277" s="298"/>
      <c r="S277" s="298"/>
      <c r="T277" s="298"/>
      <c r="U277" s="298"/>
      <c r="V277" s="298"/>
      <c r="W277" s="298"/>
      <c r="X277" s="298"/>
      <c r="Y277" s="298"/>
      <c r="Z277" s="298"/>
      <c r="AA277" s="298"/>
      <c r="AB277" s="298"/>
      <c r="AC277" s="298"/>
      <c r="AD277" s="298"/>
      <c r="AE277" s="298"/>
      <c r="AF277" s="298"/>
      <c r="AG277" s="298"/>
      <c r="AH277" s="298"/>
      <c r="AI277" s="298"/>
      <c r="AJ277" s="298"/>
    </row>
    <row r="278" spans="1:36" s="5" customFormat="1" ht="31.5" x14ac:dyDescent="0.25">
      <c r="A278" s="26" t="s">
        <v>646</v>
      </c>
      <c r="B278" s="92" t="s">
        <v>647</v>
      </c>
      <c r="C278" s="93" t="s">
        <v>36</v>
      </c>
      <c r="D278" s="257">
        <f t="shared" si="56"/>
        <v>15000</v>
      </c>
      <c r="E278" s="154"/>
      <c r="F278" s="296"/>
      <c r="G278" s="297"/>
      <c r="H278" s="297"/>
      <c r="I278" s="221"/>
      <c r="J278" s="296"/>
      <c r="K278" s="298"/>
      <c r="L278" s="298"/>
      <c r="M278" s="298"/>
      <c r="N278" s="300"/>
      <c r="O278" s="298"/>
      <c r="P278" s="298"/>
      <c r="Q278" s="298"/>
      <c r="R278" s="298"/>
      <c r="S278" s="298"/>
      <c r="T278" s="298"/>
      <c r="U278" s="298"/>
      <c r="V278" s="298"/>
      <c r="W278" s="298"/>
      <c r="X278" s="298"/>
      <c r="Y278" s="298"/>
      <c r="Z278" s="298"/>
      <c r="AA278" s="298"/>
      <c r="AB278" s="298"/>
      <c r="AC278" s="298"/>
      <c r="AD278" s="298"/>
      <c r="AE278" s="298"/>
      <c r="AF278" s="298"/>
      <c r="AG278" s="298"/>
      <c r="AH278" s="298"/>
      <c r="AI278" s="298"/>
      <c r="AJ278" s="298"/>
    </row>
    <row r="279" spans="1:36" s="5" customFormat="1" ht="15.75" x14ac:dyDescent="0.25">
      <c r="A279" s="21" t="s">
        <v>35</v>
      </c>
      <c r="B279" s="92" t="s">
        <v>647</v>
      </c>
      <c r="C279" s="93" t="s">
        <v>149</v>
      </c>
      <c r="D279" s="257">
        <f t="shared" si="56"/>
        <v>15000</v>
      </c>
      <c r="E279" s="154"/>
      <c r="F279" s="296"/>
      <c r="G279" s="297"/>
      <c r="H279" s="297"/>
      <c r="I279" s="221"/>
      <c r="J279" s="296"/>
      <c r="K279" s="298"/>
      <c r="L279" s="298"/>
      <c r="M279" s="298"/>
      <c r="N279" s="300"/>
      <c r="O279" s="298"/>
      <c r="P279" s="298"/>
      <c r="Q279" s="298"/>
      <c r="R279" s="298"/>
      <c r="S279" s="298"/>
      <c r="T279" s="298"/>
      <c r="U279" s="298"/>
      <c r="V279" s="298"/>
      <c r="W279" s="298"/>
      <c r="X279" s="298"/>
      <c r="Y279" s="298"/>
      <c r="Z279" s="298"/>
      <c r="AA279" s="298"/>
      <c r="AB279" s="298"/>
      <c r="AC279" s="298"/>
      <c r="AD279" s="298"/>
      <c r="AE279" s="298"/>
      <c r="AF279" s="298"/>
      <c r="AG279" s="298"/>
      <c r="AH279" s="298"/>
      <c r="AI279" s="298"/>
      <c r="AJ279" s="298"/>
    </row>
    <row r="280" spans="1:36" s="5" customFormat="1" ht="31.5" x14ac:dyDescent="0.25">
      <c r="A280" s="220" t="s">
        <v>130</v>
      </c>
      <c r="B280" s="92" t="s">
        <v>647</v>
      </c>
      <c r="C280" s="93" t="s">
        <v>648</v>
      </c>
      <c r="D280" s="257">
        <v>15000</v>
      </c>
      <c r="E280" s="154"/>
      <c r="F280" s="296"/>
      <c r="G280" s="297"/>
      <c r="H280" s="297"/>
      <c r="I280" s="221"/>
      <c r="J280" s="296"/>
      <c r="K280" s="298"/>
      <c r="L280" s="298"/>
      <c r="M280" s="298"/>
      <c r="N280" s="300"/>
      <c r="O280" s="298"/>
      <c r="P280" s="298"/>
      <c r="Q280" s="298"/>
      <c r="R280" s="298"/>
      <c r="S280" s="298"/>
      <c r="T280" s="298"/>
      <c r="U280" s="298"/>
      <c r="V280" s="298"/>
      <c r="W280" s="298"/>
      <c r="X280" s="298"/>
      <c r="Y280" s="298"/>
      <c r="Z280" s="298"/>
      <c r="AA280" s="298"/>
      <c r="AB280" s="298"/>
      <c r="AC280" s="298"/>
      <c r="AD280" s="298"/>
      <c r="AE280" s="298"/>
      <c r="AF280" s="298"/>
      <c r="AG280" s="298"/>
      <c r="AH280" s="298"/>
      <c r="AI280" s="298"/>
      <c r="AJ280" s="298"/>
    </row>
    <row r="281" spans="1:36" s="5" customFormat="1" ht="31.5" x14ac:dyDescent="0.25">
      <c r="A281" s="23" t="s">
        <v>119</v>
      </c>
      <c r="B281" s="90" t="s">
        <v>285</v>
      </c>
      <c r="C281" s="96"/>
      <c r="D281" s="260">
        <f t="shared" ref="D281:D283" si="57">D282</f>
        <v>43359.6</v>
      </c>
      <c r="E281" s="157"/>
      <c r="F281" s="296"/>
      <c r="G281" s="297"/>
      <c r="H281" s="297"/>
      <c r="I281" s="221"/>
      <c r="J281" s="296"/>
      <c r="K281" s="298"/>
      <c r="L281" s="298"/>
      <c r="M281" s="298"/>
      <c r="N281" s="300"/>
      <c r="O281" s="298"/>
      <c r="P281" s="298"/>
      <c r="Q281" s="298"/>
      <c r="R281" s="298"/>
      <c r="S281" s="298"/>
      <c r="T281" s="298"/>
      <c r="U281" s="298"/>
      <c r="V281" s="298"/>
      <c r="W281" s="298"/>
      <c r="X281" s="298"/>
      <c r="Y281" s="298"/>
      <c r="Z281" s="298"/>
      <c r="AA281" s="298"/>
      <c r="AB281" s="298"/>
      <c r="AC281" s="298"/>
      <c r="AD281" s="298"/>
      <c r="AE281" s="298"/>
      <c r="AF281" s="298"/>
      <c r="AG281" s="298"/>
      <c r="AH281" s="298"/>
      <c r="AI281" s="298"/>
      <c r="AJ281" s="298"/>
    </row>
    <row r="282" spans="1:36" s="5" customFormat="1" ht="31.5" x14ac:dyDescent="0.25">
      <c r="A282" s="18" t="s">
        <v>18</v>
      </c>
      <c r="B282" s="100" t="s">
        <v>285</v>
      </c>
      <c r="C282" s="93" t="s">
        <v>20</v>
      </c>
      <c r="D282" s="259">
        <f t="shared" si="57"/>
        <v>43359.6</v>
      </c>
      <c r="E282" s="155"/>
      <c r="F282" s="296"/>
      <c r="G282" s="297"/>
      <c r="H282" s="297"/>
      <c r="I282" s="221"/>
      <c r="J282" s="296"/>
      <c r="K282" s="298"/>
      <c r="L282" s="298"/>
      <c r="M282" s="298"/>
      <c r="N282" s="300"/>
      <c r="O282" s="298"/>
      <c r="P282" s="298"/>
      <c r="Q282" s="298"/>
      <c r="R282" s="298"/>
      <c r="S282" s="298"/>
      <c r="T282" s="298"/>
      <c r="U282" s="298"/>
      <c r="V282" s="298"/>
      <c r="W282" s="298"/>
      <c r="X282" s="298"/>
      <c r="Y282" s="298"/>
      <c r="Z282" s="298"/>
      <c r="AA282" s="298"/>
      <c r="AB282" s="298"/>
      <c r="AC282" s="298"/>
      <c r="AD282" s="298"/>
      <c r="AE282" s="298"/>
      <c r="AF282" s="298"/>
      <c r="AG282" s="298"/>
      <c r="AH282" s="298"/>
      <c r="AI282" s="298"/>
      <c r="AJ282" s="298"/>
    </row>
    <row r="283" spans="1:36" s="5" customFormat="1" ht="15.75" x14ac:dyDescent="0.25">
      <c r="A283" s="18" t="s">
        <v>24</v>
      </c>
      <c r="B283" s="100" t="s">
        <v>285</v>
      </c>
      <c r="C283" s="93" t="s">
        <v>25</v>
      </c>
      <c r="D283" s="259">
        <f t="shared" si="57"/>
        <v>43359.6</v>
      </c>
      <c r="E283" s="155"/>
      <c r="F283" s="296"/>
      <c r="G283" s="297"/>
      <c r="H283" s="297"/>
      <c r="I283" s="221"/>
      <c r="J283" s="296"/>
      <c r="K283" s="298"/>
      <c r="L283" s="298"/>
      <c r="M283" s="298"/>
      <c r="N283" s="300"/>
      <c r="O283" s="298"/>
      <c r="P283" s="298"/>
      <c r="Q283" s="298"/>
      <c r="R283" s="298"/>
      <c r="S283" s="298"/>
      <c r="T283" s="298"/>
      <c r="U283" s="298"/>
      <c r="V283" s="298"/>
      <c r="W283" s="298"/>
      <c r="X283" s="298"/>
      <c r="Y283" s="298"/>
      <c r="Z283" s="298"/>
      <c r="AA283" s="298"/>
      <c r="AB283" s="298"/>
      <c r="AC283" s="298"/>
      <c r="AD283" s="298"/>
      <c r="AE283" s="298"/>
      <c r="AF283" s="298"/>
      <c r="AG283" s="298"/>
      <c r="AH283" s="298"/>
      <c r="AI283" s="298"/>
      <c r="AJ283" s="298"/>
    </row>
    <row r="284" spans="1:36" s="5" customFormat="1" ht="47.25" x14ac:dyDescent="0.25">
      <c r="A284" s="14" t="s">
        <v>100</v>
      </c>
      <c r="B284" s="100" t="s">
        <v>285</v>
      </c>
      <c r="C284" s="91" t="s">
        <v>101</v>
      </c>
      <c r="D284" s="259">
        <f>58813-27000+11546.6</f>
        <v>43359.6</v>
      </c>
      <c r="E284" s="155"/>
      <c r="F284" s="296"/>
      <c r="G284" s="297"/>
      <c r="H284" s="297"/>
      <c r="I284" s="221"/>
      <c r="J284" s="296"/>
      <c r="K284" s="298"/>
      <c r="L284" s="298"/>
      <c r="M284" s="298"/>
      <c r="N284" s="300"/>
      <c r="O284" s="298"/>
      <c r="P284" s="298"/>
      <c r="Q284" s="298"/>
      <c r="R284" s="298"/>
      <c r="S284" s="298"/>
      <c r="T284" s="298"/>
      <c r="U284" s="298"/>
      <c r="V284" s="298"/>
      <c r="W284" s="298"/>
      <c r="X284" s="298"/>
      <c r="Y284" s="298"/>
      <c r="Z284" s="298"/>
      <c r="AA284" s="298"/>
      <c r="AB284" s="298"/>
      <c r="AC284" s="298"/>
      <c r="AD284" s="298"/>
      <c r="AE284" s="298"/>
      <c r="AF284" s="298"/>
      <c r="AG284" s="298"/>
      <c r="AH284" s="298"/>
      <c r="AI284" s="298"/>
      <c r="AJ284" s="298"/>
    </row>
    <row r="285" spans="1:36" s="5" customFormat="1" ht="31.5" x14ac:dyDescent="0.25">
      <c r="A285" s="23" t="s">
        <v>286</v>
      </c>
      <c r="B285" s="90" t="s">
        <v>287</v>
      </c>
      <c r="C285" s="96"/>
      <c r="D285" s="260">
        <f>D286+D290+D298+D294</f>
        <v>237611.5</v>
      </c>
      <c r="E285" s="157"/>
      <c r="F285" s="296"/>
      <c r="G285" s="297"/>
      <c r="H285" s="297"/>
      <c r="I285" s="221"/>
      <c r="J285" s="296"/>
      <c r="K285" s="298"/>
      <c r="L285" s="298"/>
      <c r="M285" s="298"/>
      <c r="N285" s="300"/>
      <c r="O285" s="298"/>
      <c r="P285" s="298"/>
      <c r="Q285" s="298"/>
      <c r="R285" s="298"/>
      <c r="S285" s="298"/>
      <c r="T285" s="298"/>
      <c r="U285" s="298"/>
      <c r="V285" s="298"/>
      <c r="W285" s="298"/>
      <c r="X285" s="298"/>
      <c r="Y285" s="298"/>
      <c r="Z285" s="298"/>
      <c r="AA285" s="298"/>
      <c r="AB285" s="298"/>
      <c r="AC285" s="298"/>
      <c r="AD285" s="298"/>
      <c r="AE285" s="298"/>
      <c r="AF285" s="298"/>
      <c r="AG285" s="298"/>
      <c r="AH285" s="298"/>
      <c r="AI285" s="298"/>
      <c r="AJ285" s="298"/>
    </row>
    <row r="286" spans="1:36" s="5" customFormat="1" ht="31.5" customHeight="1" x14ac:dyDescent="0.25">
      <c r="A286" s="23" t="s">
        <v>288</v>
      </c>
      <c r="B286" s="90" t="s">
        <v>289</v>
      </c>
      <c r="C286" s="96"/>
      <c r="D286" s="256">
        <f t="shared" ref="D286:D288" si="58">D287</f>
        <v>6667</v>
      </c>
      <c r="E286" s="153"/>
      <c r="F286" s="296"/>
      <c r="G286" s="297"/>
      <c r="H286" s="297"/>
      <c r="I286" s="221"/>
      <c r="J286" s="296"/>
      <c r="K286" s="298"/>
      <c r="L286" s="298"/>
      <c r="M286" s="298"/>
      <c r="N286" s="300"/>
      <c r="O286" s="298"/>
      <c r="P286" s="298"/>
      <c r="Q286" s="298"/>
      <c r="R286" s="298"/>
      <c r="S286" s="298"/>
      <c r="T286" s="298"/>
      <c r="U286" s="298"/>
      <c r="V286" s="298"/>
      <c r="W286" s="298"/>
      <c r="X286" s="298"/>
      <c r="Y286" s="298"/>
      <c r="Z286" s="298"/>
      <c r="AA286" s="298"/>
      <c r="AB286" s="298"/>
      <c r="AC286" s="298"/>
      <c r="AD286" s="298"/>
      <c r="AE286" s="298"/>
      <c r="AF286" s="298"/>
      <c r="AG286" s="298"/>
      <c r="AH286" s="298"/>
      <c r="AI286" s="298"/>
      <c r="AJ286" s="298"/>
    </row>
    <row r="287" spans="1:36" s="5" customFormat="1" ht="31.5" x14ac:dyDescent="0.25">
      <c r="A287" s="18" t="s">
        <v>18</v>
      </c>
      <c r="B287" s="103" t="s">
        <v>289</v>
      </c>
      <c r="C287" s="93" t="s">
        <v>20</v>
      </c>
      <c r="D287" s="259">
        <f t="shared" si="58"/>
        <v>6667</v>
      </c>
      <c r="E287" s="154"/>
      <c r="F287" s="296"/>
      <c r="G287" s="297"/>
      <c r="H287" s="297"/>
      <c r="I287" s="221"/>
      <c r="J287" s="296"/>
      <c r="K287" s="298"/>
      <c r="L287" s="298"/>
      <c r="M287" s="298"/>
      <c r="N287" s="300"/>
      <c r="O287" s="298"/>
      <c r="P287" s="298"/>
      <c r="Q287" s="298"/>
      <c r="R287" s="298"/>
      <c r="S287" s="298"/>
      <c r="T287" s="298"/>
      <c r="U287" s="298"/>
      <c r="V287" s="298"/>
      <c r="W287" s="298"/>
      <c r="X287" s="298"/>
      <c r="Y287" s="298"/>
      <c r="Z287" s="298"/>
      <c r="AA287" s="298"/>
      <c r="AB287" s="298"/>
      <c r="AC287" s="298"/>
      <c r="AD287" s="298"/>
      <c r="AE287" s="298"/>
      <c r="AF287" s="298"/>
      <c r="AG287" s="298"/>
      <c r="AH287" s="298"/>
      <c r="AI287" s="298"/>
      <c r="AJ287" s="298"/>
    </row>
    <row r="288" spans="1:36" s="5" customFormat="1" ht="15.75" x14ac:dyDescent="0.25">
      <c r="A288" s="18" t="s">
        <v>24</v>
      </c>
      <c r="B288" s="103" t="s">
        <v>289</v>
      </c>
      <c r="C288" s="93" t="s">
        <v>25</v>
      </c>
      <c r="D288" s="259">
        <f t="shared" si="58"/>
        <v>6667</v>
      </c>
      <c r="E288" s="154"/>
      <c r="F288" s="296"/>
      <c r="G288" s="297"/>
      <c r="H288" s="297"/>
      <c r="I288" s="221"/>
      <c r="J288" s="296"/>
      <c r="K288" s="298"/>
      <c r="L288" s="298"/>
      <c r="M288" s="298"/>
      <c r="N288" s="300"/>
      <c r="O288" s="298"/>
      <c r="P288" s="298"/>
      <c r="Q288" s="298"/>
      <c r="R288" s="298"/>
      <c r="S288" s="298"/>
      <c r="T288" s="298"/>
      <c r="U288" s="298"/>
      <c r="V288" s="298"/>
      <c r="W288" s="298"/>
      <c r="X288" s="298"/>
      <c r="Y288" s="298"/>
      <c r="Z288" s="298"/>
      <c r="AA288" s="298"/>
      <c r="AB288" s="298"/>
      <c r="AC288" s="298"/>
      <c r="AD288" s="298"/>
      <c r="AE288" s="298"/>
      <c r="AF288" s="298"/>
      <c r="AG288" s="298"/>
      <c r="AH288" s="298"/>
      <c r="AI288" s="298"/>
      <c r="AJ288" s="298"/>
    </row>
    <row r="289" spans="1:36" s="5" customFormat="1" ht="15.75" x14ac:dyDescent="0.25">
      <c r="A289" s="18" t="s">
        <v>83</v>
      </c>
      <c r="B289" s="103" t="s">
        <v>289</v>
      </c>
      <c r="C289" s="93" t="s">
        <v>84</v>
      </c>
      <c r="D289" s="259">
        <v>6667</v>
      </c>
      <c r="E289" s="154"/>
      <c r="F289" s="296"/>
      <c r="G289" s="297"/>
      <c r="H289" s="297"/>
      <c r="I289" s="221"/>
      <c r="J289" s="296"/>
      <c r="K289" s="298"/>
      <c r="L289" s="298"/>
      <c r="M289" s="298"/>
      <c r="N289" s="300"/>
      <c r="O289" s="298"/>
      <c r="P289" s="298"/>
      <c r="Q289" s="298"/>
      <c r="R289" s="298"/>
      <c r="S289" s="298"/>
      <c r="T289" s="298"/>
      <c r="U289" s="298"/>
      <c r="V289" s="298"/>
      <c r="W289" s="298"/>
      <c r="X289" s="298"/>
      <c r="Y289" s="298"/>
      <c r="Z289" s="298"/>
      <c r="AA289" s="298"/>
      <c r="AB289" s="298"/>
      <c r="AC289" s="298"/>
      <c r="AD289" s="298"/>
      <c r="AE289" s="298"/>
      <c r="AF289" s="298"/>
      <c r="AG289" s="298"/>
      <c r="AH289" s="298"/>
      <c r="AI289" s="298"/>
      <c r="AJ289" s="298"/>
    </row>
    <row r="290" spans="1:36" s="5" customFormat="1" ht="31.5" x14ac:dyDescent="0.25">
      <c r="A290" s="31" t="s">
        <v>557</v>
      </c>
      <c r="B290" s="90" t="s">
        <v>558</v>
      </c>
      <c r="C290" s="101"/>
      <c r="D290" s="256">
        <f t="shared" ref="D290:D292" si="59">D291</f>
        <v>280</v>
      </c>
      <c r="E290" s="166"/>
      <c r="F290" s="296"/>
      <c r="G290" s="297"/>
      <c r="H290" s="297"/>
      <c r="I290" s="221"/>
      <c r="J290" s="296"/>
      <c r="K290" s="298"/>
      <c r="L290" s="298"/>
      <c r="M290" s="298"/>
      <c r="N290" s="300"/>
      <c r="O290" s="298"/>
      <c r="P290" s="298"/>
      <c r="Q290" s="298"/>
      <c r="R290" s="298"/>
      <c r="S290" s="298"/>
      <c r="T290" s="298"/>
      <c r="U290" s="298"/>
      <c r="V290" s="298"/>
      <c r="W290" s="298"/>
      <c r="X290" s="298"/>
      <c r="Y290" s="298"/>
      <c r="Z290" s="298"/>
      <c r="AA290" s="298"/>
      <c r="AB290" s="298"/>
      <c r="AC290" s="298"/>
      <c r="AD290" s="298"/>
      <c r="AE290" s="298"/>
      <c r="AF290" s="298"/>
      <c r="AG290" s="298"/>
      <c r="AH290" s="298"/>
      <c r="AI290" s="298"/>
      <c r="AJ290" s="298"/>
    </row>
    <row r="291" spans="1:36" s="5" customFormat="1" ht="31.5" x14ac:dyDescent="0.25">
      <c r="A291" s="9" t="s">
        <v>18</v>
      </c>
      <c r="B291" s="92" t="s">
        <v>558</v>
      </c>
      <c r="C291" s="106" t="s">
        <v>20</v>
      </c>
      <c r="D291" s="259">
        <f t="shared" si="59"/>
        <v>280</v>
      </c>
      <c r="E291" s="167"/>
      <c r="F291" s="296"/>
      <c r="G291" s="297"/>
      <c r="H291" s="297"/>
      <c r="I291" s="221"/>
      <c r="J291" s="296"/>
      <c r="K291" s="298"/>
      <c r="L291" s="298"/>
      <c r="M291" s="298"/>
      <c r="N291" s="300"/>
      <c r="O291" s="298"/>
      <c r="P291" s="298"/>
      <c r="Q291" s="298"/>
      <c r="R291" s="298"/>
      <c r="S291" s="298"/>
      <c r="T291" s="298"/>
      <c r="U291" s="298"/>
      <c r="V291" s="298"/>
      <c r="W291" s="298"/>
      <c r="X291" s="298"/>
      <c r="Y291" s="298"/>
      <c r="Z291" s="298"/>
      <c r="AA291" s="298"/>
      <c r="AB291" s="298"/>
      <c r="AC291" s="298"/>
      <c r="AD291" s="298"/>
      <c r="AE291" s="298"/>
      <c r="AF291" s="298"/>
      <c r="AG291" s="298"/>
      <c r="AH291" s="298"/>
      <c r="AI291" s="298"/>
      <c r="AJ291" s="298"/>
    </row>
    <row r="292" spans="1:36" s="5" customFormat="1" ht="15.75" x14ac:dyDescent="0.25">
      <c r="A292" s="9" t="s">
        <v>24</v>
      </c>
      <c r="B292" s="92" t="s">
        <v>558</v>
      </c>
      <c r="C292" s="106" t="s">
        <v>25</v>
      </c>
      <c r="D292" s="259">
        <f t="shared" si="59"/>
        <v>280</v>
      </c>
      <c r="E292" s="167"/>
      <c r="F292" s="296"/>
      <c r="G292" s="297"/>
      <c r="H292" s="297"/>
      <c r="I292" s="221"/>
      <c r="J292" s="296"/>
      <c r="K292" s="298"/>
      <c r="L292" s="298"/>
      <c r="M292" s="298"/>
      <c r="N292" s="300"/>
      <c r="O292" s="298"/>
      <c r="P292" s="298"/>
      <c r="Q292" s="298"/>
      <c r="R292" s="298"/>
      <c r="S292" s="298"/>
      <c r="T292" s="298"/>
      <c r="U292" s="298"/>
      <c r="V292" s="298"/>
      <c r="W292" s="298"/>
      <c r="X292" s="298"/>
      <c r="Y292" s="298"/>
      <c r="Z292" s="298"/>
      <c r="AA292" s="298"/>
      <c r="AB292" s="298"/>
      <c r="AC292" s="298"/>
      <c r="AD292" s="298"/>
      <c r="AE292" s="298"/>
      <c r="AF292" s="298"/>
      <c r="AG292" s="298"/>
      <c r="AH292" s="298"/>
      <c r="AI292" s="298"/>
      <c r="AJ292" s="298"/>
    </row>
    <row r="293" spans="1:36" s="5" customFormat="1" ht="15.75" x14ac:dyDescent="0.25">
      <c r="A293" s="9" t="s">
        <v>83</v>
      </c>
      <c r="B293" s="92" t="s">
        <v>558</v>
      </c>
      <c r="C293" s="106" t="s">
        <v>84</v>
      </c>
      <c r="D293" s="259">
        <v>280</v>
      </c>
      <c r="E293" s="167"/>
      <c r="F293" s="296"/>
      <c r="G293" s="297"/>
      <c r="H293" s="297"/>
      <c r="I293" s="221"/>
      <c r="J293" s="296"/>
      <c r="K293" s="298"/>
      <c r="L293" s="298"/>
      <c r="M293" s="298"/>
      <c r="N293" s="300"/>
      <c r="O293" s="298"/>
      <c r="P293" s="298"/>
      <c r="Q293" s="298"/>
      <c r="R293" s="298"/>
      <c r="S293" s="298"/>
      <c r="T293" s="298"/>
      <c r="U293" s="298"/>
      <c r="V293" s="298"/>
      <c r="W293" s="298"/>
      <c r="X293" s="298"/>
      <c r="Y293" s="298"/>
      <c r="Z293" s="298"/>
      <c r="AA293" s="298"/>
      <c r="AB293" s="298"/>
      <c r="AC293" s="298"/>
      <c r="AD293" s="298"/>
      <c r="AE293" s="298"/>
      <c r="AF293" s="298"/>
      <c r="AG293" s="298"/>
      <c r="AH293" s="298"/>
      <c r="AI293" s="298"/>
      <c r="AJ293" s="298"/>
    </row>
    <row r="294" spans="1:36" s="5" customFormat="1" ht="31.5" x14ac:dyDescent="0.2">
      <c r="A294" s="247" t="s">
        <v>1089</v>
      </c>
      <c r="B294" s="90" t="s">
        <v>1090</v>
      </c>
      <c r="C294" s="101" t="s">
        <v>84</v>
      </c>
      <c r="D294" s="267">
        <f>D295</f>
        <v>15000</v>
      </c>
      <c r="E294" s="167"/>
      <c r="F294" s="296"/>
      <c r="G294" s="297"/>
      <c r="H294" s="297"/>
      <c r="I294" s="221"/>
      <c r="J294" s="296"/>
      <c r="K294" s="298"/>
      <c r="L294" s="298"/>
      <c r="M294" s="298"/>
      <c r="N294" s="300"/>
      <c r="O294" s="298"/>
      <c r="P294" s="298"/>
      <c r="Q294" s="298"/>
      <c r="R294" s="298"/>
      <c r="S294" s="298"/>
      <c r="T294" s="298"/>
      <c r="U294" s="298"/>
      <c r="V294" s="298"/>
      <c r="W294" s="298"/>
      <c r="X294" s="298"/>
      <c r="Y294" s="298"/>
      <c r="Z294" s="298"/>
      <c r="AA294" s="298"/>
      <c r="AB294" s="298"/>
      <c r="AC294" s="298"/>
      <c r="AD294" s="298"/>
      <c r="AE294" s="298"/>
      <c r="AF294" s="298"/>
      <c r="AG294" s="298"/>
      <c r="AH294" s="298"/>
      <c r="AI294" s="298"/>
      <c r="AJ294" s="298"/>
    </row>
    <row r="295" spans="1:36" s="5" customFormat="1" ht="31.5" x14ac:dyDescent="0.2">
      <c r="A295" s="194" t="s">
        <v>18</v>
      </c>
      <c r="B295" s="92" t="s">
        <v>1090</v>
      </c>
      <c r="C295" s="106" t="s">
        <v>20</v>
      </c>
      <c r="D295" s="268">
        <f t="shared" ref="D295:D296" si="60">D296</f>
        <v>15000</v>
      </c>
      <c r="E295" s="167"/>
      <c r="F295" s="296"/>
      <c r="G295" s="297"/>
      <c r="H295" s="297"/>
      <c r="I295" s="221"/>
      <c r="J295" s="296"/>
      <c r="K295" s="298"/>
      <c r="L295" s="298"/>
      <c r="M295" s="298"/>
      <c r="N295" s="300"/>
      <c r="O295" s="298"/>
      <c r="P295" s="298"/>
      <c r="Q295" s="298"/>
      <c r="R295" s="298"/>
      <c r="S295" s="298"/>
      <c r="T295" s="298"/>
      <c r="U295" s="298"/>
      <c r="V295" s="298"/>
      <c r="W295" s="298"/>
      <c r="X295" s="298"/>
      <c r="Y295" s="298"/>
      <c r="Z295" s="298"/>
      <c r="AA295" s="298"/>
      <c r="AB295" s="298"/>
      <c r="AC295" s="298"/>
      <c r="AD295" s="298"/>
      <c r="AE295" s="298"/>
      <c r="AF295" s="298"/>
      <c r="AG295" s="298"/>
      <c r="AH295" s="298"/>
      <c r="AI295" s="298"/>
      <c r="AJ295" s="298"/>
    </row>
    <row r="296" spans="1:36" s="5" customFormat="1" ht="15.75" x14ac:dyDescent="0.2">
      <c r="A296" s="194" t="s">
        <v>24</v>
      </c>
      <c r="B296" s="92" t="s">
        <v>1090</v>
      </c>
      <c r="C296" s="106" t="s">
        <v>25</v>
      </c>
      <c r="D296" s="269">
        <f t="shared" si="60"/>
        <v>15000</v>
      </c>
      <c r="E296" s="167"/>
      <c r="F296" s="296"/>
      <c r="G296" s="297"/>
      <c r="H296" s="297"/>
      <c r="I296" s="221"/>
      <c r="J296" s="296"/>
      <c r="K296" s="298"/>
      <c r="L296" s="298"/>
      <c r="M296" s="298"/>
      <c r="N296" s="300"/>
      <c r="O296" s="298"/>
      <c r="P296" s="298"/>
      <c r="Q296" s="298"/>
      <c r="R296" s="298"/>
      <c r="S296" s="298"/>
      <c r="T296" s="298"/>
      <c r="U296" s="298"/>
      <c r="V296" s="298"/>
      <c r="W296" s="298"/>
      <c r="X296" s="298"/>
      <c r="Y296" s="298"/>
      <c r="Z296" s="298"/>
      <c r="AA296" s="298"/>
      <c r="AB296" s="298"/>
      <c r="AC296" s="298"/>
      <c r="AD296" s="298"/>
      <c r="AE296" s="298"/>
      <c r="AF296" s="298"/>
      <c r="AG296" s="298"/>
      <c r="AH296" s="298"/>
      <c r="AI296" s="298"/>
      <c r="AJ296" s="298"/>
    </row>
    <row r="297" spans="1:36" s="5" customFormat="1" ht="15.75" x14ac:dyDescent="0.2">
      <c r="A297" s="194" t="s">
        <v>83</v>
      </c>
      <c r="B297" s="92" t="s">
        <v>1090</v>
      </c>
      <c r="C297" s="106" t="s">
        <v>84</v>
      </c>
      <c r="D297" s="269">
        <v>15000</v>
      </c>
      <c r="E297" s="167"/>
      <c r="F297" s="296"/>
      <c r="G297" s="297"/>
      <c r="H297" s="297"/>
      <c r="I297" s="221"/>
      <c r="J297" s="296"/>
      <c r="K297" s="298"/>
      <c r="L297" s="298"/>
      <c r="M297" s="298"/>
      <c r="N297" s="300"/>
      <c r="O297" s="298"/>
      <c r="P297" s="298"/>
      <c r="Q297" s="298"/>
      <c r="R297" s="298"/>
      <c r="S297" s="298"/>
      <c r="T297" s="298"/>
      <c r="U297" s="298"/>
      <c r="V297" s="298"/>
      <c r="W297" s="298"/>
      <c r="X297" s="298"/>
      <c r="Y297" s="298"/>
      <c r="Z297" s="298"/>
      <c r="AA297" s="298"/>
      <c r="AB297" s="298"/>
      <c r="AC297" s="298"/>
      <c r="AD297" s="298"/>
      <c r="AE297" s="298"/>
      <c r="AF297" s="298"/>
      <c r="AG297" s="298"/>
      <c r="AH297" s="298"/>
      <c r="AI297" s="298"/>
      <c r="AJ297" s="298"/>
    </row>
    <row r="298" spans="1:36" s="5" customFormat="1" ht="31.5" x14ac:dyDescent="0.25">
      <c r="A298" s="32" t="s">
        <v>290</v>
      </c>
      <c r="B298" s="101" t="s">
        <v>291</v>
      </c>
      <c r="C298" s="96"/>
      <c r="D298" s="256">
        <f t="shared" ref="D298:D300" si="61">D299</f>
        <v>215664.5</v>
      </c>
      <c r="E298" s="153"/>
      <c r="F298" s="296"/>
      <c r="G298" s="297"/>
      <c r="H298" s="297"/>
      <c r="I298" s="221"/>
      <c r="J298" s="296"/>
      <c r="K298" s="298"/>
      <c r="L298" s="298"/>
      <c r="M298" s="298"/>
      <c r="N298" s="300"/>
      <c r="O298" s="298"/>
      <c r="P298" s="298"/>
      <c r="Q298" s="298"/>
      <c r="R298" s="298"/>
      <c r="S298" s="298"/>
      <c r="T298" s="298"/>
      <c r="U298" s="298"/>
      <c r="V298" s="298"/>
      <c r="W298" s="298"/>
      <c r="X298" s="298"/>
      <c r="Y298" s="298"/>
      <c r="Z298" s="298"/>
      <c r="AA298" s="298"/>
      <c r="AB298" s="298"/>
      <c r="AC298" s="298"/>
      <c r="AD298" s="298"/>
      <c r="AE298" s="298"/>
      <c r="AF298" s="298"/>
      <c r="AG298" s="298"/>
      <c r="AH298" s="298"/>
      <c r="AI298" s="298"/>
      <c r="AJ298" s="298"/>
    </row>
    <row r="299" spans="1:36" s="5" customFormat="1" ht="31.5" x14ac:dyDescent="0.25">
      <c r="A299" s="18" t="s">
        <v>18</v>
      </c>
      <c r="B299" s="100" t="s">
        <v>291</v>
      </c>
      <c r="C299" s="93" t="s">
        <v>20</v>
      </c>
      <c r="D299" s="259">
        <f t="shared" si="61"/>
        <v>215664.5</v>
      </c>
      <c r="E299" s="154"/>
      <c r="F299" s="296"/>
      <c r="G299" s="297"/>
      <c r="H299" s="297"/>
      <c r="I299" s="221"/>
      <c r="J299" s="296"/>
      <c r="K299" s="298"/>
      <c r="L299" s="298"/>
      <c r="M299" s="298"/>
      <c r="N299" s="300"/>
      <c r="O299" s="298"/>
      <c r="P299" s="298"/>
      <c r="Q299" s="298"/>
      <c r="R299" s="298"/>
      <c r="S299" s="298"/>
      <c r="T299" s="298"/>
      <c r="U299" s="298"/>
      <c r="V299" s="298"/>
      <c r="W299" s="298"/>
      <c r="X299" s="298"/>
      <c r="Y299" s="298"/>
      <c r="Z299" s="298"/>
      <c r="AA299" s="298"/>
      <c r="AB299" s="298"/>
      <c r="AC299" s="298"/>
      <c r="AD299" s="298"/>
      <c r="AE299" s="298"/>
      <c r="AF299" s="298"/>
      <c r="AG299" s="298"/>
      <c r="AH299" s="298"/>
      <c r="AI299" s="298"/>
      <c r="AJ299" s="298"/>
    </row>
    <row r="300" spans="1:36" s="5" customFormat="1" ht="15.75" x14ac:dyDescent="0.25">
      <c r="A300" s="18" t="s">
        <v>24</v>
      </c>
      <c r="B300" s="100" t="s">
        <v>291</v>
      </c>
      <c r="C300" s="93" t="s">
        <v>25</v>
      </c>
      <c r="D300" s="259">
        <f t="shared" si="61"/>
        <v>215664.5</v>
      </c>
      <c r="E300" s="154"/>
      <c r="F300" s="296"/>
      <c r="G300" s="297"/>
      <c r="H300" s="297"/>
      <c r="I300" s="221"/>
      <c r="J300" s="296"/>
      <c r="K300" s="298"/>
      <c r="L300" s="298"/>
      <c r="M300" s="298"/>
      <c r="N300" s="300"/>
      <c r="O300" s="298"/>
      <c r="P300" s="298"/>
      <c r="Q300" s="298"/>
      <c r="R300" s="298"/>
      <c r="S300" s="298"/>
      <c r="T300" s="298"/>
      <c r="U300" s="298"/>
      <c r="V300" s="298"/>
      <c r="W300" s="298"/>
      <c r="X300" s="298"/>
      <c r="Y300" s="298"/>
      <c r="Z300" s="298"/>
      <c r="AA300" s="298"/>
      <c r="AB300" s="298"/>
      <c r="AC300" s="298"/>
      <c r="AD300" s="298"/>
      <c r="AE300" s="298"/>
      <c r="AF300" s="298"/>
      <c r="AG300" s="298"/>
      <c r="AH300" s="298"/>
      <c r="AI300" s="298"/>
      <c r="AJ300" s="298"/>
    </row>
    <row r="301" spans="1:36" s="5" customFormat="1" ht="47.25" x14ac:dyDescent="0.25">
      <c r="A301" s="14" t="s">
        <v>100</v>
      </c>
      <c r="B301" s="100" t="s">
        <v>291</v>
      </c>
      <c r="C301" s="91" t="s">
        <v>101</v>
      </c>
      <c r="D301" s="268">
        <f>211309+160+80+180+229+191+122+712+1144+1537.5</f>
        <v>215664.5</v>
      </c>
      <c r="E301" s="154"/>
      <c r="F301" s="227"/>
      <c r="G301" s="297"/>
      <c r="H301" s="297"/>
      <c r="I301" s="229"/>
      <c r="J301" s="289"/>
      <c r="K301" s="298"/>
      <c r="L301" s="298"/>
      <c r="M301" s="298"/>
      <c r="N301" s="300"/>
      <c r="O301" s="298"/>
      <c r="P301" s="298"/>
      <c r="Q301" s="298"/>
      <c r="R301" s="298"/>
      <c r="S301" s="298"/>
      <c r="T301" s="298"/>
      <c r="U301" s="298"/>
      <c r="V301" s="298"/>
      <c r="W301" s="298"/>
      <c r="X301" s="298"/>
      <c r="Y301" s="298"/>
      <c r="Z301" s="298"/>
      <c r="AA301" s="298"/>
      <c r="AB301" s="298"/>
      <c r="AC301" s="298"/>
      <c r="AD301" s="298"/>
      <c r="AE301" s="298"/>
      <c r="AF301" s="298"/>
      <c r="AG301" s="298"/>
      <c r="AH301" s="298"/>
      <c r="AI301" s="298"/>
      <c r="AJ301" s="298"/>
    </row>
    <row r="302" spans="1:36" s="5" customFormat="1" ht="47.25" x14ac:dyDescent="0.25">
      <c r="A302" s="19" t="s">
        <v>279</v>
      </c>
      <c r="B302" s="86" t="s">
        <v>292</v>
      </c>
      <c r="C302" s="87"/>
      <c r="D302" s="254">
        <f>D303</f>
        <v>460</v>
      </c>
      <c r="E302" s="151"/>
      <c r="F302" s="296"/>
      <c r="G302" s="296"/>
      <c r="H302" s="296"/>
      <c r="I302" s="221"/>
      <c r="J302" s="296"/>
      <c r="K302" s="298"/>
      <c r="L302" s="298"/>
      <c r="M302" s="298"/>
      <c r="N302" s="300"/>
      <c r="O302" s="298"/>
      <c r="P302" s="298"/>
      <c r="Q302" s="298"/>
      <c r="R302" s="298"/>
      <c r="S302" s="298"/>
      <c r="T302" s="298"/>
      <c r="U302" s="298"/>
      <c r="V302" s="298"/>
      <c r="W302" s="298"/>
      <c r="X302" s="298"/>
      <c r="Y302" s="298"/>
      <c r="Z302" s="298"/>
      <c r="AA302" s="298"/>
      <c r="AB302" s="298"/>
      <c r="AC302" s="298"/>
      <c r="AD302" s="298"/>
      <c r="AE302" s="298"/>
      <c r="AF302" s="298"/>
      <c r="AG302" s="298"/>
      <c r="AH302" s="298"/>
      <c r="AI302" s="298"/>
      <c r="AJ302" s="298"/>
    </row>
    <row r="303" spans="1:36" s="5" customFormat="1" ht="15.75" x14ac:dyDescent="0.25">
      <c r="A303" s="23" t="s">
        <v>117</v>
      </c>
      <c r="B303" s="90" t="s">
        <v>294</v>
      </c>
      <c r="C303" s="96"/>
      <c r="D303" s="256">
        <f>D304</f>
        <v>460</v>
      </c>
      <c r="E303" s="153"/>
      <c r="F303" s="296"/>
      <c r="G303" s="297"/>
      <c r="H303" s="297"/>
      <c r="I303" s="221"/>
      <c r="J303" s="296"/>
      <c r="K303" s="298"/>
      <c r="L303" s="298"/>
      <c r="M303" s="298"/>
      <c r="N303" s="300"/>
      <c r="O303" s="298"/>
      <c r="P303" s="298"/>
      <c r="Q303" s="298"/>
      <c r="R303" s="298"/>
      <c r="S303" s="298"/>
      <c r="T303" s="298"/>
      <c r="U303" s="298"/>
      <c r="V303" s="298"/>
      <c r="W303" s="298"/>
      <c r="X303" s="298"/>
      <c r="Y303" s="298"/>
      <c r="Z303" s="298"/>
      <c r="AA303" s="298"/>
      <c r="AB303" s="298"/>
      <c r="AC303" s="298"/>
      <c r="AD303" s="298"/>
      <c r="AE303" s="298"/>
      <c r="AF303" s="298"/>
      <c r="AG303" s="298"/>
      <c r="AH303" s="298"/>
      <c r="AI303" s="298"/>
      <c r="AJ303" s="298"/>
    </row>
    <row r="304" spans="1:36" s="5" customFormat="1" ht="15.75" x14ac:dyDescent="0.25">
      <c r="A304" s="23" t="s">
        <v>118</v>
      </c>
      <c r="B304" s="90" t="s">
        <v>295</v>
      </c>
      <c r="C304" s="96"/>
      <c r="D304" s="256">
        <f>D305+D308</f>
        <v>460</v>
      </c>
      <c r="E304" s="153"/>
      <c r="F304" s="296"/>
      <c r="G304" s="297"/>
      <c r="H304" s="297"/>
      <c r="I304" s="221"/>
      <c r="J304" s="296"/>
      <c r="K304" s="298"/>
      <c r="L304" s="298"/>
      <c r="M304" s="298"/>
      <c r="N304" s="300"/>
      <c r="O304" s="298"/>
      <c r="P304" s="298"/>
      <c r="Q304" s="298"/>
      <c r="R304" s="298"/>
      <c r="S304" s="298"/>
      <c r="T304" s="298"/>
      <c r="U304" s="298"/>
      <c r="V304" s="298"/>
      <c r="W304" s="298"/>
      <c r="X304" s="298"/>
      <c r="Y304" s="298"/>
      <c r="Z304" s="298"/>
      <c r="AA304" s="298"/>
      <c r="AB304" s="298"/>
      <c r="AC304" s="298"/>
      <c r="AD304" s="298"/>
      <c r="AE304" s="298"/>
      <c r="AF304" s="298"/>
      <c r="AG304" s="298"/>
      <c r="AH304" s="298"/>
      <c r="AI304" s="298"/>
      <c r="AJ304" s="298"/>
    </row>
    <row r="305" spans="1:16381" s="5" customFormat="1" ht="31.5" x14ac:dyDescent="0.2">
      <c r="A305" s="187" t="s">
        <v>532</v>
      </c>
      <c r="B305" s="103" t="s">
        <v>295</v>
      </c>
      <c r="C305" s="93" t="s">
        <v>15</v>
      </c>
      <c r="D305" s="259">
        <f t="shared" ref="D305:D306" si="62">D306</f>
        <v>170</v>
      </c>
      <c r="E305" s="154"/>
      <c r="F305" s="296"/>
      <c r="G305" s="297"/>
      <c r="H305" s="297"/>
      <c r="I305" s="221"/>
      <c r="J305" s="296"/>
      <c r="K305" s="298"/>
      <c r="L305" s="298"/>
      <c r="M305" s="298"/>
      <c r="N305" s="300"/>
      <c r="O305" s="298"/>
      <c r="P305" s="298"/>
      <c r="Q305" s="298"/>
      <c r="R305" s="298"/>
      <c r="S305" s="298"/>
      <c r="T305" s="298"/>
      <c r="U305" s="298"/>
      <c r="V305" s="298"/>
      <c r="W305" s="298"/>
      <c r="X305" s="298"/>
      <c r="Y305" s="298"/>
      <c r="Z305" s="298"/>
      <c r="AA305" s="298"/>
      <c r="AB305" s="298"/>
      <c r="AC305" s="298"/>
      <c r="AD305" s="298"/>
      <c r="AE305" s="298"/>
      <c r="AF305" s="298"/>
      <c r="AG305" s="298"/>
      <c r="AH305" s="298"/>
      <c r="AI305" s="298"/>
      <c r="AJ305" s="298"/>
    </row>
    <row r="306" spans="1:16381" s="5" customFormat="1" ht="31.5" x14ac:dyDescent="0.25">
      <c r="A306" s="18" t="s">
        <v>17</v>
      </c>
      <c r="B306" s="103" t="s">
        <v>295</v>
      </c>
      <c r="C306" s="93" t="s">
        <v>16</v>
      </c>
      <c r="D306" s="259">
        <f t="shared" si="62"/>
        <v>170</v>
      </c>
      <c r="E306" s="154"/>
      <c r="F306" s="296"/>
      <c r="G306" s="297"/>
      <c r="H306" s="297"/>
      <c r="I306" s="221"/>
      <c r="J306" s="296"/>
      <c r="K306" s="298"/>
      <c r="L306" s="298"/>
      <c r="M306" s="298"/>
      <c r="N306" s="300"/>
      <c r="O306" s="298"/>
      <c r="P306" s="298"/>
      <c r="Q306" s="298"/>
      <c r="R306" s="298"/>
      <c r="S306" s="298"/>
      <c r="T306" s="298"/>
      <c r="U306" s="298"/>
      <c r="V306" s="298"/>
      <c r="W306" s="298"/>
      <c r="X306" s="298"/>
      <c r="Y306" s="298"/>
      <c r="Z306" s="298"/>
      <c r="AA306" s="298"/>
      <c r="AB306" s="298"/>
      <c r="AC306" s="298"/>
      <c r="AD306" s="298"/>
      <c r="AE306" s="298"/>
      <c r="AF306" s="298"/>
      <c r="AG306" s="298"/>
      <c r="AH306" s="298"/>
      <c r="AI306" s="298"/>
      <c r="AJ306" s="298"/>
    </row>
    <row r="307" spans="1:16381" s="5" customFormat="1" ht="15.75" x14ac:dyDescent="0.25">
      <c r="A307" s="17" t="s">
        <v>801</v>
      </c>
      <c r="B307" s="103" t="s">
        <v>295</v>
      </c>
      <c r="C307" s="91" t="s">
        <v>78</v>
      </c>
      <c r="D307" s="259">
        <v>170</v>
      </c>
      <c r="E307" s="154"/>
      <c r="F307" s="296"/>
      <c r="G307" s="297"/>
      <c r="H307" s="297"/>
      <c r="I307" s="221"/>
      <c r="J307" s="296"/>
      <c r="K307" s="298"/>
      <c r="L307" s="298"/>
      <c r="M307" s="298"/>
      <c r="N307" s="300"/>
      <c r="O307" s="298"/>
      <c r="P307" s="298"/>
      <c r="Q307" s="298"/>
      <c r="R307" s="298"/>
      <c r="S307" s="298"/>
      <c r="T307" s="298"/>
      <c r="U307" s="298"/>
      <c r="V307" s="298"/>
      <c r="W307" s="298"/>
      <c r="X307" s="298"/>
      <c r="Y307" s="298"/>
      <c r="Z307" s="298"/>
      <c r="AA307" s="298"/>
      <c r="AB307" s="298"/>
      <c r="AC307" s="298"/>
      <c r="AD307" s="298"/>
      <c r="AE307" s="298"/>
      <c r="AF307" s="298"/>
      <c r="AG307" s="298"/>
      <c r="AH307" s="298"/>
      <c r="AI307" s="298"/>
      <c r="AJ307" s="298"/>
    </row>
    <row r="308" spans="1:16381" s="5" customFormat="1" ht="31.5" x14ac:dyDescent="0.25">
      <c r="A308" s="18" t="s">
        <v>18</v>
      </c>
      <c r="B308" s="103" t="s">
        <v>295</v>
      </c>
      <c r="C308" s="93" t="s">
        <v>20</v>
      </c>
      <c r="D308" s="259">
        <f t="shared" ref="D308:D309" si="63">D309</f>
        <v>290</v>
      </c>
      <c r="E308" s="154"/>
      <c r="F308" s="296"/>
      <c r="G308" s="297"/>
      <c r="H308" s="297"/>
      <c r="I308" s="221"/>
      <c r="J308" s="296"/>
      <c r="K308" s="298"/>
      <c r="L308" s="298"/>
      <c r="M308" s="298"/>
      <c r="N308" s="300"/>
      <c r="O308" s="298"/>
      <c r="P308" s="298"/>
      <c r="Q308" s="298"/>
      <c r="R308" s="298"/>
      <c r="S308" s="298"/>
      <c r="T308" s="298"/>
      <c r="U308" s="298"/>
      <c r="V308" s="298"/>
      <c r="W308" s="298"/>
      <c r="X308" s="298"/>
      <c r="Y308" s="298"/>
      <c r="Z308" s="298"/>
      <c r="AA308" s="298"/>
      <c r="AB308" s="298"/>
      <c r="AC308" s="298"/>
      <c r="AD308" s="298"/>
      <c r="AE308" s="298"/>
      <c r="AF308" s="298"/>
      <c r="AG308" s="298"/>
      <c r="AH308" s="298"/>
      <c r="AI308" s="298"/>
      <c r="AJ308" s="298"/>
    </row>
    <row r="309" spans="1:16381" s="5" customFormat="1" ht="15.75" x14ac:dyDescent="0.25">
      <c r="A309" s="18" t="s">
        <v>24</v>
      </c>
      <c r="B309" s="103" t="s">
        <v>295</v>
      </c>
      <c r="C309" s="93" t="s">
        <v>25</v>
      </c>
      <c r="D309" s="259">
        <f t="shared" si="63"/>
        <v>290</v>
      </c>
      <c r="E309" s="154"/>
      <c r="F309" s="296"/>
      <c r="G309" s="297"/>
      <c r="H309" s="297"/>
      <c r="I309" s="221"/>
      <c r="J309" s="296"/>
      <c r="K309" s="298"/>
      <c r="L309" s="298"/>
      <c r="M309" s="298"/>
      <c r="N309" s="300"/>
      <c r="O309" s="298"/>
      <c r="P309" s="298"/>
      <c r="Q309" s="298"/>
      <c r="R309" s="298"/>
      <c r="S309" s="298"/>
      <c r="T309" s="298"/>
      <c r="U309" s="298"/>
      <c r="V309" s="298"/>
      <c r="W309" s="298"/>
      <c r="X309" s="298"/>
      <c r="Y309" s="298"/>
      <c r="Z309" s="298"/>
      <c r="AA309" s="298"/>
      <c r="AB309" s="298"/>
      <c r="AC309" s="298"/>
      <c r="AD309" s="298"/>
      <c r="AE309" s="298"/>
      <c r="AF309" s="298"/>
      <c r="AG309" s="298"/>
      <c r="AH309" s="298"/>
      <c r="AI309" s="298"/>
      <c r="AJ309" s="298"/>
    </row>
    <row r="310" spans="1:16381" s="5" customFormat="1" ht="15.75" x14ac:dyDescent="0.25">
      <c r="A310" s="18" t="s">
        <v>83</v>
      </c>
      <c r="B310" s="103" t="s">
        <v>295</v>
      </c>
      <c r="C310" s="93" t="s">
        <v>84</v>
      </c>
      <c r="D310" s="259">
        <v>290</v>
      </c>
      <c r="E310" s="154"/>
      <c r="F310" s="296"/>
      <c r="G310" s="297"/>
      <c r="H310" s="297"/>
      <c r="I310" s="221"/>
      <c r="J310" s="296"/>
      <c r="K310" s="298"/>
      <c r="L310" s="298"/>
      <c r="M310" s="298"/>
      <c r="N310" s="300"/>
      <c r="O310" s="298"/>
      <c r="P310" s="298"/>
      <c r="Q310" s="298"/>
      <c r="R310" s="298"/>
      <c r="S310" s="298"/>
      <c r="T310" s="298"/>
      <c r="U310" s="298"/>
      <c r="V310" s="298"/>
      <c r="W310" s="298"/>
      <c r="X310" s="298"/>
      <c r="Y310" s="298"/>
      <c r="Z310" s="298"/>
      <c r="AA310" s="298"/>
      <c r="AB310" s="298"/>
      <c r="AC310" s="298"/>
      <c r="AD310" s="298"/>
      <c r="AE310" s="298"/>
      <c r="AF310" s="298"/>
      <c r="AG310" s="298"/>
      <c r="AH310" s="298"/>
      <c r="AI310" s="298"/>
      <c r="AJ310" s="298"/>
    </row>
    <row r="311" spans="1:16381" s="5" customFormat="1" ht="15.75" x14ac:dyDescent="0.25">
      <c r="A311" s="6" t="s">
        <v>120</v>
      </c>
      <c r="B311" s="86" t="s">
        <v>296</v>
      </c>
      <c r="C311" s="91"/>
      <c r="D311" s="270">
        <f>D313+D327+D335</f>
        <v>44704</v>
      </c>
      <c r="E311" s="227"/>
      <c r="F311" s="228"/>
      <c r="G311" s="228"/>
      <c r="H311" s="311"/>
      <c r="I311" s="229"/>
      <c r="J311" s="289"/>
      <c r="K311" s="288"/>
      <c r="L311" s="288"/>
      <c r="M311" s="311"/>
      <c r="N311" s="312"/>
      <c r="O311" s="311"/>
      <c r="P311" s="311"/>
      <c r="Q311" s="311"/>
      <c r="R311" s="311"/>
      <c r="S311" s="311"/>
      <c r="T311" s="311"/>
      <c r="U311" s="311"/>
      <c r="V311" s="311"/>
      <c r="W311" s="311"/>
      <c r="X311" s="311"/>
      <c r="Y311" s="311"/>
      <c r="Z311" s="311"/>
      <c r="AA311" s="311"/>
      <c r="AB311" s="311"/>
      <c r="AC311" s="311"/>
      <c r="AD311" s="311"/>
      <c r="AE311" s="311"/>
      <c r="AF311" s="311"/>
      <c r="AG311" s="311"/>
      <c r="AH311" s="311"/>
      <c r="AI311" s="311"/>
      <c r="AJ311" s="311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  <c r="CU311" s="36"/>
      <c r="CV311" s="36"/>
      <c r="CW311" s="36"/>
      <c r="CX311" s="36"/>
      <c r="CY311" s="36"/>
      <c r="CZ311" s="36"/>
      <c r="DA311" s="36"/>
      <c r="DB311" s="36"/>
      <c r="DC311" s="36"/>
      <c r="DD311" s="36"/>
      <c r="DE311" s="36"/>
      <c r="DF311" s="36"/>
      <c r="DG311" s="36"/>
      <c r="DH311" s="36"/>
      <c r="DI311" s="36"/>
      <c r="DJ311" s="36"/>
      <c r="DK311" s="36"/>
      <c r="DL311" s="36"/>
      <c r="DM311" s="36"/>
      <c r="DN311" s="36"/>
      <c r="DO311" s="36"/>
      <c r="DP311" s="36"/>
      <c r="DQ311" s="36"/>
      <c r="DR311" s="36"/>
      <c r="DS311" s="36"/>
      <c r="DT311" s="36"/>
      <c r="DU311" s="36"/>
      <c r="DV311" s="36"/>
      <c r="DW311" s="36"/>
      <c r="DX311" s="36"/>
      <c r="DY311" s="36"/>
      <c r="DZ311" s="36"/>
      <c r="EA311" s="36"/>
      <c r="EB311" s="36"/>
      <c r="EC311" s="36"/>
      <c r="ED311" s="36"/>
      <c r="EE311" s="36"/>
      <c r="EF311" s="36"/>
      <c r="EG311" s="36"/>
      <c r="EH311" s="36"/>
      <c r="EI311" s="36"/>
      <c r="EJ311" s="36"/>
      <c r="EK311" s="36"/>
      <c r="EL311" s="36"/>
      <c r="EM311" s="36"/>
      <c r="EN311" s="36"/>
      <c r="EO311" s="36"/>
      <c r="EP311" s="36"/>
      <c r="EQ311" s="36"/>
      <c r="ER311" s="36"/>
      <c r="ES311" s="36"/>
      <c r="ET311" s="36"/>
      <c r="EU311" s="36"/>
      <c r="EV311" s="36"/>
      <c r="EW311" s="36"/>
      <c r="EX311" s="36"/>
      <c r="EY311" s="36"/>
      <c r="EZ311" s="36"/>
      <c r="FA311" s="36"/>
      <c r="FB311" s="36"/>
      <c r="FC311" s="36"/>
      <c r="FD311" s="36"/>
      <c r="FE311" s="36"/>
      <c r="FF311" s="36"/>
      <c r="FG311" s="36"/>
      <c r="FH311" s="36"/>
      <c r="FI311" s="36"/>
      <c r="FJ311" s="36"/>
      <c r="FK311" s="36"/>
      <c r="FL311" s="36"/>
      <c r="FM311" s="36"/>
      <c r="FN311" s="36"/>
      <c r="FO311" s="36"/>
      <c r="FP311" s="36"/>
      <c r="FQ311" s="36"/>
      <c r="FR311" s="36"/>
      <c r="FS311" s="36"/>
      <c r="FT311" s="36"/>
      <c r="FU311" s="36"/>
      <c r="FV311" s="36"/>
      <c r="FW311" s="36"/>
      <c r="FX311" s="36"/>
      <c r="FY311" s="36"/>
      <c r="FZ311" s="36"/>
      <c r="GA311" s="36"/>
      <c r="GB311" s="36"/>
      <c r="GC311" s="36"/>
      <c r="GD311" s="36"/>
      <c r="GE311" s="36"/>
      <c r="GF311" s="36"/>
      <c r="GG311" s="36"/>
      <c r="GH311" s="36"/>
      <c r="GI311" s="36"/>
      <c r="GJ311" s="36"/>
      <c r="GK311" s="36"/>
      <c r="GL311" s="36"/>
      <c r="GM311" s="36"/>
      <c r="GN311" s="36"/>
      <c r="GO311" s="36"/>
      <c r="GP311" s="36"/>
      <c r="GQ311" s="36"/>
      <c r="GR311" s="36"/>
      <c r="GS311" s="36"/>
      <c r="GT311" s="36"/>
      <c r="GU311" s="36"/>
      <c r="GV311" s="36"/>
      <c r="GW311" s="36"/>
      <c r="GX311" s="36"/>
      <c r="GY311" s="36"/>
      <c r="GZ311" s="36"/>
      <c r="HA311" s="36"/>
      <c r="HB311" s="36"/>
      <c r="HC311" s="36"/>
      <c r="HD311" s="36"/>
      <c r="HE311" s="36"/>
      <c r="HF311" s="36"/>
      <c r="HG311" s="36"/>
      <c r="HH311" s="36"/>
      <c r="HI311" s="36"/>
      <c r="HJ311" s="36"/>
      <c r="HK311" s="36"/>
      <c r="HL311" s="36"/>
      <c r="HM311" s="36"/>
      <c r="HN311" s="36"/>
      <c r="HO311" s="36"/>
      <c r="HP311" s="36"/>
      <c r="HQ311" s="36"/>
      <c r="HR311" s="36"/>
      <c r="HS311" s="36"/>
      <c r="HT311" s="36"/>
      <c r="HU311" s="36"/>
      <c r="HV311" s="36"/>
      <c r="HW311" s="36"/>
      <c r="HX311" s="36"/>
      <c r="HY311" s="36"/>
      <c r="HZ311" s="36"/>
      <c r="IA311" s="36"/>
      <c r="IB311" s="36"/>
      <c r="IC311" s="36"/>
      <c r="ID311" s="36"/>
      <c r="IE311" s="36"/>
      <c r="IF311" s="36"/>
      <c r="IG311" s="36"/>
      <c r="IH311" s="36"/>
      <c r="II311" s="36"/>
      <c r="IJ311" s="36"/>
      <c r="IK311" s="36"/>
      <c r="IL311" s="36"/>
      <c r="IM311" s="36"/>
      <c r="IN311" s="36"/>
      <c r="IO311" s="36"/>
      <c r="IP311" s="36"/>
      <c r="IQ311" s="36"/>
      <c r="IR311" s="36"/>
      <c r="IS311" s="36"/>
      <c r="IT311" s="36"/>
      <c r="IU311" s="36"/>
      <c r="IV311" s="36"/>
      <c r="IW311" s="36"/>
      <c r="IX311" s="36"/>
      <c r="IY311" s="36"/>
      <c r="IZ311" s="36"/>
      <c r="JA311" s="36"/>
      <c r="JB311" s="36"/>
      <c r="JC311" s="36"/>
      <c r="JD311" s="36"/>
      <c r="JE311" s="36"/>
      <c r="JF311" s="36"/>
      <c r="JG311" s="36"/>
      <c r="JH311" s="36"/>
      <c r="JI311" s="36"/>
      <c r="JJ311" s="36"/>
      <c r="JK311" s="36"/>
      <c r="JL311" s="36"/>
      <c r="JM311" s="36"/>
      <c r="JN311" s="36"/>
      <c r="JO311" s="36"/>
      <c r="JP311" s="36"/>
      <c r="JQ311" s="36"/>
      <c r="JR311" s="36"/>
      <c r="JS311" s="36"/>
      <c r="JT311" s="36"/>
      <c r="JU311" s="36"/>
      <c r="JV311" s="36"/>
      <c r="JW311" s="36"/>
      <c r="JX311" s="36"/>
      <c r="JY311" s="36"/>
      <c r="JZ311" s="36"/>
      <c r="KA311" s="36"/>
      <c r="KB311" s="36"/>
      <c r="KC311" s="36"/>
      <c r="KD311" s="36"/>
      <c r="KE311" s="36"/>
      <c r="KF311" s="36"/>
      <c r="KG311" s="36"/>
      <c r="KH311" s="36"/>
      <c r="KI311" s="36"/>
      <c r="KJ311" s="36"/>
      <c r="KK311" s="36"/>
      <c r="KL311" s="36"/>
      <c r="KM311" s="36"/>
      <c r="KN311" s="36"/>
      <c r="KO311" s="36"/>
      <c r="KP311" s="36"/>
      <c r="KQ311" s="36"/>
      <c r="KR311" s="36"/>
      <c r="KS311" s="36"/>
      <c r="KT311" s="36"/>
      <c r="KU311" s="36"/>
      <c r="KV311" s="36"/>
      <c r="KW311" s="36"/>
      <c r="KX311" s="36"/>
      <c r="KY311" s="36"/>
      <c r="KZ311" s="36"/>
      <c r="LA311" s="36"/>
      <c r="LB311" s="36"/>
      <c r="LC311" s="36"/>
      <c r="LD311" s="36"/>
      <c r="LE311" s="36"/>
      <c r="LF311" s="36"/>
      <c r="LG311" s="36"/>
      <c r="LH311" s="36"/>
      <c r="LI311" s="36"/>
      <c r="LJ311" s="36"/>
      <c r="LK311" s="36"/>
      <c r="LL311" s="36"/>
      <c r="LM311" s="36"/>
      <c r="LN311" s="36"/>
      <c r="LO311" s="36"/>
      <c r="LP311" s="36"/>
      <c r="LQ311" s="36"/>
      <c r="LR311" s="36"/>
      <c r="LS311" s="36"/>
      <c r="LT311" s="36"/>
      <c r="LU311" s="36"/>
      <c r="LV311" s="36"/>
      <c r="LW311" s="36"/>
      <c r="LX311" s="36"/>
      <c r="LY311" s="36"/>
      <c r="LZ311" s="36"/>
      <c r="MA311" s="36"/>
      <c r="MB311" s="36"/>
      <c r="MC311" s="36"/>
      <c r="MD311" s="36"/>
      <c r="ME311" s="36"/>
      <c r="MF311" s="36"/>
      <c r="MG311" s="36"/>
      <c r="MH311" s="36"/>
      <c r="MI311" s="36"/>
      <c r="MJ311" s="36"/>
      <c r="MK311" s="36"/>
      <c r="ML311" s="36"/>
      <c r="MM311" s="36"/>
      <c r="MN311" s="36"/>
      <c r="MO311" s="36"/>
      <c r="MP311" s="36"/>
      <c r="MQ311" s="36"/>
      <c r="MR311" s="36"/>
      <c r="MS311" s="36"/>
      <c r="MT311" s="36"/>
      <c r="MU311" s="36"/>
      <c r="MV311" s="36"/>
      <c r="MW311" s="36"/>
      <c r="MX311" s="36"/>
      <c r="MY311" s="36"/>
      <c r="MZ311" s="36"/>
      <c r="NA311" s="36"/>
      <c r="NB311" s="36"/>
      <c r="NC311" s="36"/>
      <c r="ND311" s="36"/>
      <c r="NE311" s="36"/>
      <c r="NF311" s="36"/>
      <c r="NG311" s="36"/>
      <c r="NH311" s="36"/>
      <c r="NI311" s="36"/>
      <c r="NJ311" s="36"/>
      <c r="NK311" s="36"/>
      <c r="NL311" s="36"/>
      <c r="NM311" s="36"/>
      <c r="NN311" s="36"/>
      <c r="NO311" s="36"/>
      <c r="NP311" s="36"/>
      <c r="NQ311" s="36"/>
      <c r="NR311" s="36"/>
      <c r="NS311" s="36"/>
      <c r="NT311" s="36"/>
      <c r="NU311" s="36"/>
      <c r="NV311" s="36"/>
      <c r="NW311" s="36"/>
      <c r="NX311" s="36"/>
      <c r="NY311" s="36"/>
      <c r="NZ311" s="36"/>
      <c r="OA311" s="36"/>
      <c r="OB311" s="36"/>
      <c r="OC311" s="36"/>
      <c r="OD311" s="36"/>
      <c r="OE311" s="36"/>
      <c r="OF311" s="36"/>
      <c r="OG311" s="36"/>
      <c r="OH311" s="36"/>
      <c r="OI311" s="36"/>
      <c r="OJ311" s="36"/>
      <c r="OK311" s="36"/>
      <c r="OL311" s="36"/>
      <c r="OM311" s="36"/>
      <c r="ON311" s="36"/>
      <c r="OO311" s="36"/>
      <c r="OP311" s="36"/>
      <c r="OQ311" s="36"/>
      <c r="OR311" s="36"/>
      <c r="OS311" s="36"/>
      <c r="OT311" s="36"/>
      <c r="OU311" s="36"/>
      <c r="OV311" s="36"/>
      <c r="OW311" s="36"/>
      <c r="OX311" s="36"/>
      <c r="OY311" s="36"/>
      <c r="OZ311" s="36"/>
      <c r="PA311" s="36"/>
      <c r="PB311" s="36"/>
      <c r="PC311" s="36"/>
      <c r="PD311" s="36"/>
      <c r="PE311" s="36"/>
      <c r="PF311" s="36"/>
      <c r="PG311" s="36"/>
      <c r="PH311" s="36"/>
      <c r="PI311" s="36"/>
      <c r="PJ311" s="36"/>
      <c r="PK311" s="36"/>
      <c r="PL311" s="36"/>
      <c r="PM311" s="36"/>
      <c r="PN311" s="36"/>
      <c r="PO311" s="36"/>
      <c r="PP311" s="36"/>
      <c r="PQ311" s="36"/>
      <c r="PR311" s="36"/>
      <c r="PS311" s="36"/>
      <c r="PT311" s="36"/>
      <c r="PU311" s="36"/>
      <c r="PV311" s="36"/>
      <c r="PW311" s="36"/>
      <c r="PX311" s="36"/>
      <c r="PY311" s="36"/>
      <c r="PZ311" s="36"/>
      <c r="QA311" s="36"/>
      <c r="QB311" s="36"/>
      <c r="QC311" s="36"/>
      <c r="QD311" s="36"/>
      <c r="QE311" s="36"/>
      <c r="QF311" s="36"/>
      <c r="QG311" s="36"/>
      <c r="QH311" s="36"/>
      <c r="QI311" s="36"/>
      <c r="QJ311" s="36"/>
      <c r="QK311" s="36"/>
      <c r="QL311" s="36"/>
      <c r="QM311" s="36"/>
      <c r="QN311" s="36"/>
      <c r="QO311" s="36"/>
      <c r="QP311" s="36"/>
      <c r="QQ311" s="36"/>
      <c r="QR311" s="36"/>
      <c r="QS311" s="36"/>
      <c r="QT311" s="36"/>
      <c r="QU311" s="36"/>
      <c r="QV311" s="36"/>
      <c r="QW311" s="36"/>
      <c r="QX311" s="36"/>
      <c r="QY311" s="36"/>
      <c r="QZ311" s="36"/>
      <c r="RA311" s="36"/>
      <c r="RB311" s="36"/>
      <c r="RC311" s="36"/>
      <c r="RD311" s="36"/>
      <c r="RE311" s="36"/>
      <c r="RF311" s="36"/>
      <c r="RG311" s="36"/>
      <c r="RH311" s="36"/>
      <c r="RI311" s="36"/>
      <c r="RJ311" s="36"/>
      <c r="RK311" s="36"/>
      <c r="RL311" s="36"/>
      <c r="RM311" s="36"/>
      <c r="RN311" s="36"/>
      <c r="RO311" s="36"/>
      <c r="RP311" s="36"/>
      <c r="RQ311" s="36"/>
      <c r="RR311" s="36"/>
      <c r="RS311" s="36"/>
      <c r="RT311" s="36"/>
      <c r="RU311" s="36"/>
      <c r="RV311" s="36"/>
      <c r="RW311" s="36"/>
      <c r="RX311" s="36"/>
      <c r="RY311" s="36"/>
      <c r="RZ311" s="36"/>
      <c r="SA311" s="36"/>
      <c r="SB311" s="36"/>
      <c r="SC311" s="36"/>
      <c r="SD311" s="36"/>
      <c r="SE311" s="36"/>
      <c r="SF311" s="36"/>
      <c r="SG311" s="36"/>
      <c r="SH311" s="36"/>
      <c r="SI311" s="36"/>
      <c r="SJ311" s="36"/>
      <c r="SK311" s="36"/>
      <c r="SL311" s="36"/>
      <c r="SM311" s="36"/>
      <c r="SN311" s="36"/>
      <c r="SO311" s="36"/>
      <c r="SP311" s="36"/>
      <c r="SQ311" s="36"/>
      <c r="SR311" s="36"/>
      <c r="SS311" s="36"/>
      <c r="ST311" s="36"/>
      <c r="SU311" s="36"/>
      <c r="SV311" s="36"/>
      <c r="SW311" s="36"/>
      <c r="SX311" s="36"/>
      <c r="SY311" s="36"/>
      <c r="SZ311" s="36"/>
      <c r="TA311" s="36"/>
      <c r="TB311" s="36"/>
      <c r="TC311" s="36"/>
      <c r="TD311" s="36"/>
      <c r="TE311" s="36"/>
      <c r="TF311" s="36"/>
      <c r="TG311" s="36"/>
      <c r="TH311" s="36"/>
      <c r="TI311" s="36"/>
      <c r="TJ311" s="36"/>
      <c r="TK311" s="36"/>
      <c r="TL311" s="36"/>
      <c r="TM311" s="36"/>
      <c r="TN311" s="36"/>
      <c r="TO311" s="36"/>
      <c r="TP311" s="36"/>
      <c r="TQ311" s="36"/>
      <c r="TR311" s="36"/>
      <c r="TS311" s="36"/>
      <c r="TT311" s="36"/>
      <c r="TU311" s="36"/>
      <c r="TV311" s="36"/>
      <c r="TW311" s="36"/>
      <c r="TX311" s="36"/>
      <c r="TY311" s="36"/>
      <c r="TZ311" s="36"/>
      <c r="UA311" s="36"/>
      <c r="UB311" s="36"/>
      <c r="UC311" s="36"/>
      <c r="UD311" s="36"/>
      <c r="UE311" s="36"/>
      <c r="UF311" s="36"/>
      <c r="UG311" s="36"/>
      <c r="UH311" s="36"/>
      <c r="UI311" s="36"/>
      <c r="UJ311" s="36"/>
      <c r="UK311" s="36"/>
      <c r="UL311" s="36"/>
      <c r="UM311" s="36"/>
      <c r="UN311" s="36"/>
      <c r="UO311" s="36"/>
      <c r="UP311" s="36"/>
      <c r="UQ311" s="36"/>
      <c r="UR311" s="36"/>
      <c r="US311" s="36"/>
      <c r="UT311" s="36"/>
      <c r="UU311" s="36"/>
      <c r="UV311" s="36"/>
      <c r="UW311" s="36"/>
      <c r="UX311" s="36"/>
      <c r="UY311" s="36"/>
      <c r="UZ311" s="36"/>
      <c r="VA311" s="36"/>
      <c r="VB311" s="36"/>
      <c r="VC311" s="36"/>
      <c r="VD311" s="36"/>
      <c r="VE311" s="36"/>
      <c r="VF311" s="36"/>
      <c r="VG311" s="36"/>
      <c r="VH311" s="36"/>
      <c r="VI311" s="36"/>
      <c r="VJ311" s="36"/>
      <c r="VK311" s="36"/>
      <c r="VL311" s="36"/>
      <c r="VM311" s="36"/>
      <c r="VN311" s="36"/>
      <c r="VO311" s="36"/>
      <c r="VP311" s="36"/>
      <c r="VQ311" s="36"/>
      <c r="VR311" s="36"/>
      <c r="VS311" s="36"/>
      <c r="VT311" s="36"/>
      <c r="VU311" s="36"/>
      <c r="VV311" s="36"/>
      <c r="VW311" s="36"/>
      <c r="VX311" s="36"/>
      <c r="VY311" s="36"/>
      <c r="VZ311" s="36"/>
      <c r="WA311" s="36"/>
      <c r="WB311" s="36"/>
      <c r="WC311" s="36"/>
      <c r="WD311" s="36"/>
      <c r="WE311" s="36"/>
      <c r="WF311" s="36"/>
      <c r="WG311" s="36"/>
      <c r="WH311" s="36"/>
      <c r="WI311" s="36"/>
      <c r="WJ311" s="36"/>
      <c r="WK311" s="36"/>
      <c r="WL311" s="36"/>
      <c r="WM311" s="36"/>
      <c r="WN311" s="36"/>
      <c r="WO311" s="36"/>
      <c r="WP311" s="36"/>
      <c r="WQ311" s="36"/>
      <c r="WR311" s="36"/>
      <c r="WS311" s="36"/>
      <c r="WT311" s="36"/>
      <c r="WU311" s="36"/>
      <c r="WV311" s="36"/>
      <c r="WW311" s="36"/>
      <c r="WX311" s="36"/>
      <c r="WY311" s="36"/>
      <c r="WZ311" s="36"/>
      <c r="XA311" s="36"/>
      <c r="XB311" s="36"/>
      <c r="XC311" s="36"/>
      <c r="XD311" s="36"/>
      <c r="XE311" s="36"/>
      <c r="XF311" s="36"/>
      <c r="XG311" s="36"/>
      <c r="XH311" s="36"/>
      <c r="XI311" s="36"/>
      <c r="XJ311" s="36"/>
      <c r="XK311" s="36"/>
      <c r="XL311" s="36"/>
      <c r="XM311" s="36"/>
      <c r="XN311" s="36"/>
      <c r="XO311" s="36"/>
      <c r="XP311" s="36"/>
      <c r="XQ311" s="36"/>
      <c r="XR311" s="36"/>
      <c r="XS311" s="36"/>
      <c r="XT311" s="36"/>
      <c r="XU311" s="36"/>
      <c r="XV311" s="36"/>
      <c r="XW311" s="36"/>
      <c r="XX311" s="36"/>
      <c r="XY311" s="36"/>
      <c r="XZ311" s="36"/>
      <c r="YA311" s="36"/>
      <c r="YB311" s="36"/>
      <c r="YC311" s="36"/>
      <c r="YD311" s="36"/>
      <c r="YE311" s="36"/>
      <c r="YF311" s="36"/>
      <c r="YG311" s="36"/>
      <c r="YH311" s="36"/>
      <c r="YI311" s="36"/>
      <c r="YJ311" s="36"/>
      <c r="YK311" s="36"/>
      <c r="YL311" s="36"/>
      <c r="YM311" s="36"/>
      <c r="YN311" s="36"/>
      <c r="YO311" s="36"/>
      <c r="YP311" s="36"/>
      <c r="YQ311" s="36"/>
      <c r="YR311" s="36"/>
      <c r="YS311" s="36"/>
      <c r="YT311" s="36"/>
      <c r="YU311" s="36"/>
      <c r="YV311" s="36"/>
      <c r="YW311" s="36"/>
      <c r="YX311" s="36"/>
      <c r="YY311" s="36"/>
      <c r="YZ311" s="36"/>
      <c r="ZA311" s="36"/>
      <c r="ZB311" s="36"/>
      <c r="ZC311" s="36"/>
      <c r="ZD311" s="36"/>
      <c r="ZE311" s="36"/>
      <c r="ZF311" s="36"/>
      <c r="ZG311" s="36"/>
      <c r="ZH311" s="36"/>
      <c r="ZI311" s="36"/>
      <c r="ZJ311" s="36"/>
      <c r="ZK311" s="36"/>
      <c r="ZL311" s="36"/>
      <c r="ZM311" s="36"/>
      <c r="ZN311" s="36"/>
      <c r="ZO311" s="36"/>
      <c r="ZP311" s="36"/>
      <c r="ZQ311" s="36"/>
      <c r="ZR311" s="36"/>
      <c r="ZS311" s="36"/>
      <c r="ZT311" s="36"/>
      <c r="ZU311" s="36"/>
      <c r="ZV311" s="36"/>
      <c r="ZW311" s="36"/>
      <c r="ZX311" s="36"/>
      <c r="ZY311" s="36"/>
      <c r="ZZ311" s="36"/>
      <c r="AAA311" s="36"/>
      <c r="AAB311" s="36"/>
      <c r="AAC311" s="36"/>
      <c r="AAD311" s="36"/>
      <c r="AAE311" s="36"/>
      <c r="AAF311" s="36"/>
      <c r="AAG311" s="36"/>
      <c r="AAH311" s="36"/>
      <c r="AAI311" s="36"/>
      <c r="AAJ311" s="36"/>
      <c r="AAK311" s="36"/>
      <c r="AAL311" s="36"/>
      <c r="AAM311" s="36"/>
      <c r="AAN311" s="36"/>
      <c r="AAO311" s="36"/>
      <c r="AAP311" s="36"/>
      <c r="AAQ311" s="36"/>
      <c r="AAR311" s="36"/>
      <c r="AAS311" s="36"/>
      <c r="AAT311" s="36"/>
      <c r="AAU311" s="36"/>
      <c r="AAV311" s="36"/>
      <c r="AAW311" s="36"/>
      <c r="AAX311" s="36"/>
      <c r="AAY311" s="36"/>
      <c r="AAZ311" s="36"/>
      <c r="ABA311" s="36"/>
      <c r="ABB311" s="36"/>
      <c r="ABC311" s="36"/>
      <c r="ABD311" s="36"/>
      <c r="ABE311" s="36"/>
      <c r="ABF311" s="36"/>
      <c r="ABG311" s="36"/>
      <c r="ABH311" s="36"/>
      <c r="ABI311" s="36"/>
      <c r="ABJ311" s="36"/>
      <c r="ABK311" s="36"/>
      <c r="ABL311" s="36"/>
      <c r="ABM311" s="36"/>
      <c r="ABN311" s="36"/>
      <c r="ABO311" s="36"/>
      <c r="ABP311" s="36"/>
      <c r="ABQ311" s="36"/>
      <c r="ABR311" s="36"/>
      <c r="ABS311" s="36"/>
      <c r="ABT311" s="36"/>
      <c r="ABU311" s="36"/>
      <c r="ABV311" s="36"/>
      <c r="ABW311" s="36"/>
      <c r="ABX311" s="36"/>
      <c r="ABY311" s="36"/>
      <c r="ABZ311" s="36"/>
      <c r="ACA311" s="36"/>
      <c r="ACB311" s="36"/>
      <c r="ACC311" s="36"/>
      <c r="ACD311" s="36"/>
      <c r="ACE311" s="36"/>
      <c r="ACF311" s="36"/>
      <c r="ACG311" s="36"/>
      <c r="ACH311" s="36"/>
      <c r="ACI311" s="36"/>
      <c r="ACJ311" s="36"/>
      <c r="ACK311" s="36"/>
      <c r="ACL311" s="36"/>
      <c r="ACM311" s="36"/>
      <c r="ACN311" s="36"/>
      <c r="ACO311" s="36"/>
      <c r="ACP311" s="36"/>
      <c r="ACQ311" s="36"/>
      <c r="ACR311" s="36"/>
      <c r="ACS311" s="36"/>
      <c r="ACT311" s="36"/>
      <c r="ACU311" s="36"/>
      <c r="ACV311" s="36"/>
      <c r="ACW311" s="36"/>
      <c r="ACX311" s="36"/>
      <c r="ACY311" s="36"/>
      <c r="ACZ311" s="36"/>
      <c r="ADA311" s="36"/>
      <c r="ADB311" s="36"/>
      <c r="ADC311" s="36"/>
      <c r="ADD311" s="36"/>
      <c r="ADE311" s="36"/>
      <c r="ADF311" s="36"/>
      <c r="ADG311" s="36"/>
      <c r="ADH311" s="36"/>
      <c r="ADI311" s="36"/>
      <c r="ADJ311" s="36"/>
      <c r="ADK311" s="36"/>
      <c r="ADL311" s="36"/>
      <c r="ADM311" s="36"/>
      <c r="ADN311" s="36"/>
      <c r="ADO311" s="36"/>
      <c r="ADP311" s="36"/>
      <c r="ADQ311" s="36"/>
      <c r="ADR311" s="36"/>
      <c r="ADS311" s="36"/>
      <c r="ADT311" s="36"/>
      <c r="ADU311" s="36"/>
      <c r="ADV311" s="36"/>
      <c r="ADW311" s="36"/>
      <c r="ADX311" s="36"/>
      <c r="ADY311" s="36"/>
      <c r="ADZ311" s="36"/>
      <c r="AEA311" s="36"/>
      <c r="AEB311" s="36"/>
      <c r="AEC311" s="36"/>
      <c r="AED311" s="36"/>
      <c r="AEE311" s="36"/>
      <c r="AEF311" s="36"/>
      <c r="AEG311" s="36"/>
      <c r="AEH311" s="36"/>
      <c r="AEI311" s="36"/>
      <c r="AEJ311" s="36"/>
      <c r="AEK311" s="36"/>
      <c r="AEL311" s="36"/>
      <c r="AEM311" s="36"/>
      <c r="AEN311" s="36"/>
      <c r="AEO311" s="36"/>
      <c r="AEP311" s="36"/>
      <c r="AEQ311" s="36"/>
      <c r="AER311" s="36"/>
      <c r="AES311" s="36"/>
      <c r="AET311" s="36"/>
      <c r="AEU311" s="36"/>
      <c r="AEV311" s="36"/>
      <c r="AEW311" s="36"/>
      <c r="AEX311" s="36"/>
      <c r="AEY311" s="36"/>
      <c r="AEZ311" s="36"/>
      <c r="AFA311" s="36"/>
      <c r="AFB311" s="36"/>
      <c r="AFC311" s="36"/>
      <c r="AFD311" s="36"/>
      <c r="AFE311" s="36"/>
      <c r="AFF311" s="36"/>
      <c r="AFG311" s="36"/>
      <c r="AFH311" s="36"/>
      <c r="AFI311" s="36"/>
      <c r="AFJ311" s="36"/>
      <c r="AFK311" s="36"/>
      <c r="AFL311" s="36"/>
      <c r="AFM311" s="36"/>
      <c r="AFN311" s="36"/>
      <c r="AFO311" s="36"/>
      <c r="AFP311" s="36"/>
      <c r="AFQ311" s="36"/>
      <c r="AFR311" s="36"/>
      <c r="AFS311" s="36"/>
      <c r="AFT311" s="36"/>
      <c r="AFU311" s="36"/>
      <c r="AFV311" s="36"/>
      <c r="AFW311" s="36"/>
      <c r="AFX311" s="36"/>
      <c r="AFY311" s="36"/>
      <c r="AFZ311" s="36"/>
      <c r="AGA311" s="36"/>
      <c r="AGB311" s="36"/>
      <c r="AGC311" s="36"/>
      <c r="AGD311" s="36"/>
      <c r="AGE311" s="36"/>
      <c r="AGF311" s="36"/>
      <c r="AGG311" s="36"/>
      <c r="AGH311" s="36"/>
      <c r="AGI311" s="36"/>
      <c r="AGJ311" s="36"/>
      <c r="AGK311" s="36"/>
      <c r="AGL311" s="36"/>
      <c r="AGM311" s="36"/>
      <c r="AGN311" s="36"/>
      <c r="AGO311" s="36"/>
      <c r="AGP311" s="36"/>
      <c r="AGQ311" s="36"/>
      <c r="AGR311" s="36"/>
      <c r="AGS311" s="36"/>
      <c r="AGT311" s="36"/>
      <c r="AGU311" s="36"/>
      <c r="AGV311" s="36"/>
      <c r="AGW311" s="36"/>
      <c r="AGX311" s="36"/>
      <c r="AGY311" s="36"/>
      <c r="AGZ311" s="36"/>
      <c r="AHA311" s="36"/>
      <c r="AHB311" s="36"/>
      <c r="AHC311" s="36"/>
      <c r="AHD311" s="36"/>
      <c r="AHE311" s="36"/>
      <c r="AHF311" s="36"/>
      <c r="AHG311" s="36"/>
      <c r="AHH311" s="36"/>
      <c r="AHI311" s="36"/>
      <c r="AHJ311" s="36"/>
      <c r="AHK311" s="36"/>
      <c r="AHL311" s="36"/>
      <c r="AHM311" s="36"/>
      <c r="AHN311" s="36"/>
      <c r="AHO311" s="36"/>
      <c r="AHP311" s="36"/>
      <c r="AHQ311" s="36"/>
      <c r="AHR311" s="36"/>
      <c r="AHS311" s="36"/>
      <c r="AHT311" s="36"/>
      <c r="AHU311" s="36"/>
      <c r="AHV311" s="36"/>
      <c r="AHW311" s="36"/>
      <c r="AHX311" s="36"/>
      <c r="AHY311" s="36"/>
      <c r="AHZ311" s="36"/>
      <c r="AIA311" s="36"/>
      <c r="AIB311" s="36"/>
      <c r="AIC311" s="36"/>
      <c r="AID311" s="36"/>
      <c r="AIE311" s="36"/>
      <c r="AIF311" s="36"/>
      <c r="AIG311" s="36"/>
      <c r="AIH311" s="36"/>
      <c r="AII311" s="36"/>
      <c r="AIJ311" s="36"/>
      <c r="AIK311" s="36"/>
      <c r="AIL311" s="36"/>
      <c r="AIM311" s="36"/>
      <c r="AIN311" s="36"/>
      <c r="AIO311" s="36"/>
      <c r="AIP311" s="36"/>
      <c r="AIQ311" s="36"/>
      <c r="AIR311" s="36"/>
      <c r="AIS311" s="36"/>
      <c r="AIT311" s="36"/>
      <c r="AIU311" s="36"/>
      <c r="AIV311" s="36"/>
      <c r="AIW311" s="36"/>
      <c r="AIX311" s="36"/>
      <c r="AIY311" s="36"/>
      <c r="AIZ311" s="36"/>
      <c r="AJA311" s="36"/>
      <c r="AJB311" s="36"/>
      <c r="AJC311" s="36"/>
      <c r="AJD311" s="36"/>
      <c r="AJE311" s="36"/>
      <c r="AJF311" s="36"/>
      <c r="AJG311" s="36"/>
      <c r="AJH311" s="36"/>
      <c r="AJI311" s="36"/>
      <c r="AJJ311" s="36"/>
      <c r="AJK311" s="36"/>
      <c r="AJL311" s="36"/>
      <c r="AJM311" s="36"/>
      <c r="AJN311" s="36"/>
      <c r="AJO311" s="36"/>
      <c r="AJP311" s="36"/>
      <c r="AJQ311" s="36"/>
      <c r="AJR311" s="36"/>
      <c r="AJS311" s="36"/>
      <c r="AJT311" s="36"/>
      <c r="AJU311" s="36"/>
      <c r="AJV311" s="36"/>
      <c r="AJW311" s="36"/>
      <c r="AJX311" s="36"/>
      <c r="AJY311" s="36"/>
      <c r="AJZ311" s="36"/>
      <c r="AKA311" s="36"/>
      <c r="AKB311" s="36"/>
      <c r="AKC311" s="36"/>
      <c r="AKD311" s="36"/>
      <c r="AKE311" s="36"/>
      <c r="AKF311" s="36"/>
      <c r="AKG311" s="36"/>
      <c r="AKH311" s="36"/>
      <c r="AKI311" s="36"/>
      <c r="AKJ311" s="36"/>
      <c r="AKK311" s="36"/>
      <c r="AKL311" s="36"/>
      <c r="AKM311" s="36"/>
      <c r="AKN311" s="36"/>
      <c r="AKO311" s="36"/>
      <c r="AKP311" s="36"/>
      <c r="AKQ311" s="36"/>
      <c r="AKR311" s="36"/>
      <c r="AKS311" s="36"/>
      <c r="AKT311" s="36"/>
      <c r="AKU311" s="36"/>
      <c r="AKV311" s="36"/>
      <c r="AKW311" s="36"/>
      <c r="AKX311" s="36"/>
      <c r="AKY311" s="36"/>
      <c r="AKZ311" s="36"/>
      <c r="ALA311" s="36"/>
      <c r="ALB311" s="36"/>
      <c r="ALC311" s="36"/>
      <c r="ALD311" s="36"/>
      <c r="ALE311" s="36"/>
      <c r="ALF311" s="36"/>
      <c r="ALG311" s="36"/>
      <c r="ALH311" s="36"/>
      <c r="ALI311" s="36"/>
      <c r="ALJ311" s="36"/>
      <c r="ALK311" s="36"/>
      <c r="ALL311" s="36"/>
      <c r="ALM311" s="36"/>
      <c r="ALN311" s="36"/>
      <c r="ALO311" s="36"/>
      <c r="ALP311" s="36"/>
      <c r="ALQ311" s="36"/>
      <c r="ALR311" s="36"/>
      <c r="ALS311" s="36"/>
      <c r="ALT311" s="36"/>
      <c r="ALU311" s="36"/>
      <c r="ALV311" s="36"/>
      <c r="ALW311" s="36"/>
      <c r="ALX311" s="36"/>
      <c r="ALY311" s="36"/>
      <c r="ALZ311" s="36"/>
      <c r="AMA311" s="36"/>
      <c r="AMB311" s="36"/>
      <c r="AMC311" s="36"/>
      <c r="AMD311" s="36"/>
      <c r="AME311" s="36"/>
      <c r="AMF311" s="36"/>
      <c r="AMG311" s="36"/>
      <c r="AMH311" s="36"/>
      <c r="AMI311" s="36"/>
      <c r="AMJ311" s="36"/>
      <c r="AMK311" s="36"/>
      <c r="AML311" s="36"/>
      <c r="AMM311" s="36"/>
      <c r="AMN311" s="36"/>
      <c r="AMO311" s="36"/>
      <c r="AMP311" s="36"/>
      <c r="AMQ311" s="36"/>
      <c r="AMR311" s="36"/>
      <c r="AMS311" s="36"/>
      <c r="AMT311" s="36"/>
      <c r="AMU311" s="36"/>
      <c r="AMV311" s="36"/>
      <c r="AMW311" s="36"/>
      <c r="AMX311" s="36"/>
      <c r="AMY311" s="36"/>
      <c r="AMZ311" s="36"/>
      <c r="ANA311" s="36"/>
      <c r="ANB311" s="36"/>
      <c r="ANC311" s="36"/>
      <c r="AND311" s="36"/>
      <c r="ANE311" s="36"/>
      <c r="ANF311" s="36"/>
      <c r="ANG311" s="36"/>
      <c r="ANH311" s="36"/>
      <c r="ANI311" s="36"/>
      <c r="ANJ311" s="36"/>
      <c r="ANK311" s="36"/>
      <c r="ANL311" s="36"/>
      <c r="ANM311" s="36"/>
      <c r="ANN311" s="36"/>
      <c r="ANO311" s="36"/>
      <c r="ANP311" s="36"/>
      <c r="ANQ311" s="36"/>
      <c r="ANR311" s="36"/>
      <c r="ANS311" s="36"/>
      <c r="ANT311" s="36"/>
      <c r="ANU311" s="36"/>
      <c r="ANV311" s="36"/>
      <c r="ANW311" s="36"/>
      <c r="ANX311" s="36"/>
      <c r="ANY311" s="36"/>
      <c r="ANZ311" s="36"/>
      <c r="AOA311" s="36"/>
      <c r="AOB311" s="36"/>
      <c r="AOC311" s="36"/>
      <c r="AOD311" s="36"/>
      <c r="AOE311" s="36"/>
      <c r="AOF311" s="36"/>
      <c r="AOG311" s="36"/>
      <c r="AOH311" s="36"/>
      <c r="AOI311" s="36"/>
      <c r="AOJ311" s="36"/>
      <c r="AOK311" s="36"/>
      <c r="AOL311" s="36"/>
      <c r="AOM311" s="36"/>
      <c r="AON311" s="36"/>
      <c r="AOO311" s="36"/>
      <c r="AOP311" s="36"/>
      <c r="AOQ311" s="36"/>
      <c r="AOR311" s="36"/>
      <c r="AOS311" s="36"/>
      <c r="AOT311" s="36"/>
      <c r="AOU311" s="36"/>
      <c r="AOV311" s="36"/>
      <c r="AOW311" s="36"/>
      <c r="AOX311" s="36"/>
      <c r="AOY311" s="36"/>
      <c r="AOZ311" s="36"/>
      <c r="APA311" s="36"/>
      <c r="APB311" s="36"/>
      <c r="APC311" s="36"/>
      <c r="APD311" s="36"/>
      <c r="APE311" s="36"/>
      <c r="APF311" s="36"/>
      <c r="APG311" s="36"/>
      <c r="APH311" s="36"/>
      <c r="API311" s="36"/>
      <c r="APJ311" s="36"/>
      <c r="APK311" s="36"/>
      <c r="APL311" s="36"/>
      <c r="APM311" s="36"/>
      <c r="APN311" s="36"/>
      <c r="APO311" s="36"/>
      <c r="APP311" s="36"/>
      <c r="APQ311" s="36"/>
      <c r="APR311" s="36"/>
      <c r="APS311" s="36"/>
      <c r="APT311" s="36"/>
      <c r="APU311" s="36"/>
      <c r="APV311" s="36"/>
      <c r="APW311" s="36"/>
      <c r="APX311" s="36"/>
      <c r="APY311" s="36"/>
      <c r="APZ311" s="36"/>
      <c r="AQA311" s="36"/>
      <c r="AQB311" s="36"/>
      <c r="AQC311" s="36"/>
      <c r="AQD311" s="36"/>
      <c r="AQE311" s="36"/>
      <c r="AQF311" s="36"/>
      <c r="AQG311" s="36"/>
      <c r="AQH311" s="36"/>
      <c r="AQI311" s="36"/>
      <c r="AQJ311" s="36"/>
      <c r="AQK311" s="36"/>
      <c r="AQL311" s="36"/>
      <c r="AQM311" s="36"/>
      <c r="AQN311" s="36"/>
      <c r="AQO311" s="36"/>
      <c r="AQP311" s="36"/>
      <c r="AQQ311" s="36"/>
      <c r="AQR311" s="36"/>
      <c r="AQS311" s="36"/>
      <c r="AQT311" s="36"/>
      <c r="AQU311" s="36"/>
      <c r="AQV311" s="36"/>
      <c r="AQW311" s="36"/>
      <c r="AQX311" s="36"/>
      <c r="AQY311" s="36"/>
      <c r="AQZ311" s="36"/>
      <c r="ARA311" s="36"/>
      <c r="ARB311" s="36"/>
      <c r="ARC311" s="36"/>
      <c r="ARD311" s="36"/>
      <c r="ARE311" s="36"/>
      <c r="ARF311" s="36"/>
      <c r="ARG311" s="36"/>
      <c r="ARH311" s="36"/>
      <c r="ARI311" s="36"/>
      <c r="ARJ311" s="36"/>
      <c r="ARK311" s="36"/>
      <c r="ARL311" s="36"/>
      <c r="ARM311" s="36"/>
      <c r="ARN311" s="36"/>
      <c r="ARO311" s="36"/>
      <c r="ARP311" s="36"/>
      <c r="ARQ311" s="36"/>
      <c r="ARR311" s="36"/>
      <c r="ARS311" s="36"/>
      <c r="ART311" s="36"/>
      <c r="ARU311" s="36"/>
      <c r="ARV311" s="36"/>
      <c r="ARW311" s="36"/>
      <c r="ARX311" s="36"/>
      <c r="ARY311" s="36"/>
      <c r="ARZ311" s="36"/>
      <c r="ASA311" s="36"/>
      <c r="ASB311" s="36"/>
      <c r="ASC311" s="36"/>
      <c r="ASD311" s="36"/>
      <c r="ASE311" s="36"/>
      <c r="ASF311" s="36"/>
      <c r="ASG311" s="36"/>
      <c r="ASH311" s="36"/>
      <c r="ASI311" s="36"/>
      <c r="ASJ311" s="36"/>
      <c r="ASK311" s="36"/>
      <c r="ASL311" s="36"/>
      <c r="ASM311" s="36"/>
      <c r="ASN311" s="36"/>
      <c r="ASO311" s="36"/>
      <c r="ASP311" s="36"/>
      <c r="ASQ311" s="36"/>
      <c r="ASR311" s="36"/>
      <c r="ASS311" s="36"/>
      <c r="AST311" s="36"/>
      <c r="ASU311" s="36"/>
      <c r="ASV311" s="36"/>
      <c r="ASW311" s="36"/>
      <c r="ASX311" s="36"/>
      <c r="ASY311" s="36"/>
      <c r="ASZ311" s="36"/>
      <c r="ATA311" s="36"/>
      <c r="ATB311" s="36"/>
      <c r="ATC311" s="36"/>
      <c r="ATD311" s="36"/>
      <c r="ATE311" s="36"/>
      <c r="ATF311" s="36"/>
      <c r="ATG311" s="36"/>
      <c r="ATH311" s="36"/>
      <c r="ATI311" s="36"/>
      <c r="ATJ311" s="36"/>
      <c r="ATK311" s="36"/>
      <c r="ATL311" s="36"/>
      <c r="ATM311" s="36"/>
      <c r="ATN311" s="36"/>
      <c r="ATO311" s="36"/>
      <c r="ATP311" s="36"/>
      <c r="ATQ311" s="36"/>
      <c r="ATR311" s="36"/>
      <c r="ATS311" s="36"/>
      <c r="ATT311" s="36"/>
      <c r="ATU311" s="36"/>
      <c r="ATV311" s="36"/>
      <c r="ATW311" s="36"/>
      <c r="ATX311" s="36"/>
      <c r="ATY311" s="36"/>
      <c r="ATZ311" s="36"/>
      <c r="AUA311" s="36"/>
      <c r="AUB311" s="36"/>
      <c r="AUC311" s="36"/>
      <c r="AUD311" s="36"/>
      <c r="AUE311" s="36"/>
      <c r="AUF311" s="36"/>
      <c r="AUG311" s="36"/>
      <c r="AUH311" s="36"/>
      <c r="AUI311" s="36"/>
      <c r="AUJ311" s="36"/>
      <c r="AUK311" s="36"/>
      <c r="AUL311" s="36"/>
      <c r="AUM311" s="36"/>
      <c r="AUN311" s="36"/>
      <c r="AUO311" s="36"/>
      <c r="AUP311" s="36"/>
      <c r="AUQ311" s="36"/>
      <c r="AUR311" s="36"/>
      <c r="AUS311" s="36"/>
      <c r="AUT311" s="36"/>
      <c r="AUU311" s="36"/>
      <c r="AUV311" s="36"/>
      <c r="AUW311" s="36"/>
      <c r="AUX311" s="36"/>
      <c r="AUY311" s="36"/>
      <c r="AUZ311" s="36"/>
      <c r="AVA311" s="36"/>
      <c r="AVB311" s="36"/>
      <c r="AVC311" s="36"/>
      <c r="AVD311" s="36"/>
      <c r="AVE311" s="36"/>
      <c r="AVF311" s="36"/>
      <c r="AVG311" s="36"/>
      <c r="AVH311" s="36"/>
      <c r="AVI311" s="36"/>
      <c r="AVJ311" s="36"/>
      <c r="AVK311" s="36"/>
      <c r="AVL311" s="36"/>
      <c r="AVM311" s="36"/>
      <c r="AVN311" s="36"/>
      <c r="AVO311" s="36"/>
      <c r="AVP311" s="36"/>
      <c r="AVQ311" s="36"/>
      <c r="AVR311" s="36"/>
      <c r="AVS311" s="36"/>
      <c r="AVT311" s="36"/>
      <c r="AVU311" s="36"/>
      <c r="AVV311" s="36"/>
      <c r="AVW311" s="36"/>
      <c r="AVX311" s="36"/>
      <c r="AVY311" s="36"/>
      <c r="AVZ311" s="36"/>
      <c r="AWA311" s="36"/>
      <c r="AWB311" s="36"/>
      <c r="AWC311" s="36"/>
      <c r="AWD311" s="36"/>
      <c r="AWE311" s="36"/>
      <c r="AWF311" s="36"/>
      <c r="AWG311" s="36"/>
      <c r="AWH311" s="36"/>
      <c r="AWI311" s="36"/>
      <c r="AWJ311" s="36"/>
      <c r="AWK311" s="36"/>
      <c r="AWL311" s="36"/>
      <c r="AWM311" s="36"/>
      <c r="AWN311" s="36"/>
      <c r="AWO311" s="36"/>
      <c r="AWP311" s="36"/>
      <c r="AWQ311" s="36"/>
      <c r="AWR311" s="36"/>
      <c r="AWS311" s="36"/>
      <c r="AWT311" s="36"/>
      <c r="AWU311" s="36"/>
      <c r="AWV311" s="36"/>
      <c r="AWW311" s="36"/>
      <c r="AWX311" s="36"/>
      <c r="AWY311" s="36"/>
      <c r="AWZ311" s="36"/>
      <c r="AXA311" s="36"/>
      <c r="AXB311" s="36"/>
      <c r="AXC311" s="36"/>
      <c r="AXD311" s="36"/>
      <c r="AXE311" s="36"/>
      <c r="AXF311" s="36"/>
      <c r="AXG311" s="36"/>
      <c r="AXH311" s="36"/>
      <c r="AXI311" s="36"/>
      <c r="AXJ311" s="36"/>
      <c r="AXK311" s="36"/>
      <c r="AXL311" s="36"/>
      <c r="AXM311" s="36"/>
      <c r="AXN311" s="36"/>
      <c r="AXO311" s="36"/>
      <c r="AXP311" s="36"/>
      <c r="AXQ311" s="36"/>
      <c r="AXR311" s="36"/>
      <c r="AXS311" s="36"/>
      <c r="AXT311" s="36"/>
      <c r="AXU311" s="36"/>
      <c r="AXV311" s="36"/>
      <c r="AXW311" s="36"/>
      <c r="AXX311" s="36"/>
      <c r="AXY311" s="36"/>
      <c r="AXZ311" s="36"/>
      <c r="AYA311" s="36"/>
      <c r="AYB311" s="36"/>
      <c r="AYC311" s="36"/>
      <c r="AYD311" s="36"/>
      <c r="AYE311" s="36"/>
      <c r="AYF311" s="36"/>
      <c r="AYG311" s="36"/>
      <c r="AYH311" s="36"/>
      <c r="AYI311" s="36"/>
      <c r="AYJ311" s="36"/>
      <c r="AYK311" s="36"/>
      <c r="AYL311" s="36"/>
      <c r="AYM311" s="36"/>
      <c r="AYN311" s="36"/>
      <c r="AYO311" s="36"/>
      <c r="AYP311" s="36"/>
      <c r="AYQ311" s="36"/>
      <c r="AYR311" s="36"/>
      <c r="AYS311" s="36"/>
      <c r="AYT311" s="36"/>
      <c r="AYU311" s="36"/>
      <c r="AYV311" s="36"/>
      <c r="AYW311" s="36"/>
      <c r="AYX311" s="36"/>
      <c r="AYY311" s="36"/>
      <c r="AYZ311" s="36"/>
      <c r="AZA311" s="36"/>
      <c r="AZB311" s="36"/>
      <c r="AZC311" s="36"/>
      <c r="AZD311" s="36"/>
      <c r="AZE311" s="36"/>
      <c r="AZF311" s="36"/>
      <c r="AZG311" s="36"/>
      <c r="AZH311" s="36"/>
      <c r="AZI311" s="36"/>
      <c r="AZJ311" s="36"/>
      <c r="AZK311" s="36"/>
      <c r="AZL311" s="36"/>
      <c r="AZM311" s="36"/>
      <c r="AZN311" s="36"/>
      <c r="AZO311" s="36"/>
      <c r="AZP311" s="36"/>
      <c r="AZQ311" s="36"/>
      <c r="AZR311" s="36"/>
      <c r="AZS311" s="36"/>
      <c r="AZT311" s="36"/>
      <c r="AZU311" s="36"/>
      <c r="AZV311" s="36"/>
      <c r="AZW311" s="36"/>
      <c r="AZX311" s="36"/>
      <c r="AZY311" s="36"/>
      <c r="AZZ311" s="36"/>
      <c r="BAA311" s="36"/>
      <c r="BAB311" s="36"/>
      <c r="BAC311" s="36"/>
      <c r="BAD311" s="36"/>
      <c r="BAE311" s="36"/>
      <c r="BAF311" s="36"/>
      <c r="BAG311" s="36"/>
      <c r="BAH311" s="36"/>
      <c r="BAI311" s="36"/>
      <c r="BAJ311" s="36"/>
      <c r="BAK311" s="36"/>
      <c r="BAL311" s="36"/>
      <c r="BAM311" s="36"/>
      <c r="BAN311" s="36"/>
      <c r="BAO311" s="36"/>
      <c r="BAP311" s="36"/>
      <c r="BAQ311" s="36"/>
      <c r="BAR311" s="36"/>
      <c r="BAS311" s="36"/>
      <c r="BAT311" s="36"/>
      <c r="BAU311" s="36"/>
      <c r="BAV311" s="36"/>
      <c r="BAW311" s="36"/>
      <c r="BAX311" s="36"/>
      <c r="BAY311" s="36"/>
      <c r="BAZ311" s="36"/>
      <c r="BBA311" s="36"/>
      <c r="BBB311" s="36"/>
      <c r="BBC311" s="36"/>
      <c r="BBD311" s="36"/>
      <c r="BBE311" s="36"/>
      <c r="BBF311" s="36"/>
      <c r="BBG311" s="36"/>
      <c r="BBH311" s="36"/>
      <c r="BBI311" s="36"/>
      <c r="BBJ311" s="36"/>
      <c r="BBK311" s="36"/>
      <c r="BBL311" s="36"/>
      <c r="BBM311" s="36"/>
      <c r="BBN311" s="36"/>
      <c r="BBO311" s="36"/>
      <c r="BBP311" s="36"/>
      <c r="BBQ311" s="36"/>
      <c r="BBR311" s="36"/>
      <c r="BBS311" s="36"/>
      <c r="BBT311" s="36"/>
      <c r="BBU311" s="36"/>
      <c r="BBV311" s="36"/>
      <c r="BBW311" s="36"/>
      <c r="BBX311" s="36"/>
      <c r="BBY311" s="36"/>
      <c r="BBZ311" s="36"/>
      <c r="BCA311" s="36"/>
      <c r="BCB311" s="36"/>
      <c r="BCC311" s="36"/>
      <c r="BCD311" s="36"/>
      <c r="BCE311" s="36"/>
      <c r="BCF311" s="36"/>
      <c r="BCG311" s="36"/>
      <c r="BCH311" s="36"/>
      <c r="BCI311" s="36"/>
      <c r="BCJ311" s="36"/>
      <c r="BCK311" s="36"/>
      <c r="BCL311" s="36"/>
      <c r="BCM311" s="36"/>
      <c r="BCN311" s="36"/>
      <c r="BCO311" s="36"/>
      <c r="BCP311" s="36"/>
      <c r="BCQ311" s="36"/>
      <c r="BCR311" s="36"/>
      <c r="BCS311" s="36"/>
      <c r="BCT311" s="36"/>
      <c r="BCU311" s="36"/>
      <c r="BCV311" s="36"/>
      <c r="BCW311" s="36"/>
      <c r="BCX311" s="36"/>
      <c r="BCY311" s="36"/>
      <c r="BCZ311" s="36"/>
      <c r="BDA311" s="36"/>
      <c r="BDB311" s="36"/>
      <c r="BDC311" s="36"/>
      <c r="BDD311" s="36"/>
      <c r="BDE311" s="36"/>
      <c r="BDF311" s="36"/>
      <c r="BDG311" s="36"/>
      <c r="BDH311" s="36"/>
      <c r="BDI311" s="36"/>
      <c r="BDJ311" s="36"/>
      <c r="BDK311" s="36"/>
      <c r="BDL311" s="36"/>
      <c r="BDM311" s="36"/>
      <c r="BDN311" s="36"/>
      <c r="BDO311" s="36"/>
      <c r="BDP311" s="36"/>
      <c r="BDQ311" s="36"/>
      <c r="BDR311" s="36"/>
      <c r="BDS311" s="36"/>
      <c r="BDT311" s="36"/>
      <c r="BDU311" s="36"/>
      <c r="BDV311" s="36"/>
      <c r="BDW311" s="36"/>
      <c r="BDX311" s="36"/>
      <c r="BDY311" s="36"/>
      <c r="BDZ311" s="36"/>
      <c r="BEA311" s="36"/>
      <c r="BEB311" s="36"/>
      <c r="BEC311" s="36"/>
      <c r="BED311" s="36"/>
      <c r="BEE311" s="36"/>
      <c r="BEF311" s="36"/>
      <c r="BEG311" s="36"/>
      <c r="BEH311" s="36"/>
      <c r="BEI311" s="36"/>
      <c r="BEJ311" s="36"/>
      <c r="BEK311" s="36"/>
      <c r="BEL311" s="36"/>
      <c r="BEM311" s="36"/>
      <c r="BEN311" s="36"/>
      <c r="BEO311" s="36"/>
      <c r="BEP311" s="36"/>
      <c r="BEQ311" s="36"/>
      <c r="BER311" s="36"/>
      <c r="BES311" s="36"/>
      <c r="BET311" s="36"/>
      <c r="BEU311" s="36"/>
      <c r="BEV311" s="36"/>
      <c r="BEW311" s="36"/>
      <c r="BEX311" s="36"/>
      <c r="BEY311" s="36"/>
      <c r="BEZ311" s="36"/>
      <c r="BFA311" s="36"/>
      <c r="BFB311" s="36"/>
      <c r="BFC311" s="36"/>
      <c r="BFD311" s="36"/>
      <c r="BFE311" s="36"/>
      <c r="BFF311" s="36"/>
      <c r="BFG311" s="36"/>
      <c r="BFH311" s="36"/>
      <c r="BFI311" s="36"/>
      <c r="BFJ311" s="36"/>
      <c r="BFK311" s="36"/>
      <c r="BFL311" s="36"/>
      <c r="BFM311" s="36"/>
      <c r="BFN311" s="36"/>
      <c r="BFO311" s="36"/>
      <c r="BFP311" s="36"/>
      <c r="BFQ311" s="36"/>
      <c r="BFR311" s="36"/>
      <c r="BFS311" s="36"/>
      <c r="BFT311" s="36"/>
      <c r="BFU311" s="36"/>
      <c r="BFV311" s="36"/>
      <c r="BFW311" s="36"/>
      <c r="BFX311" s="36"/>
      <c r="BFY311" s="36"/>
      <c r="BFZ311" s="36"/>
      <c r="BGA311" s="36"/>
      <c r="BGB311" s="36"/>
      <c r="BGC311" s="36"/>
      <c r="BGD311" s="36"/>
      <c r="BGE311" s="36"/>
      <c r="BGF311" s="36"/>
      <c r="BGG311" s="36"/>
      <c r="BGH311" s="36"/>
      <c r="BGI311" s="36"/>
      <c r="BGJ311" s="36"/>
      <c r="BGK311" s="36"/>
      <c r="BGL311" s="36"/>
      <c r="BGM311" s="36"/>
      <c r="BGN311" s="36"/>
      <c r="BGO311" s="36"/>
      <c r="BGP311" s="36"/>
      <c r="BGQ311" s="36"/>
      <c r="BGR311" s="36"/>
      <c r="BGS311" s="36"/>
      <c r="BGT311" s="36"/>
      <c r="BGU311" s="36"/>
      <c r="BGV311" s="36"/>
      <c r="BGW311" s="36"/>
      <c r="BGX311" s="36"/>
      <c r="BGY311" s="36"/>
      <c r="BGZ311" s="36"/>
      <c r="BHA311" s="36"/>
      <c r="BHB311" s="36"/>
      <c r="BHC311" s="36"/>
      <c r="BHD311" s="36"/>
      <c r="BHE311" s="36"/>
      <c r="BHF311" s="36"/>
      <c r="BHG311" s="36"/>
      <c r="BHH311" s="36"/>
      <c r="BHI311" s="36"/>
      <c r="BHJ311" s="36"/>
      <c r="BHK311" s="36"/>
      <c r="BHL311" s="36"/>
      <c r="BHM311" s="36"/>
      <c r="BHN311" s="36"/>
      <c r="BHO311" s="36"/>
      <c r="BHP311" s="36"/>
      <c r="BHQ311" s="36"/>
      <c r="BHR311" s="36"/>
      <c r="BHS311" s="36"/>
      <c r="BHT311" s="36"/>
      <c r="BHU311" s="36"/>
      <c r="BHV311" s="36"/>
      <c r="BHW311" s="36"/>
      <c r="BHX311" s="36"/>
      <c r="BHY311" s="36"/>
      <c r="BHZ311" s="36"/>
      <c r="BIA311" s="36"/>
      <c r="BIB311" s="36"/>
      <c r="BIC311" s="36"/>
      <c r="BID311" s="36"/>
      <c r="BIE311" s="36"/>
      <c r="BIF311" s="36"/>
      <c r="BIG311" s="36"/>
      <c r="BIH311" s="36"/>
      <c r="BII311" s="36"/>
      <c r="BIJ311" s="36"/>
      <c r="BIK311" s="36"/>
      <c r="BIL311" s="36"/>
      <c r="BIM311" s="36"/>
      <c r="BIN311" s="36"/>
      <c r="BIO311" s="36"/>
      <c r="BIP311" s="36"/>
      <c r="BIQ311" s="36"/>
      <c r="BIR311" s="36"/>
      <c r="BIS311" s="36"/>
      <c r="BIT311" s="36"/>
      <c r="BIU311" s="36"/>
      <c r="BIV311" s="36"/>
      <c r="BIW311" s="36"/>
      <c r="BIX311" s="36"/>
      <c r="BIY311" s="36"/>
      <c r="BIZ311" s="36"/>
      <c r="BJA311" s="36"/>
      <c r="BJB311" s="36"/>
      <c r="BJC311" s="36"/>
      <c r="BJD311" s="36"/>
      <c r="BJE311" s="36"/>
      <c r="BJF311" s="36"/>
      <c r="BJG311" s="36"/>
      <c r="BJH311" s="36"/>
      <c r="BJI311" s="36"/>
      <c r="BJJ311" s="36"/>
      <c r="BJK311" s="36"/>
      <c r="BJL311" s="36"/>
      <c r="BJM311" s="36"/>
      <c r="BJN311" s="36"/>
      <c r="BJO311" s="36"/>
      <c r="BJP311" s="36"/>
      <c r="BJQ311" s="36"/>
      <c r="BJR311" s="36"/>
      <c r="BJS311" s="36"/>
      <c r="BJT311" s="36"/>
      <c r="BJU311" s="36"/>
      <c r="BJV311" s="36"/>
      <c r="BJW311" s="36"/>
      <c r="BJX311" s="36"/>
      <c r="BJY311" s="36"/>
      <c r="BJZ311" s="36"/>
      <c r="BKA311" s="36"/>
      <c r="BKB311" s="36"/>
      <c r="BKC311" s="36"/>
      <c r="BKD311" s="36"/>
      <c r="BKE311" s="36"/>
      <c r="BKF311" s="36"/>
      <c r="BKG311" s="36"/>
      <c r="BKH311" s="36"/>
      <c r="BKI311" s="36"/>
      <c r="BKJ311" s="36"/>
      <c r="BKK311" s="36"/>
      <c r="BKL311" s="36"/>
      <c r="BKM311" s="36"/>
      <c r="BKN311" s="36"/>
      <c r="BKO311" s="36"/>
      <c r="BKP311" s="36"/>
      <c r="BKQ311" s="36"/>
      <c r="BKR311" s="36"/>
      <c r="BKS311" s="36"/>
      <c r="BKT311" s="36"/>
      <c r="BKU311" s="36"/>
      <c r="BKV311" s="36"/>
      <c r="BKW311" s="36"/>
      <c r="BKX311" s="36"/>
      <c r="BKY311" s="36"/>
      <c r="BKZ311" s="36"/>
      <c r="BLA311" s="36"/>
      <c r="BLB311" s="36"/>
      <c r="BLC311" s="36"/>
      <c r="BLD311" s="36"/>
      <c r="BLE311" s="36"/>
      <c r="BLF311" s="36"/>
      <c r="BLG311" s="36"/>
      <c r="BLH311" s="36"/>
      <c r="BLI311" s="36"/>
      <c r="BLJ311" s="36"/>
      <c r="BLK311" s="36"/>
      <c r="BLL311" s="36"/>
      <c r="BLM311" s="36"/>
      <c r="BLN311" s="36"/>
      <c r="BLO311" s="36"/>
      <c r="BLP311" s="36"/>
      <c r="BLQ311" s="36"/>
      <c r="BLR311" s="36"/>
      <c r="BLS311" s="36"/>
      <c r="BLT311" s="36"/>
      <c r="BLU311" s="36"/>
      <c r="BLV311" s="36"/>
      <c r="BLW311" s="36"/>
      <c r="BLX311" s="36"/>
      <c r="BLY311" s="36"/>
      <c r="BLZ311" s="36"/>
      <c r="BMA311" s="36"/>
      <c r="BMB311" s="36"/>
      <c r="BMC311" s="36"/>
      <c r="BMD311" s="36"/>
      <c r="BME311" s="36"/>
      <c r="BMF311" s="36"/>
      <c r="BMG311" s="36"/>
      <c r="BMH311" s="36"/>
      <c r="BMI311" s="36"/>
      <c r="BMJ311" s="36"/>
      <c r="BMK311" s="36"/>
      <c r="BML311" s="36"/>
      <c r="BMM311" s="36"/>
      <c r="BMN311" s="36"/>
      <c r="BMO311" s="36"/>
      <c r="BMP311" s="36"/>
      <c r="BMQ311" s="36"/>
      <c r="BMR311" s="36"/>
      <c r="BMS311" s="36"/>
      <c r="BMT311" s="36"/>
      <c r="BMU311" s="36"/>
      <c r="BMV311" s="36"/>
      <c r="BMW311" s="36"/>
      <c r="BMX311" s="36"/>
      <c r="BMY311" s="36"/>
      <c r="BMZ311" s="36"/>
      <c r="BNA311" s="36"/>
      <c r="BNB311" s="36"/>
      <c r="BNC311" s="36"/>
      <c r="BND311" s="36"/>
      <c r="BNE311" s="36"/>
      <c r="BNF311" s="36"/>
      <c r="BNG311" s="36"/>
      <c r="BNH311" s="36"/>
      <c r="BNI311" s="36"/>
      <c r="BNJ311" s="36"/>
      <c r="BNK311" s="36"/>
      <c r="BNL311" s="36"/>
      <c r="BNM311" s="36"/>
      <c r="BNN311" s="36"/>
      <c r="BNO311" s="36"/>
      <c r="BNP311" s="36"/>
      <c r="BNQ311" s="36"/>
      <c r="BNR311" s="36"/>
      <c r="BNS311" s="36"/>
      <c r="BNT311" s="36"/>
      <c r="BNU311" s="36"/>
      <c r="BNV311" s="36"/>
      <c r="BNW311" s="36"/>
      <c r="BNX311" s="36"/>
      <c r="BNY311" s="36"/>
      <c r="BNZ311" s="36"/>
      <c r="BOA311" s="36"/>
      <c r="BOB311" s="36"/>
      <c r="BOC311" s="36"/>
      <c r="BOD311" s="36"/>
      <c r="BOE311" s="36"/>
      <c r="BOF311" s="36"/>
      <c r="BOG311" s="36"/>
      <c r="BOH311" s="36"/>
      <c r="BOI311" s="36"/>
      <c r="BOJ311" s="36"/>
      <c r="BOK311" s="36"/>
      <c r="BOL311" s="36"/>
      <c r="BOM311" s="36"/>
      <c r="BON311" s="36"/>
      <c r="BOO311" s="36"/>
      <c r="BOP311" s="36"/>
      <c r="BOQ311" s="36"/>
      <c r="BOR311" s="36"/>
      <c r="BOS311" s="36"/>
      <c r="BOT311" s="36"/>
      <c r="BOU311" s="36"/>
      <c r="BOV311" s="36"/>
      <c r="BOW311" s="36"/>
      <c r="BOX311" s="36"/>
      <c r="BOY311" s="36"/>
      <c r="BOZ311" s="36"/>
      <c r="BPA311" s="36"/>
      <c r="BPB311" s="36"/>
      <c r="BPC311" s="36"/>
      <c r="BPD311" s="36"/>
      <c r="BPE311" s="36"/>
      <c r="BPF311" s="36"/>
      <c r="BPG311" s="36"/>
      <c r="BPH311" s="36"/>
      <c r="BPI311" s="36"/>
      <c r="BPJ311" s="36"/>
      <c r="BPK311" s="36"/>
      <c r="BPL311" s="36"/>
      <c r="BPM311" s="36"/>
      <c r="BPN311" s="36"/>
      <c r="BPO311" s="36"/>
      <c r="BPP311" s="36"/>
      <c r="BPQ311" s="36"/>
      <c r="BPR311" s="36"/>
      <c r="BPS311" s="36"/>
      <c r="BPT311" s="36"/>
      <c r="BPU311" s="36"/>
      <c r="BPV311" s="36"/>
      <c r="BPW311" s="36"/>
      <c r="BPX311" s="36"/>
      <c r="BPY311" s="36"/>
      <c r="BPZ311" s="36"/>
      <c r="BQA311" s="36"/>
      <c r="BQB311" s="36"/>
      <c r="BQC311" s="36"/>
      <c r="BQD311" s="36"/>
      <c r="BQE311" s="36"/>
      <c r="BQF311" s="36"/>
      <c r="BQG311" s="36"/>
      <c r="BQH311" s="36"/>
      <c r="BQI311" s="36"/>
      <c r="BQJ311" s="36"/>
      <c r="BQK311" s="36"/>
      <c r="BQL311" s="36"/>
      <c r="BQM311" s="36"/>
      <c r="BQN311" s="36"/>
      <c r="BQO311" s="36"/>
      <c r="BQP311" s="36"/>
      <c r="BQQ311" s="36"/>
      <c r="BQR311" s="36"/>
      <c r="BQS311" s="36"/>
      <c r="BQT311" s="36"/>
      <c r="BQU311" s="36"/>
      <c r="BQV311" s="36"/>
      <c r="BQW311" s="36"/>
      <c r="BQX311" s="36"/>
      <c r="BQY311" s="36"/>
      <c r="BQZ311" s="36"/>
      <c r="BRA311" s="36"/>
      <c r="BRB311" s="36"/>
      <c r="BRC311" s="36"/>
      <c r="BRD311" s="36"/>
      <c r="BRE311" s="36"/>
      <c r="BRF311" s="36"/>
      <c r="BRG311" s="36"/>
      <c r="BRH311" s="36"/>
      <c r="BRI311" s="36"/>
      <c r="BRJ311" s="36"/>
      <c r="BRK311" s="36"/>
      <c r="BRL311" s="36"/>
      <c r="BRM311" s="36"/>
      <c r="BRN311" s="36"/>
      <c r="BRO311" s="36"/>
      <c r="BRP311" s="36"/>
      <c r="BRQ311" s="36"/>
      <c r="BRR311" s="36"/>
      <c r="BRS311" s="36"/>
      <c r="BRT311" s="36"/>
      <c r="BRU311" s="36"/>
      <c r="BRV311" s="36"/>
      <c r="BRW311" s="36"/>
      <c r="BRX311" s="36"/>
      <c r="BRY311" s="36"/>
      <c r="BRZ311" s="36"/>
      <c r="BSA311" s="36"/>
      <c r="BSB311" s="36"/>
      <c r="BSC311" s="36"/>
      <c r="BSD311" s="36"/>
      <c r="BSE311" s="36"/>
      <c r="BSF311" s="36"/>
      <c r="BSG311" s="36"/>
      <c r="BSH311" s="36"/>
      <c r="BSI311" s="36"/>
      <c r="BSJ311" s="36"/>
      <c r="BSK311" s="36"/>
      <c r="BSL311" s="36"/>
      <c r="BSM311" s="36"/>
      <c r="BSN311" s="36"/>
      <c r="BSO311" s="36"/>
      <c r="BSP311" s="36"/>
      <c r="BSQ311" s="36"/>
      <c r="BSR311" s="36"/>
      <c r="BSS311" s="36"/>
      <c r="BST311" s="36"/>
      <c r="BSU311" s="36"/>
      <c r="BSV311" s="36"/>
      <c r="BSW311" s="36"/>
      <c r="BSX311" s="36"/>
      <c r="BSY311" s="36"/>
      <c r="BSZ311" s="36"/>
      <c r="BTA311" s="36"/>
      <c r="BTB311" s="36"/>
      <c r="BTC311" s="36"/>
      <c r="BTD311" s="36"/>
      <c r="BTE311" s="36"/>
      <c r="BTF311" s="36"/>
      <c r="BTG311" s="36"/>
      <c r="BTH311" s="36"/>
      <c r="BTI311" s="36"/>
      <c r="BTJ311" s="36"/>
      <c r="BTK311" s="36"/>
      <c r="BTL311" s="36"/>
      <c r="BTM311" s="36"/>
      <c r="BTN311" s="36"/>
      <c r="BTO311" s="36"/>
      <c r="BTP311" s="36"/>
      <c r="BTQ311" s="36"/>
      <c r="BTR311" s="36"/>
      <c r="BTS311" s="36"/>
      <c r="BTT311" s="36"/>
      <c r="BTU311" s="36"/>
      <c r="BTV311" s="36"/>
      <c r="BTW311" s="36"/>
      <c r="BTX311" s="36"/>
      <c r="BTY311" s="36"/>
      <c r="BTZ311" s="36"/>
      <c r="BUA311" s="36"/>
      <c r="BUB311" s="36"/>
      <c r="BUC311" s="36"/>
      <c r="BUD311" s="36"/>
      <c r="BUE311" s="36"/>
      <c r="BUF311" s="36"/>
      <c r="BUG311" s="36"/>
      <c r="BUH311" s="36"/>
      <c r="BUI311" s="36"/>
      <c r="BUJ311" s="36"/>
      <c r="BUK311" s="36"/>
      <c r="BUL311" s="36"/>
      <c r="BUM311" s="36"/>
      <c r="BUN311" s="36"/>
      <c r="BUO311" s="36"/>
      <c r="BUP311" s="36"/>
      <c r="BUQ311" s="36"/>
      <c r="BUR311" s="36"/>
      <c r="BUS311" s="36"/>
      <c r="BUT311" s="36"/>
      <c r="BUU311" s="36"/>
      <c r="BUV311" s="36"/>
      <c r="BUW311" s="36"/>
      <c r="BUX311" s="36"/>
      <c r="BUY311" s="36"/>
      <c r="BUZ311" s="36"/>
      <c r="BVA311" s="36"/>
      <c r="BVB311" s="36"/>
      <c r="BVC311" s="36"/>
      <c r="BVD311" s="36"/>
      <c r="BVE311" s="36"/>
      <c r="BVF311" s="36"/>
      <c r="BVG311" s="36"/>
      <c r="BVH311" s="36"/>
      <c r="BVI311" s="36"/>
      <c r="BVJ311" s="36"/>
      <c r="BVK311" s="36"/>
      <c r="BVL311" s="36"/>
      <c r="BVM311" s="36"/>
      <c r="BVN311" s="36"/>
      <c r="BVO311" s="36"/>
      <c r="BVP311" s="36"/>
      <c r="BVQ311" s="36"/>
      <c r="BVR311" s="36"/>
      <c r="BVS311" s="36"/>
      <c r="BVT311" s="36"/>
      <c r="BVU311" s="36"/>
      <c r="BVV311" s="36"/>
      <c r="BVW311" s="36"/>
      <c r="BVX311" s="36"/>
      <c r="BVY311" s="36"/>
      <c r="BVZ311" s="36"/>
      <c r="BWA311" s="36"/>
      <c r="BWB311" s="36"/>
      <c r="BWC311" s="36"/>
      <c r="BWD311" s="36"/>
      <c r="BWE311" s="36"/>
      <c r="BWF311" s="36"/>
      <c r="BWG311" s="36"/>
      <c r="BWH311" s="36"/>
      <c r="BWI311" s="36"/>
      <c r="BWJ311" s="36"/>
      <c r="BWK311" s="36"/>
      <c r="BWL311" s="36"/>
      <c r="BWM311" s="36"/>
      <c r="BWN311" s="36"/>
      <c r="BWO311" s="36"/>
      <c r="BWP311" s="36"/>
      <c r="BWQ311" s="36"/>
      <c r="BWR311" s="36"/>
      <c r="BWS311" s="36"/>
      <c r="BWT311" s="36"/>
      <c r="BWU311" s="36"/>
      <c r="BWV311" s="36"/>
      <c r="BWW311" s="36"/>
      <c r="BWX311" s="36"/>
      <c r="BWY311" s="36"/>
      <c r="BWZ311" s="36"/>
      <c r="BXA311" s="36"/>
      <c r="BXB311" s="36"/>
      <c r="BXC311" s="36"/>
      <c r="BXD311" s="36"/>
      <c r="BXE311" s="36"/>
      <c r="BXF311" s="36"/>
      <c r="BXG311" s="36"/>
      <c r="BXH311" s="36"/>
      <c r="BXI311" s="36"/>
      <c r="BXJ311" s="36"/>
      <c r="BXK311" s="36"/>
      <c r="BXL311" s="36"/>
      <c r="BXM311" s="36"/>
      <c r="BXN311" s="36"/>
      <c r="BXO311" s="36"/>
      <c r="BXP311" s="36"/>
      <c r="BXQ311" s="36"/>
      <c r="BXR311" s="36"/>
      <c r="BXS311" s="36"/>
      <c r="BXT311" s="36"/>
      <c r="BXU311" s="36"/>
      <c r="BXV311" s="36"/>
      <c r="BXW311" s="36"/>
      <c r="BXX311" s="36"/>
      <c r="BXY311" s="36"/>
      <c r="BXZ311" s="36"/>
      <c r="BYA311" s="36"/>
      <c r="BYB311" s="36"/>
      <c r="BYC311" s="36"/>
      <c r="BYD311" s="36"/>
      <c r="BYE311" s="36"/>
      <c r="BYF311" s="36"/>
      <c r="BYG311" s="36"/>
      <c r="BYH311" s="36"/>
      <c r="BYI311" s="36"/>
      <c r="BYJ311" s="36"/>
      <c r="BYK311" s="36"/>
      <c r="BYL311" s="36"/>
      <c r="BYM311" s="36"/>
      <c r="BYN311" s="36"/>
      <c r="BYO311" s="36"/>
      <c r="BYP311" s="36"/>
      <c r="BYQ311" s="36"/>
      <c r="BYR311" s="36"/>
      <c r="BYS311" s="36"/>
      <c r="BYT311" s="36"/>
      <c r="BYU311" s="36"/>
      <c r="BYV311" s="36"/>
      <c r="BYW311" s="36"/>
      <c r="BYX311" s="36"/>
      <c r="BYY311" s="36"/>
      <c r="BYZ311" s="36"/>
      <c r="BZA311" s="36"/>
      <c r="BZB311" s="36"/>
      <c r="BZC311" s="36"/>
      <c r="BZD311" s="36"/>
      <c r="BZE311" s="36"/>
      <c r="BZF311" s="36"/>
      <c r="BZG311" s="36"/>
      <c r="BZH311" s="36"/>
      <c r="BZI311" s="36"/>
      <c r="BZJ311" s="36"/>
      <c r="BZK311" s="36"/>
      <c r="BZL311" s="36"/>
      <c r="BZM311" s="36"/>
      <c r="BZN311" s="36"/>
      <c r="BZO311" s="36"/>
      <c r="BZP311" s="36"/>
      <c r="BZQ311" s="36"/>
      <c r="BZR311" s="36"/>
      <c r="BZS311" s="36"/>
      <c r="BZT311" s="36"/>
      <c r="BZU311" s="36"/>
      <c r="BZV311" s="36"/>
      <c r="BZW311" s="36"/>
      <c r="BZX311" s="36"/>
      <c r="BZY311" s="36"/>
      <c r="BZZ311" s="36"/>
      <c r="CAA311" s="36"/>
      <c r="CAB311" s="36"/>
      <c r="CAC311" s="36"/>
      <c r="CAD311" s="36"/>
      <c r="CAE311" s="36"/>
      <c r="CAF311" s="36"/>
      <c r="CAG311" s="36"/>
      <c r="CAH311" s="36"/>
      <c r="CAI311" s="36"/>
      <c r="CAJ311" s="36"/>
      <c r="CAK311" s="36"/>
      <c r="CAL311" s="36"/>
      <c r="CAM311" s="36"/>
      <c r="CAN311" s="36"/>
      <c r="CAO311" s="36"/>
      <c r="CAP311" s="36"/>
      <c r="CAQ311" s="36"/>
      <c r="CAR311" s="36"/>
      <c r="CAS311" s="36"/>
      <c r="CAT311" s="36"/>
      <c r="CAU311" s="36"/>
      <c r="CAV311" s="36"/>
      <c r="CAW311" s="36"/>
      <c r="CAX311" s="36"/>
      <c r="CAY311" s="36"/>
      <c r="CAZ311" s="36"/>
      <c r="CBA311" s="36"/>
      <c r="CBB311" s="36"/>
      <c r="CBC311" s="36"/>
      <c r="CBD311" s="36"/>
      <c r="CBE311" s="36"/>
      <c r="CBF311" s="36"/>
      <c r="CBG311" s="36"/>
      <c r="CBH311" s="36"/>
      <c r="CBI311" s="36"/>
      <c r="CBJ311" s="36"/>
      <c r="CBK311" s="36"/>
      <c r="CBL311" s="36"/>
      <c r="CBM311" s="36"/>
      <c r="CBN311" s="36"/>
      <c r="CBO311" s="36"/>
      <c r="CBP311" s="36"/>
      <c r="CBQ311" s="36"/>
      <c r="CBR311" s="36"/>
      <c r="CBS311" s="36"/>
      <c r="CBT311" s="36"/>
      <c r="CBU311" s="36"/>
      <c r="CBV311" s="36"/>
      <c r="CBW311" s="36"/>
      <c r="CBX311" s="36"/>
      <c r="CBY311" s="36"/>
      <c r="CBZ311" s="36"/>
      <c r="CCA311" s="36"/>
      <c r="CCB311" s="36"/>
      <c r="CCC311" s="36"/>
      <c r="CCD311" s="36"/>
      <c r="CCE311" s="36"/>
      <c r="CCF311" s="36"/>
      <c r="CCG311" s="36"/>
      <c r="CCH311" s="36"/>
      <c r="CCI311" s="36"/>
      <c r="CCJ311" s="36"/>
      <c r="CCK311" s="36"/>
      <c r="CCL311" s="36"/>
      <c r="CCM311" s="36"/>
      <c r="CCN311" s="36"/>
      <c r="CCO311" s="36"/>
      <c r="CCP311" s="36"/>
      <c r="CCQ311" s="36"/>
      <c r="CCR311" s="36"/>
      <c r="CCS311" s="36"/>
      <c r="CCT311" s="36"/>
      <c r="CCU311" s="36"/>
      <c r="CCV311" s="36"/>
      <c r="CCW311" s="36"/>
      <c r="CCX311" s="36"/>
      <c r="CCY311" s="36"/>
      <c r="CCZ311" s="36"/>
      <c r="CDA311" s="36"/>
      <c r="CDB311" s="36"/>
      <c r="CDC311" s="36"/>
      <c r="CDD311" s="36"/>
      <c r="CDE311" s="36"/>
      <c r="CDF311" s="36"/>
      <c r="CDG311" s="36"/>
      <c r="CDH311" s="36"/>
      <c r="CDI311" s="36"/>
      <c r="CDJ311" s="36"/>
      <c r="CDK311" s="36"/>
      <c r="CDL311" s="36"/>
      <c r="CDM311" s="36"/>
      <c r="CDN311" s="36"/>
      <c r="CDO311" s="36"/>
      <c r="CDP311" s="36"/>
      <c r="CDQ311" s="36"/>
      <c r="CDR311" s="36"/>
      <c r="CDS311" s="36"/>
      <c r="CDT311" s="36"/>
      <c r="CDU311" s="36"/>
      <c r="CDV311" s="36"/>
      <c r="CDW311" s="36"/>
      <c r="CDX311" s="36"/>
      <c r="CDY311" s="36"/>
      <c r="CDZ311" s="36"/>
      <c r="CEA311" s="36"/>
      <c r="CEB311" s="36"/>
      <c r="CEC311" s="36"/>
      <c r="CED311" s="36"/>
      <c r="CEE311" s="36"/>
      <c r="CEF311" s="36"/>
      <c r="CEG311" s="36"/>
      <c r="CEH311" s="36"/>
      <c r="CEI311" s="36"/>
      <c r="CEJ311" s="36"/>
      <c r="CEK311" s="36"/>
      <c r="CEL311" s="36"/>
      <c r="CEM311" s="36"/>
      <c r="CEN311" s="36"/>
      <c r="CEO311" s="36"/>
      <c r="CEP311" s="36"/>
      <c r="CEQ311" s="36"/>
      <c r="CER311" s="36"/>
      <c r="CES311" s="36"/>
      <c r="CET311" s="36"/>
      <c r="CEU311" s="36"/>
      <c r="CEV311" s="36"/>
      <c r="CEW311" s="36"/>
      <c r="CEX311" s="36"/>
      <c r="CEY311" s="36"/>
      <c r="CEZ311" s="36"/>
      <c r="CFA311" s="36"/>
      <c r="CFB311" s="36"/>
      <c r="CFC311" s="36"/>
      <c r="CFD311" s="36"/>
      <c r="CFE311" s="36"/>
      <c r="CFF311" s="36"/>
      <c r="CFG311" s="36"/>
      <c r="CFH311" s="36"/>
      <c r="CFI311" s="36"/>
      <c r="CFJ311" s="36"/>
      <c r="CFK311" s="36"/>
      <c r="CFL311" s="36"/>
      <c r="CFM311" s="36"/>
      <c r="CFN311" s="36"/>
      <c r="CFO311" s="36"/>
      <c r="CFP311" s="36"/>
      <c r="CFQ311" s="36"/>
      <c r="CFR311" s="36"/>
      <c r="CFS311" s="36"/>
      <c r="CFT311" s="36"/>
      <c r="CFU311" s="36"/>
      <c r="CFV311" s="36"/>
      <c r="CFW311" s="36"/>
      <c r="CFX311" s="36"/>
      <c r="CFY311" s="36"/>
      <c r="CFZ311" s="36"/>
      <c r="CGA311" s="36"/>
      <c r="CGB311" s="36"/>
      <c r="CGC311" s="36"/>
      <c r="CGD311" s="36"/>
      <c r="CGE311" s="36"/>
      <c r="CGF311" s="36"/>
      <c r="CGG311" s="36"/>
      <c r="CGH311" s="36"/>
      <c r="CGI311" s="36"/>
      <c r="CGJ311" s="36"/>
      <c r="CGK311" s="36"/>
      <c r="CGL311" s="36"/>
      <c r="CGM311" s="36"/>
      <c r="CGN311" s="36"/>
      <c r="CGO311" s="36"/>
      <c r="CGP311" s="36"/>
      <c r="CGQ311" s="36"/>
      <c r="CGR311" s="36"/>
      <c r="CGS311" s="36"/>
      <c r="CGT311" s="36"/>
      <c r="CGU311" s="36"/>
      <c r="CGV311" s="36"/>
      <c r="CGW311" s="36"/>
      <c r="CGX311" s="36"/>
      <c r="CGY311" s="36"/>
      <c r="CGZ311" s="36"/>
      <c r="CHA311" s="36"/>
      <c r="CHB311" s="36"/>
      <c r="CHC311" s="36"/>
      <c r="CHD311" s="36"/>
      <c r="CHE311" s="36"/>
      <c r="CHF311" s="36"/>
      <c r="CHG311" s="36"/>
      <c r="CHH311" s="36"/>
      <c r="CHI311" s="36"/>
      <c r="CHJ311" s="36"/>
      <c r="CHK311" s="36"/>
      <c r="CHL311" s="36"/>
      <c r="CHM311" s="36"/>
      <c r="CHN311" s="36"/>
      <c r="CHO311" s="36"/>
      <c r="CHP311" s="36"/>
      <c r="CHQ311" s="36"/>
      <c r="CHR311" s="36"/>
      <c r="CHS311" s="36"/>
      <c r="CHT311" s="36"/>
      <c r="CHU311" s="36"/>
      <c r="CHV311" s="36"/>
      <c r="CHW311" s="36"/>
      <c r="CHX311" s="36"/>
      <c r="CHY311" s="36"/>
      <c r="CHZ311" s="36"/>
      <c r="CIA311" s="36"/>
      <c r="CIB311" s="36"/>
      <c r="CIC311" s="36"/>
      <c r="CID311" s="36"/>
      <c r="CIE311" s="36"/>
      <c r="CIF311" s="36"/>
      <c r="CIG311" s="36"/>
      <c r="CIH311" s="36"/>
      <c r="CII311" s="36"/>
      <c r="CIJ311" s="36"/>
      <c r="CIK311" s="36"/>
      <c r="CIL311" s="36"/>
      <c r="CIM311" s="36"/>
      <c r="CIN311" s="36"/>
      <c r="CIO311" s="36"/>
      <c r="CIP311" s="36"/>
      <c r="CIQ311" s="36"/>
      <c r="CIR311" s="36"/>
      <c r="CIS311" s="36"/>
      <c r="CIT311" s="36"/>
      <c r="CIU311" s="36"/>
      <c r="CIV311" s="36"/>
      <c r="CIW311" s="36"/>
      <c r="CIX311" s="36"/>
      <c r="CIY311" s="36"/>
      <c r="CIZ311" s="36"/>
      <c r="CJA311" s="36"/>
      <c r="CJB311" s="36"/>
      <c r="CJC311" s="36"/>
      <c r="CJD311" s="36"/>
      <c r="CJE311" s="36"/>
      <c r="CJF311" s="36"/>
      <c r="CJG311" s="36"/>
      <c r="CJH311" s="36"/>
      <c r="CJI311" s="36"/>
      <c r="CJJ311" s="36"/>
      <c r="CJK311" s="36"/>
      <c r="CJL311" s="36"/>
      <c r="CJM311" s="36"/>
      <c r="CJN311" s="36"/>
      <c r="CJO311" s="36"/>
      <c r="CJP311" s="36"/>
      <c r="CJQ311" s="36"/>
      <c r="CJR311" s="36"/>
      <c r="CJS311" s="36"/>
      <c r="CJT311" s="36"/>
      <c r="CJU311" s="36"/>
      <c r="CJV311" s="36"/>
      <c r="CJW311" s="36"/>
      <c r="CJX311" s="36"/>
      <c r="CJY311" s="36"/>
      <c r="CJZ311" s="36"/>
      <c r="CKA311" s="36"/>
      <c r="CKB311" s="36"/>
      <c r="CKC311" s="36"/>
      <c r="CKD311" s="36"/>
      <c r="CKE311" s="36"/>
      <c r="CKF311" s="36"/>
      <c r="CKG311" s="36"/>
      <c r="CKH311" s="36"/>
      <c r="CKI311" s="36"/>
      <c r="CKJ311" s="36"/>
      <c r="CKK311" s="36"/>
      <c r="CKL311" s="36"/>
      <c r="CKM311" s="36"/>
      <c r="CKN311" s="36"/>
      <c r="CKO311" s="36"/>
      <c r="CKP311" s="36"/>
      <c r="CKQ311" s="36"/>
      <c r="CKR311" s="36"/>
      <c r="CKS311" s="36"/>
      <c r="CKT311" s="36"/>
      <c r="CKU311" s="36"/>
      <c r="CKV311" s="36"/>
      <c r="CKW311" s="36"/>
      <c r="CKX311" s="36"/>
      <c r="CKY311" s="36"/>
      <c r="CKZ311" s="36"/>
      <c r="CLA311" s="36"/>
      <c r="CLB311" s="36"/>
      <c r="CLC311" s="36"/>
      <c r="CLD311" s="36"/>
      <c r="CLE311" s="36"/>
      <c r="CLF311" s="36"/>
      <c r="CLG311" s="36"/>
      <c r="CLH311" s="36"/>
      <c r="CLI311" s="36"/>
      <c r="CLJ311" s="36"/>
      <c r="CLK311" s="36"/>
      <c r="CLL311" s="36"/>
      <c r="CLM311" s="36"/>
      <c r="CLN311" s="36"/>
      <c r="CLO311" s="36"/>
      <c r="CLP311" s="36"/>
      <c r="CLQ311" s="36"/>
      <c r="CLR311" s="36"/>
      <c r="CLS311" s="36"/>
      <c r="CLT311" s="36"/>
      <c r="CLU311" s="36"/>
      <c r="CLV311" s="36"/>
      <c r="CLW311" s="36"/>
      <c r="CLX311" s="36"/>
      <c r="CLY311" s="36"/>
      <c r="CLZ311" s="36"/>
      <c r="CMA311" s="36"/>
      <c r="CMB311" s="36"/>
      <c r="CMC311" s="36"/>
      <c r="CMD311" s="36"/>
      <c r="CME311" s="36"/>
      <c r="CMF311" s="36"/>
      <c r="CMG311" s="36"/>
      <c r="CMH311" s="36"/>
      <c r="CMI311" s="36"/>
      <c r="CMJ311" s="36"/>
      <c r="CMK311" s="36"/>
      <c r="CML311" s="36"/>
      <c r="CMM311" s="36"/>
      <c r="CMN311" s="36"/>
      <c r="CMO311" s="36"/>
      <c r="CMP311" s="36"/>
      <c r="CMQ311" s="36"/>
      <c r="CMR311" s="36"/>
      <c r="CMS311" s="36"/>
      <c r="CMT311" s="36"/>
      <c r="CMU311" s="36"/>
      <c r="CMV311" s="36"/>
      <c r="CMW311" s="36"/>
      <c r="CMX311" s="36"/>
      <c r="CMY311" s="36"/>
      <c r="CMZ311" s="36"/>
      <c r="CNA311" s="36"/>
      <c r="CNB311" s="36"/>
      <c r="CNC311" s="36"/>
      <c r="CND311" s="36"/>
      <c r="CNE311" s="36"/>
      <c r="CNF311" s="36"/>
      <c r="CNG311" s="36"/>
      <c r="CNH311" s="36"/>
      <c r="CNI311" s="36"/>
      <c r="CNJ311" s="36"/>
      <c r="CNK311" s="36"/>
      <c r="CNL311" s="36"/>
      <c r="CNM311" s="36"/>
      <c r="CNN311" s="36"/>
      <c r="CNO311" s="36"/>
      <c r="CNP311" s="36"/>
      <c r="CNQ311" s="36"/>
      <c r="CNR311" s="36"/>
      <c r="CNS311" s="36"/>
      <c r="CNT311" s="36"/>
      <c r="CNU311" s="36"/>
      <c r="CNV311" s="36"/>
      <c r="CNW311" s="36"/>
      <c r="CNX311" s="36"/>
      <c r="CNY311" s="36"/>
      <c r="CNZ311" s="36"/>
      <c r="COA311" s="36"/>
      <c r="COB311" s="36"/>
      <c r="COC311" s="36"/>
      <c r="COD311" s="36"/>
      <c r="COE311" s="36"/>
      <c r="COF311" s="36"/>
      <c r="COG311" s="36"/>
      <c r="COH311" s="36"/>
      <c r="COI311" s="36"/>
      <c r="COJ311" s="36"/>
      <c r="COK311" s="36"/>
      <c r="COL311" s="36"/>
      <c r="COM311" s="36"/>
      <c r="CON311" s="36"/>
      <c r="COO311" s="36"/>
      <c r="COP311" s="36"/>
      <c r="COQ311" s="36"/>
      <c r="COR311" s="36"/>
      <c r="COS311" s="36"/>
      <c r="COT311" s="36"/>
      <c r="COU311" s="36"/>
      <c r="COV311" s="36"/>
      <c r="COW311" s="36"/>
      <c r="COX311" s="36"/>
      <c r="COY311" s="36"/>
      <c r="COZ311" s="36"/>
      <c r="CPA311" s="36"/>
      <c r="CPB311" s="36"/>
      <c r="CPC311" s="36"/>
      <c r="CPD311" s="36"/>
      <c r="CPE311" s="36"/>
      <c r="CPF311" s="36"/>
      <c r="CPG311" s="36"/>
      <c r="CPH311" s="36"/>
      <c r="CPI311" s="36"/>
      <c r="CPJ311" s="36"/>
      <c r="CPK311" s="36"/>
      <c r="CPL311" s="36"/>
      <c r="CPM311" s="36"/>
      <c r="CPN311" s="36"/>
      <c r="CPO311" s="36"/>
      <c r="CPP311" s="36"/>
      <c r="CPQ311" s="36"/>
      <c r="CPR311" s="36"/>
      <c r="CPS311" s="36"/>
      <c r="CPT311" s="36"/>
      <c r="CPU311" s="36"/>
      <c r="CPV311" s="36"/>
      <c r="CPW311" s="36"/>
      <c r="CPX311" s="36"/>
      <c r="CPY311" s="36"/>
      <c r="CPZ311" s="36"/>
      <c r="CQA311" s="36"/>
      <c r="CQB311" s="36"/>
      <c r="CQC311" s="36"/>
      <c r="CQD311" s="36"/>
      <c r="CQE311" s="36"/>
      <c r="CQF311" s="36"/>
      <c r="CQG311" s="36"/>
      <c r="CQH311" s="36"/>
      <c r="CQI311" s="36"/>
      <c r="CQJ311" s="36"/>
      <c r="CQK311" s="36"/>
      <c r="CQL311" s="36"/>
      <c r="CQM311" s="36"/>
      <c r="CQN311" s="36"/>
      <c r="CQO311" s="36"/>
      <c r="CQP311" s="36"/>
      <c r="CQQ311" s="36"/>
      <c r="CQR311" s="36"/>
      <c r="CQS311" s="36"/>
      <c r="CQT311" s="36"/>
      <c r="CQU311" s="36"/>
      <c r="CQV311" s="36"/>
      <c r="CQW311" s="36"/>
      <c r="CQX311" s="36"/>
      <c r="CQY311" s="36"/>
      <c r="CQZ311" s="36"/>
      <c r="CRA311" s="36"/>
      <c r="CRB311" s="36"/>
      <c r="CRC311" s="36"/>
      <c r="CRD311" s="36"/>
      <c r="CRE311" s="36"/>
      <c r="CRF311" s="36"/>
      <c r="CRG311" s="36"/>
      <c r="CRH311" s="36"/>
      <c r="CRI311" s="36"/>
      <c r="CRJ311" s="36"/>
      <c r="CRK311" s="36"/>
      <c r="CRL311" s="36"/>
      <c r="CRM311" s="36"/>
      <c r="CRN311" s="36"/>
      <c r="CRO311" s="36"/>
      <c r="CRP311" s="36"/>
      <c r="CRQ311" s="36"/>
      <c r="CRR311" s="36"/>
      <c r="CRS311" s="36"/>
      <c r="CRT311" s="36"/>
      <c r="CRU311" s="36"/>
      <c r="CRV311" s="36"/>
      <c r="CRW311" s="36"/>
      <c r="CRX311" s="36"/>
      <c r="CRY311" s="36"/>
      <c r="CRZ311" s="36"/>
      <c r="CSA311" s="36"/>
      <c r="CSB311" s="36"/>
      <c r="CSC311" s="36"/>
      <c r="CSD311" s="36"/>
      <c r="CSE311" s="36"/>
      <c r="CSF311" s="36"/>
      <c r="CSG311" s="36"/>
      <c r="CSH311" s="36"/>
      <c r="CSI311" s="36"/>
      <c r="CSJ311" s="36"/>
      <c r="CSK311" s="36"/>
      <c r="CSL311" s="36"/>
      <c r="CSM311" s="36"/>
      <c r="CSN311" s="36"/>
      <c r="CSO311" s="36"/>
      <c r="CSP311" s="36"/>
      <c r="CSQ311" s="36"/>
      <c r="CSR311" s="36"/>
      <c r="CSS311" s="36"/>
      <c r="CST311" s="36"/>
      <c r="CSU311" s="36"/>
      <c r="CSV311" s="36"/>
      <c r="CSW311" s="36"/>
      <c r="CSX311" s="36"/>
      <c r="CSY311" s="36"/>
      <c r="CSZ311" s="36"/>
      <c r="CTA311" s="36"/>
      <c r="CTB311" s="36"/>
      <c r="CTC311" s="36"/>
      <c r="CTD311" s="36"/>
      <c r="CTE311" s="36"/>
      <c r="CTF311" s="36"/>
      <c r="CTG311" s="36"/>
      <c r="CTH311" s="36"/>
      <c r="CTI311" s="36"/>
      <c r="CTJ311" s="36"/>
      <c r="CTK311" s="36"/>
      <c r="CTL311" s="36"/>
      <c r="CTM311" s="36"/>
      <c r="CTN311" s="36"/>
      <c r="CTO311" s="36"/>
      <c r="CTP311" s="36"/>
      <c r="CTQ311" s="36"/>
      <c r="CTR311" s="36"/>
      <c r="CTS311" s="36"/>
      <c r="CTT311" s="36"/>
      <c r="CTU311" s="36"/>
      <c r="CTV311" s="36"/>
      <c r="CTW311" s="36"/>
      <c r="CTX311" s="36"/>
      <c r="CTY311" s="36"/>
      <c r="CTZ311" s="36"/>
      <c r="CUA311" s="36"/>
      <c r="CUB311" s="36"/>
      <c r="CUC311" s="36"/>
      <c r="CUD311" s="36"/>
      <c r="CUE311" s="36"/>
      <c r="CUF311" s="36"/>
      <c r="CUG311" s="36"/>
      <c r="CUH311" s="36"/>
      <c r="CUI311" s="36"/>
      <c r="CUJ311" s="36"/>
      <c r="CUK311" s="36"/>
      <c r="CUL311" s="36"/>
      <c r="CUM311" s="36"/>
      <c r="CUN311" s="36"/>
      <c r="CUO311" s="36"/>
      <c r="CUP311" s="36"/>
      <c r="CUQ311" s="36"/>
      <c r="CUR311" s="36"/>
      <c r="CUS311" s="36"/>
      <c r="CUT311" s="36"/>
      <c r="CUU311" s="36"/>
      <c r="CUV311" s="36"/>
      <c r="CUW311" s="36"/>
      <c r="CUX311" s="36"/>
      <c r="CUY311" s="36"/>
      <c r="CUZ311" s="36"/>
      <c r="CVA311" s="36"/>
      <c r="CVB311" s="36"/>
      <c r="CVC311" s="36"/>
      <c r="CVD311" s="36"/>
      <c r="CVE311" s="36"/>
      <c r="CVF311" s="36"/>
      <c r="CVG311" s="36"/>
      <c r="CVH311" s="36"/>
      <c r="CVI311" s="36"/>
      <c r="CVJ311" s="36"/>
      <c r="CVK311" s="36"/>
      <c r="CVL311" s="36"/>
      <c r="CVM311" s="36"/>
      <c r="CVN311" s="36"/>
      <c r="CVO311" s="36"/>
      <c r="CVP311" s="36"/>
      <c r="CVQ311" s="36"/>
      <c r="CVR311" s="36"/>
      <c r="CVS311" s="36"/>
      <c r="CVT311" s="36"/>
      <c r="CVU311" s="36"/>
      <c r="CVV311" s="36"/>
      <c r="CVW311" s="36"/>
      <c r="CVX311" s="36"/>
      <c r="CVY311" s="36"/>
      <c r="CVZ311" s="36"/>
      <c r="CWA311" s="36"/>
      <c r="CWB311" s="36"/>
      <c r="CWC311" s="36"/>
      <c r="CWD311" s="36"/>
      <c r="CWE311" s="36"/>
      <c r="CWF311" s="36"/>
      <c r="CWG311" s="36"/>
      <c r="CWH311" s="36"/>
      <c r="CWI311" s="36"/>
      <c r="CWJ311" s="36"/>
      <c r="CWK311" s="36"/>
      <c r="CWL311" s="36"/>
      <c r="CWM311" s="36"/>
      <c r="CWN311" s="36"/>
      <c r="CWO311" s="36"/>
      <c r="CWP311" s="36"/>
      <c r="CWQ311" s="36"/>
      <c r="CWR311" s="36"/>
      <c r="CWS311" s="36"/>
      <c r="CWT311" s="36"/>
      <c r="CWU311" s="36"/>
      <c r="CWV311" s="36"/>
      <c r="CWW311" s="36"/>
      <c r="CWX311" s="36"/>
      <c r="CWY311" s="36"/>
      <c r="CWZ311" s="36"/>
      <c r="CXA311" s="36"/>
      <c r="CXB311" s="36"/>
      <c r="CXC311" s="36"/>
      <c r="CXD311" s="36"/>
      <c r="CXE311" s="36"/>
      <c r="CXF311" s="36"/>
      <c r="CXG311" s="36"/>
      <c r="CXH311" s="36"/>
      <c r="CXI311" s="36"/>
      <c r="CXJ311" s="36"/>
      <c r="CXK311" s="36"/>
      <c r="CXL311" s="36"/>
      <c r="CXM311" s="36"/>
      <c r="CXN311" s="36"/>
      <c r="CXO311" s="36"/>
      <c r="CXP311" s="36"/>
      <c r="CXQ311" s="36"/>
      <c r="CXR311" s="36"/>
      <c r="CXS311" s="36"/>
      <c r="CXT311" s="36"/>
      <c r="CXU311" s="36"/>
      <c r="CXV311" s="36"/>
      <c r="CXW311" s="36"/>
      <c r="CXX311" s="36"/>
      <c r="CXY311" s="36"/>
      <c r="CXZ311" s="36"/>
      <c r="CYA311" s="36"/>
      <c r="CYB311" s="36"/>
      <c r="CYC311" s="36"/>
      <c r="CYD311" s="36"/>
      <c r="CYE311" s="36"/>
      <c r="CYF311" s="36"/>
      <c r="CYG311" s="36"/>
      <c r="CYH311" s="36"/>
      <c r="CYI311" s="36"/>
      <c r="CYJ311" s="36"/>
      <c r="CYK311" s="36"/>
      <c r="CYL311" s="36"/>
      <c r="CYM311" s="36"/>
      <c r="CYN311" s="36"/>
      <c r="CYO311" s="36"/>
      <c r="CYP311" s="36"/>
      <c r="CYQ311" s="36"/>
      <c r="CYR311" s="36"/>
      <c r="CYS311" s="36"/>
      <c r="CYT311" s="36"/>
      <c r="CYU311" s="36"/>
      <c r="CYV311" s="36"/>
      <c r="CYW311" s="36"/>
      <c r="CYX311" s="36"/>
      <c r="CYY311" s="36"/>
      <c r="CYZ311" s="36"/>
      <c r="CZA311" s="36"/>
      <c r="CZB311" s="36"/>
      <c r="CZC311" s="36"/>
      <c r="CZD311" s="36"/>
      <c r="CZE311" s="36"/>
      <c r="CZF311" s="36"/>
      <c r="CZG311" s="36"/>
      <c r="CZH311" s="36"/>
      <c r="CZI311" s="36"/>
      <c r="CZJ311" s="36"/>
      <c r="CZK311" s="36"/>
      <c r="CZL311" s="36"/>
      <c r="CZM311" s="36"/>
      <c r="CZN311" s="36"/>
      <c r="CZO311" s="36"/>
      <c r="CZP311" s="36"/>
      <c r="CZQ311" s="36"/>
      <c r="CZR311" s="36"/>
      <c r="CZS311" s="36"/>
      <c r="CZT311" s="36"/>
      <c r="CZU311" s="36"/>
      <c r="CZV311" s="36"/>
      <c r="CZW311" s="36"/>
      <c r="CZX311" s="36"/>
      <c r="CZY311" s="36"/>
      <c r="CZZ311" s="36"/>
      <c r="DAA311" s="36"/>
      <c r="DAB311" s="36"/>
      <c r="DAC311" s="36"/>
      <c r="DAD311" s="36"/>
      <c r="DAE311" s="36"/>
      <c r="DAF311" s="36"/>
      <c r="DAG311" s="36"/>
      <c r="DAH311" s="36"/>
      <c r="DAI311" s="36"/>
      <c r="DAJ311" s="36"/>
      <c r="DAK311" s="36"/>
      <c r="DAL311" s="36"/>
      <c r="DAM311" s="36"/>
      <c r="DAN311" s="36"/>
      <c r="DAO311" s="36"/>
      <c r="DAP311" s="36"/>
      <c r="DAQ311" s="36"/>
      <c r="DAR311" s="36"/>
      <c r="DAS311" s="36"/>
      <c r="DAT311" s="36"/>
      <c r="DAU311" s="36"/>
      <c r="DAV311" s="36"/>
      <c r="DAW311" s="36"/>
      <c r="DAX311" s="36"/>
      <c r="DAY311" s="36"/>
      <c r="DAZ311" s="36"/>
      <c r="DBA311" s="36"/>
      <c r="DBB311" s="36"/>
      <c r="DBC311" s="36"/>
      <c r="DBD311" s="36"/>
      <c r="DBE311" s="36"/>
      <c r="DBF311" s="36"/>
      <c r="DBG311" s="36"/>
      <c r="DBH311" s="36"/>
      <c r="DBI311" s="36"/>
      <c r="DBJ311" s="36"/>
      <c r="DBK311" s="36"/>
      <c r="DBL311" s="36"/>
      <c r="DBM311" s="36"/>
      <c r="DBN311" s="36"/>
      <c r="DBO311" s="36"/>
      <c r="DBP311" s="36"/>
      <c r="DBQ311" s="36"/>
      <c r="DBR311" s="36"/>
      <c r="DBS311" s="36"/>
      <c r="DBT311" s="36"/>
      <c r="DBU311" s="36"/>
      <c r="DBV311" s="36"/>
      <c r="DBW311" s="36"/>
      <c r="DBX311" s="36"/>
      <c r="DBY311" s="36"/>
      <c r="DBZ311" s="36"/>
      <c r="DCA311" s="36"/>
      <c r="DCB311" s="36"/>
      <c r="DCC311" s="36"/>
      <c r="DCD311" s="36"/>
      <c r="DCE311" s="36"/>
      <c r="DCF311" s="36"/>
      <c r="DCG311" s="36"/>
      <c r="DCH311" s="36"/>
      <c r="DCI311" s="36"/>
      <c r="DCJ311" s="36"/>
      <c r="DCK311" s="36"/>
      <c r="DCL311" s="36"/>
      <c r="DCM311" s="36"/>
      <c r="DCN311" s="36"/>
      <c r="DCO311" s="36"/>
      <c r="DCP311" s="36"/>
      <c r="DCQ311" s="36"/>
      <c r="DCR311" s="36"/>
      <c r="DCS311" s="36"/>
      <c r="DCT311" s="36"/>
      <c r="DCU311" s="36"/>
      <c r="DCV311" s="36"/>
      <c r="DCW311" s="36"/>
      <c r="DCX311" s="36"/>
      <c r="DCY311" s="36"/>
      <c r="DCZ311" s="36"/>
      <c r="DDA311" s="36"/>
      <c r="DDB311" s="36"/>
      <c r="DDC311" s="36"/>
      <c r="DDD311" s="36"/>
      <c r="DDE311" s="36"/>
      <c r="DDF311" s="36"/>
      <c r="DDG311" s="36"/>
      <c r="DDH311" s="36"/>
      <c r="DDI311" s="36"/>
      <c r="DDJ311" s="36"/>
      <c r="DDK311" s="36"/>
      <c r="DDL311" s="36"/>
      <c r="DDM311" s="36"/>
      <c r="DDN311" s="36"/>
      <c r="DDO311" s="36"/>
      <c r="DDP311" s="36"/>
      <c r="DDQ311" s="36"/>
      <c r="DDR311" s="36"/>
      <c r="DDS311" s="36"/>
      <c r="DDT311" s="36"/>
      <c r="DDU311" s="36"/>
      <c r="DDV311" s="36"/>
      <c r="DDW311" s="36"/>
      <c r="DDX311" s="36"/>
      <c r="DDY311" s="36"/>
      <c r="DDZ311" s="36"/>
      <c r="DEA311" s="36"/>
      <c r="DEB311" s="36"/>
      <c r="DEC311" s="36"/>
      <c r="DED311" s="36"/>
      <c r="DEE311" s="36"/>
      <c r="DEF311" s="36"/>
      <c r="DEG311" s="36"/>
      <c r="DEH311" s="36"/>
      <c r="DEI311" s="36"/>
      <c r="DEJ311" s="36"/>
      <c r="DEK311" s="36"/>
      <c r="DEL311" s="36"/>
      <c r="DEM311" s="36"/>
      <c r="DEN311" s="36"/>
      <c r="DEO311" s="36"/>
      <c r="DEP311" s="36"/>
      <c r="DEQ311" s="36"/>
      <c r="DER311" s="36"/>
      <c r="DES311" s="36"/>
      <c r="DET311" s="36"/>
      <c r="DEU311" s="36"/>
      <c r="DEV311" s="36"/>
      <c r="DEW311" s="36"/>
      <c r="DEX311" s="36"/>
      <c r="DEY311" s="36"/>
      <c r="DEZ311" s="36"/>
      <c r="DFA311" s="36"/>
      <c r="DFB311" s="36"/>
      <c r="DFC311" s="36"/>
      <c r="DFD311" s="36"/>
      <c r="DFE311" s="36"/>
      <c r="DFF311" s="36"/>
      <c r="DFG311" s="36"/>
      <c r="DFH311" s="36"/>
      <c r="DFI311" s="36"/>
      <c r="DFJ311" s="36"/>
      <c r="DFK311" s="36"/>
      <c r="DFL311" s="36"/>
      <c r="DFM311" s="36"/>
      <c r="DFN311" s="36"/>
      <c r="DFO311" s="36"/>
      <c r="DFP311" s="36"/>
      <c r="DFQ311" s="36"/>
      <c r="DFR311" s="36"/>
      <c r="DFS311" s="36"/>
      <c r="DFT311" s="36"/>
      <c r="DFU311" s="36"/>
      <c r="DFV311" s="36"/>
      <c r="DFW311" s="36"/>
      <c r="DFX311" s="36"/>
      <c r="DFY311" s="36"/>
      <c r="DFZ311" s="36"/>
      <c r="DGA311" s="36"/>
      <c r="DGB311" s="36"/>
      <c r="DGC311" s="36"/>
      <c r="DGD311" s="36"/>
      <c r="DGE311" s="36"/>
      <c r="DGF311" s="36"/>
      <c r="DGG311" s="36"/>
      <c r="DGH311" s="36"/>
      <c r="DGI311" s="36"/>
      <c r="DGJ311" s="36"/>
      <c r="DGK311" s="36"/>
      <c r="DGL311" s="36"/>
      <c r="DGM311" s="36"/>
      <c r="DGN311" s="36"/>
      <c r="DGO311" s="36"/>
      <c r="DGP311" s="36"/>
      <c r="DGQ311" s="36"/>
      <c r="DGR311" s="36"/>
      <c r="DGS311" s="36"/>
      <c r="DGT311" s="36"/>
      <c r="DGU311" s="36"/>
      <c r="DGV311" s="36"/>
      <c r="DGW311" s="36"/>
      <c r="DGX311" s="36"/>
      <c r="DGY311" s="36"/>
      <c r="DGZ311" s="36"/>
      <c r="DHA311" s="36"/>
      <c r="DHB311" s="36"/>
      <c r="DHC311" s="36"/>
      <c r="DHD311" s="36"/>
      <c r="DHE311" s="36"/>
      <c r="DHF311" s="36"/>
      <c r="DHG311" s="36"/>
      <c r="DHH311" s="36"/>
      <c r="DHI311" s="36"/>
      <c r="DHJ311" s="36"/>
      <c r="DHK311" s="36"/>
      <c r="DHL311" s="36"/>
      <c r="DHM311" s="36"/>
      <c r="DHN311" s="36"/>
      <c r="DHO311" s="36"/>
      <c r="DHP311" s="36"/>
      <c r="DHQ311" s="36"/>
      <c r="DHR311" s="36"/>
      <c r="DHS311" s="36"/>
      <c r="DHT311" s="36"/>
      <c r="DHU311" s="36"/>
      <c r="DHV311" s="36"/>
      <c r="DHW311" s="36"/>
      <c r="DHX311" s="36"/>
      <c r="DHY311" s="36"/>
      <c r="DHZ311" s="36"/>
      <c r="DIA311" s="36"/>
      <c r="DIB311" s="36"/>
      <c r="DIC311" s="36"/>
      <c r="DID311" s="36"/>
      <c r="DIE311" s="36"/>
      <c r="DIF311" s="36"/>
      <c r="DIG311" s="36"/>
      <c r="DIH311" s="36"/>
      <c r="DII311" s="36"/>
      <c r="DIJ311" s="36"/>
      <c r="DIK311" s="36"/>
      <c r="DIL311" s="36"/>
      <c r="DIM311" s="36"/>
      <c r="DIN311" s="36"/>
      <c r="DIO311" s="36"/>
      <c r="DIP311" s="36"/>
      <c r="DIQ311" s="36"/>
      <c r="DIR311" s="36"/>
      <c r="DIS311" s="36"/>
      <c r="DIT311" s="36"/>
      <c r="DIU311" s="36"/>
      <c r="DIV311" s="36"/>
      <c r="DIW311" s="36"/>
      <c r="DIX311" s="36"/>
      <c r="DIY311" s="36"/>
      <c r="DIZ311" s="36"/>
      <c r="DJA311" s="36"/>
      <c r="DJB311" s="36"/>
      <c r="DJC311" s="36"/>
      <c r="DJD311" s="36"/>
      <c r="DJE311" s="36"/>
      <c r="DJF311" s="36"/>
      <c r="DJG311" s="36"/>
      <c r="DJH311" s="36"/>
      <c r="DJI311" s="36"/>
      <c r="DJJ311" s="36"/>
      <c r="DJK311" s="36"/>
      <c r="DJL311" s="36"/>
      <c r="DJM311" s="36"/>
      <c r="DJN311" s="36"/>
      <c r="DJO311" s="36"/>
      <c r="DJP311" s="36"/>
      <c r="DJQ311" s="36"/>
      <c r="DJR311" s="36"/>
      <c r="DJS311" s="36"/>
      <c r="DJT311" s="36"/>
      <c r="DJU311" s="36"/>
      <c r="DJV311" s="36"/>
      <c r="DJW311" s="36"/>
      <c r="DJX311" s="36"/>
      <c r="DJY311" s="36"/>
      <c r="DJZ311" s="36"/>
      <c r="DKA311" s="36"/>
      <c r="DKB311" s="36"/>
      <c r="DKC311" s="36"/>
      <c r="DKD311" s="36"/>
      <c r="DKE311" s="36"/>
      <c r="DKF311" s="36"/>
      <c r="DKG311" s="36"/>
      <c r="DKH311" s="36"/>
      <c r="DKI311" s="36"/>
      <c r="DKJ311" s="36"/>
      <c r="DKK311" s="36"/>
      <c r="DKL311" s="36"/>
      <c r="DKM311" s="36"/>
      <c r="DKN311" s="36"/>
      <c r="DKO311" s="36"/>
      <c r="DKP311" s="36"/>
      <c r="DKQ311" s="36"/>
      <c r="DKR311" s="36"/>
      <c r="DKS311" s="36"/>
      <c r="DKT311" s="36"/>
      <c r="DKU311" s="36"/>
      <c r="DKV311" s="36"/>
      <c r="DKW311" s="36"/>
      <c r="DKX311" s="36"/>
      <c r="DKY311" s="36"/>
      <c r="DKZ311" s="36"/>
      <c r="DLA311" s="36"/>
      <c r="DLB311" s="36"/>
      <c r="DLC311" s="36"/>
      <c r="DLD311" s="36"/>
      <c r="DLE311" s="36"/>
      <c r="DLF311" s="36"/>
      <c r="DLG311" s="36"/>
      <c r="DLH311" s="36"/>
      <c r="DLI311" s="36"/>
      <c r="DLJ311" s="36"/>
      <c r="DLK311" s="36"/>
      <c r="DLL311" s="36"/>
      <c r="DLM311" s="36"/>
      <c r="DLN311" s="36"/>
      <c r="DLO311" s="36"/>
      <c r="DLP311" s="36"/>
      <c r="DLQ311" s="36"/>
      <c r="DLR311" s="36"/>
      <c r="DLS311" s="36"/>
      <c r="DLT311" s="36"/>
      <c r="DLU311" s="36"/>
      <c r="DLV311" s="36"/>
      <c r="DLW311" s="36"/>
      <c r="DLX311" s="36"/>
      <c r="DLY311" s="36"/>
      <c r="DLZ311" s="36"/>
      <c r="DMA311" s="36"/>
      <c r="DMB311" s="36"/>
      <c r="DMC311" s="36"/>
      <c r="DMD311" s="36"/>
      <c r="DME311" s="36"/>
      <c r="DMF311" s="36"/>
      <c r="DMG311" s="36"/>
      <c r="DMH311" s="36"/>
      <c r="DMI311" s="36"/>
      <c r="DMJ311" s="36"/>
      <c r="DMK311" s="36"/>
      <c r="DML311" s="36"/>
      <c r="DMM311" s="36"/>
      <c r="DMN311" s="36"/>
      <c r="DMO311" s="36"/>
      <c r="DMP311" s="36"/>
      <c r="DMQ311" s="36"/>
      <c r="DMR311" s="36"/>
      <c r="DMS311" s="36"/>
      <c r="DMT311" s="36"/>
      <c r="DMU311" s="36"/>
      <c r="DMV311" s="36"/>
      <c r="DMW311" s="36"/>
      <c r="DMX311" s="36"/>
      <c r="DMY311" s="36"/>
      <c r="DMZ311" s="36"/>
      <c r="DNA311" s="36"/>
      <c r="DNB311" s="36"/>
      <c r="DNC311" s="36"/>
      <c r="DND311" s="36"/>
      <c r="DNE311" s="36"/>
      <c r="DNF311" s="36"/>
      <c r="DNG311" s="36"/>
      <c r="DNH311" s="36"/>
      <c r="DNI311" s="36"/>
      <c r="DNJ311" s="36"/>
      <c r="DNK311" s="36"/>
      <c r="DNL311" s="36"/>
      <c r="DNM311" s="36"/>
      <c r="DNN311" s="36"/>
      <c r="DNO311" s="36"/>
      <c r="DNP311" s="36"/>
      <c r="DNQ311" s="36"/>
      <c r="DNR311" s="36"/>
      <c r="DNS311" s="36"/>
      <c r="DNT311" s="36"/>
      <c r="DNU311" s="36"/>
      <c r="DNV311" s="36"/>
      <c r="DNW311" s="36"/>
      <c r="DNX311" s="36"/>
      <c r="DNY311" s="36"/>
      <c r="DNZ311" s="36"/>
      <c r="DOA311" s="36"/>
      <c r="DOB311" s="36"/>
      <c r="DOC311" s="36"/>
      <c r="DOD311" s="36"/>
      <c r="DOE311" s="36"/>
      <c r="DOF311" s="36"/>
      <c r="DOG311" s="36"/>
      <c r="DOH311" s="36"/>
      <c r="DOI311" s="36"/>
      <c r="DOJ311" s="36"/>
      <c r="DOK311" s="36"/>
      <c r="DOL311" s="36"/>
      <c r="DOM311" s="36"/>
      <c r="DON311" s="36"/>
      <c r="DOO311" s="36"/>
      <c r="DOP311" s="36"/>
      <c r="DOQ311" s="36"/>
      <c r="DOR311" s="36"/>
      <c r="DOS311" s="36"/>
      <c r="DOT311" s="36"/>
      <c r="DOU311" s="36"/>
      <c r="DOV311" s="36"/>
      <c r="DOW311" s="36"/>
      <c r="DOX311" s="36"/>
      <c r="DOY311" s="36"/>
      <c r="DOZ311" s="36"/>
      <c r="DPA311" s="36"/>
      <c r="DPB311" s="36"/>
      <c r="DPC311" s="36"/>
      <c r="DPD311" s="36"/>
      <c r="DPE311" s="36"/>
      <c r="DPF311" s="36"/>
      <c r="DPG311" s="36"/>
      <c r="DPH311" s="36"/>
      <c r="DPI311" s="36"/>
      <c r="DPJ311" s="36"/>
      <c r="DPK311" s="36"/>
      <c r="DPL311" s="36"/>
      <c r="DPM311" s="36"/>
      <c r="DPN311" s="36"/>
      <c r="DPO311" s="36"/>
      <c r="DPP311" s="36"/>
      <c r="DPQ311" s="36"/>
      <c r="DPR311" s="36"/>
      <c r="DPS311" s="36"/>
      <c r="DPT311" s="36"/>
      <c r="DPU311" s="36"/>
      <c r="DPV311" s="36"/>
      <c r="DPW311" s="36"/>
      <c r="DPX311" s="36"/>
      <c r="DPY311" s="36"/>
      <c r="DPZ311" s="36"/>
      <c r="DQA311" s="36"/>
      <c r="DQB311" s="36"/>
      <c r="DQC311" s="36"/>
      <c r="DQD311" s="36"/>
      <c r="DQE311" s="36"/>
      <c r="DQF311" s="36"/>
      <c r="DQG311" s="36"/>
      <c r="DQH311" s="36"/>
      <c r="DQI311" s="36"/>
      <c r="DQJ311" s="36"/>
      <c r="DQK311" s="36"/>
      <c r="DQL311" s="36"/>
      <c r="DQM311" s="36"/>
      <c r="DQN311" s="36"/>
      <c r="DQO311" s="36"/>
      <c r="DQP311" s="36"/>
      <c r="DQQ311" s="36"/>
      <c r="DQR311" s="36"/>
      <c r="DQS311" s="36"/>
      <c r="DQT311" s="36"/>
      <c r="DQU311" s="36"/>
      <c r="DQV311" s="36"/>
      <c r="DQW311" s="36"/>
      <c r="DQX311" s="36"/>
      <c r="DQY311" s="36"/>
      <c r="DQZ311" s="36"/>
      <c r="DRA311" s="36"/>
      <c r="DRB311" s="36"/>
      <c r="DRC311" s="36"/>
      <c r="DRD311" s="36"/>
      <c r="DRE311" s="36"/>
      <c r="DRF311" s="36"/>
      <c r="DRG311" s="36"/>
      <c r="DRH311" s="36"/>
      <c r="DRI311" s="36"/>
      <c r="DRJ311" s="36"/>
      <c r="DRK311" s="36"/>
      <c r="DRL311" s="36"/>
      <c r="DRM311" s="36"/>
      <c r="DRN311" s="36"/>
      <c r="DRO311" s="36"/>
      <c r="DRP311" s="36"/>
      <c r="DRQ311" s="36"/>
      <c r="DRR311" s="36"/>
      <c r="DRS311" s="36"/>
      <c r="DRT311" s="36"/>
      <c r="DRU311" s="36"/>
      <c r="DRV311" s="36"/>
      <c r="DRW311" s="36"/>
      <c r="DRX311" s="36"/>
      <c r="DRY311" s="36"/>
      <c r="DRZ311" s="36"/>
      <c r="DSA311" s="36"/>
      <c r="DSB311" s="36"/>
      <c r="DSC311" s="36"/>
      <c r="DSD311" s="36"/>
      <c r="DSE311" s="36"/>
      <c r="DSF311" s="36"/>
      <c r="DSG311" s="36"/>
      <c r="DSH311" s="36"/>
      <c r="DSI311" s="36"/>
      <c r="DSJ311" s="36"/>
      <c r="DSK311" s="36"/>
      <c r="DSL311" s="36"/>
      <c r="DSM311" s="36"/>
      <c r="DSN311" s="36"/>
      <c r="DSO311" s="36"/>
      <c r="DSP311" s="36"/>
      <c r="DSQ311" s="36"/>
      <c r="DSR311" s="36"/>
      <c r="DSS311" s="36"/>
      <c r="DST311" s="36"/>
      <c r="DSU311" s="36"/>
      <c r="DSV311" s="36"/>
      <c r="DSW311" s="36"/>
      <c r="DSX311" s="36"/>
      <c r="DSY311" s="36"/>
      <c r="DSZ311" s="36"/>
      <c r="DTA311" s="36"/>
      <c r="DTB311" s="36"/>
      <c r="DTC311" s="36"/>
      <c r="DTD311" s="36"/>
      <c r="DTE311" s="36"/>
      <c r="DTF311" s="36"/>
      <c r="DTG311" s="36"/>
      <c r="DTH311" s="36"/>
      <c r="DTI311" s="36"/>
      <c r="DTJ311" s="36"/>
      <c r="DTK311" s="36"/>
      <c r="DTL311" s="36"/>
      <c r="DTM311" s="36"/>
      <c r="DTN311" s="36"/>
      <c r="DTO311" s="36"/>
      <c r="DTP311" s="36"/>
      <c r="DTQ311" s="36"/>
      <c r="DTR311" s="36"/>
      <c r="DTS311" s="36"/>
      <c r="DTT311" s="36"/>
      <c r="DTU311" s="36"/>
      <c r="DTV311" s="36"/>
      <c r="DTW311" s="36"/>
      <c r="DTX311" s="36"/>
      <c r="DTY311" s="36"/>
      <c r="DTZ311" s="36"/>
      <c r="DUA311" s="36"/>
      <c r="DUB311" s="36"/>
      <c r="DUC311" s="36"/>
      <c r="DUD311" s="36"/>
      <c r="DUE311" s="36"/>
      <c r="DUF311" s="36"/>
      <c r="DUG311" s="36"/>
      <c r="DUH311" s="36"/>
      <c r="DUI311" s="36"/>
      <c r="DUJ311" s="36"/>
      <c r="DUK311" s="36"/>
      <c r="DUL311" s="36"/>
      <c r="DUM311" s="36"/>
      <c r="DUN311" s="36"/>
      <c r="DUO311" s="36"/>
      <c r="DUP311" s="36"/>
      <c r="DUQ311" s="36"/>
      <c r="DUR311" s="36"/>
      <c r="DUS311" s="36"/>
      <c r="DUT311" s="36"/>
      <c r="DUU311" s="36"/>
      <c r="DUV311" s="36"/>
      <c r="DUW311" s="36"/>
      <c r="DUX311" s="36"/>
      <c r="DUY311" s="36"/>
      <c r="DUZ311" s="36"/>
      <c r="DVA311" s="36"/>
      <c r="DVB311" s="36"/>
      <c r="DVC311" s="36"/>
      <c r="DVD311" s="36"/>
      <c r="DVE311" s="36"/>
      <c r="DVF311" s="36"/>
      <c r="DVG311" s="36"/>
      <c r="DVH311" s="36"/>
      <c r="DVI311" s="36"/>
      <c r="DVJ311" s="36"/>
      <c r="DVK311" s="36"/>
      <c r="DVL311" s="36"/>
      <c r="DVM311" s="36"/>
      <c r="DVN311" s="36"/>
      <c r="DVO311" s="36"/>
      <c r="DVP311" s="36"/>
      <c r="DVQ311" s="36"/>
      <c r="DVR311" s="36"/>
      <c r="DVS311" s="36"/>
      <c r="DVT311" s="36"/>
      <c r="DVU311" s="36"/>
      <c r="DVV311" s="36"/>
      <c r="DVW311" s="36"/>
      <c r="DVX311" s="36"/>
      <c r="DVY311" s="36"/>
      <c r="DVZ311" s="36"/>
      <c r="DWA311" s="36"/>
      <c r="DWB311" s="36"/>
      <c r="DWC311" s="36"/>
      <c r="DWD311" s="36"/>
      <c r="DWE311" s="36"/>
      <c r="DWF311" s="36"/>
      <c r="DWG311" s="36"/>
      <c r="DWH311" s="36"/>
      <c r="DWI311" s="36"/>
      <c r="DWJ311" s="36"/>
      <c r="DWK311" s="36"/>
      <c r="DWL311" s="36"/>
      <c r="DWM311" s="36"/>
      <c r="DWN311" s="36"/>
      <c r="DWO311" s="36"/>
      <c r="DWP311" s="36"/>
      <c r="DWQ311" s="36"/>
      <c r="DWR311" s="36"/>
      <c r="DWS311" s="36"/>
      <c r="DWT311" s="36"/>
      <c r="DWU311" s="36"/>
      <c r="DWV311" s="36"/>
      <c r="DWW311" s="36"/>
      <c r="DWX311" s="36"/>
      <c r="DWY311" s="36"/>
      <c r="DWZ311" s="36"/>
      <c r="DXA311" s="36"/>
      <c r="DXB311" s="36"/>
      <c r="DXC311" s="36"/>
      <c r="DXD311" s="36"/>
      <c r="DXE311" s="36"/>
      <c r="DXF311" s="36"/>
      <c r="DXG311" s="36"/>
      <c r="DXH311" s="36"/>
      <c r="DXI311" s="36"/>
      <c r="DXJ311" s="36"/>
      <c r="DXK311" s="36"/>
      <c r="DXL311" s="36"/>
      <c r="DXM311" s="36"/>
      <c r="DXN311" s="36"/>
      <c r="DXO311" s="36"/>
      <c r="DXP311" s="36"/>
      <c r="DXQ311" s="36"/>
      <c r="DXR311" s="36"/>
      <c r="DXS311" s="36"/>
      <c r="DXT311" s="36"/>
      <c r="DXU311" s="36"/>
      <c r="DXV311" s="36"/>
      <c r="DXW311" s="36"/>
      <c r="DXX311" s="36"/>
      <c r="DXY311" s="36"/>
      <c r="DXZ311" s="36"/>
      <c r="DYA311" s="36"/>
      <c r="DYB311" s="36"/>
      <c r="DYC311" s="36"/>
      <c r="DYD311" s="36"/>
      <c r="DYE311" s="36"/>
      <c r="DYF311" s="36"/>
      <c r="DYG311" s="36"/>
      <c r="DYH311" s="36"/>
      <c r="DYI311" s="36"/>
      <c r="DYJ311" s="36"/>
      <c r="DYK311" s="36"/>
      <c r="DYL311" s="36"/>
      <c r="DYM311" s="36"/>
      <c r="DYN311" s="36"/>
      <c r="DYO311" s="36"/>
      <c r="DYP311" s="36"/>
      <c r="DYQ311" s="36"/>
      <c r="DYR311" s="36"/>
      <c r="DYS311" s="36"/>
      <c r="DYT311" s="36"/>
      <c r="DYU311" s="36"/>
      <c r="DYV311" s="36"/>
      <c r="DYW311" s="36"/>
      <c r="DYX311" s="36"/>
      <c r="DYY311" s="36"/>
      <c r="DYZ311" s="36"/>
      <c r="DZA311" s="36"/>
      <c r="DZB311" s="36"/>
      <c r="DZC311" s="36"/>
      <c r="DZD311" s="36"/>
      <c r="DZE311" s="36"/>
      <c r="DZF311" s="36"/>
      <c r="DZG311" s="36"/>
      <c r="DZH311" s="36"/>
      <c r="DZI311" s="36"/>
      <c r="DZJ311" s="36"/>
      <c r="DZK311" s="36"/>
      <c r="DZL311" s="36"/>
      <c r="DZM311" s="36"/>
      <c r="DZN311" s="36"/>
      <c r="DZO311" s="36"/>
      <c r="DZP311" s="36"/>
      <c r="DZQ311" s="36"/>
      <c r="DZR311" s="36"/>
      <c r="DZS311" s="36"/>
      <c r="DZT311" s="36"/>
      <c r="DZU311" s="36"/>
      <c r="DZV311" s="36"/>
      <c r="DZW311" s="36"/>
      <c r="DZX311" s="36"/>
      <c r="DZY311" s="36"/>
      <c r="DZZ311" s="36"/>
      <c r="EAA311" s="36"/>
      <c r="EAB311" s="36"/>
      <c r="EAC311" s="36"/>
      <c r="EAD311" s="36"/>
      <c r="EAE311" s="36"/>
      <c r="EAF311" s="36"/>
      <c r="EAG311" s="36"/>
      <c r="EAH311" s="36"/>
      <c r="EAI311" s="36"/>
      <c r="EAJ311" s="36"/>
      <c r="EAK311" s="36"/>
      <c r="EAL311" s="36"/>
      <c r="EAM311" s="36"/>
      <c r="EAN311" s="36"/>
      <c r="EAO311" s="36"/>
      <c r="EAP311" s="36"/>
      <c r="EAQ311" s="36"/>
      <c r="EAR311" s="36"/>
      <c r="EAS311" s="36"/>
      <c r="EAT311" s="36"/>
      <c r="EAU311" s="36"/>
      <c r="EAV311" s="36"/>
      <c r="EAW311" s="36"/>
      <c r="EAX311" s="36"/>
      <c r="EAY311" s="36"/>
      <c r="EAZ311" s="36"/>
      <c r="EBA311" s="36"/>
      <c r="EBB311" s="36"/>
      <c r="EBC311" s="36"/>
      <c r="EBD311" s="36"/>
      <c r="EBE311" s="36"/>
      <c r="EBF311" s="36"/>
      <c r="EBG311" s="36"/>
      <c r="EBH311" s="36"/>
      <c r="EBI311" s="36"/>
      <c r="EBJ311" s="36"/>
      <c r="EBK311" s="36"/>
      <c r="EBL311" s="36"/>
      <c r="EBM311" s="36"/>
      <c r="EBN311" s="36"/>
      <c r="EBO311" s="36"/>
      <c r="EBP311" s="36"/>
      <c r="EBQ311" s="36"/>
      <c r="EBR311" s="36"/>
      <c r="EBS311" s="36"/>
      <c r="EBT311" s="36"/>
      <c r="EBU311" s="36"/>
      <c r="EBV311" s="36"/>
      <c r="EBW311" s="36"/>
      <c r="EBX311" s="36"/>
      <c r="EBY311" s="36"/>
      <c r="EBZ311" s="36"/>
      <c r="ECA311" s="36"/>
      <c r="ECB311" s="36"/>
      <c r="ECC311" s="36"/>
      <c r="ECD311" s="36"/>
      <c r="ECE311" s="36"/>
      <c r="ECF311" s="36"/>
      <c r="ECG311" s="36"/>
      <c r="ECH311" s="36"/>
      <c r="ECI311" s="36"/>
      <c r="ECJ311" s="36"/>
      <c r="ECK311" s="36"/>
      <c r="ECL311" s="36"/>
      <c r="ECM311" s="36"/>
      <c r="ECN311" s="36"/>
      <c r="ECO311" s="36"/>
      <c r="ECP311" s="36"/>
      <c r="ECQ311" s="36"/>
      <c r="ECR311" s="36"/>
      <c r="ECS311" s="36"/>
      <c r="ECT311" s="36"/>
      <c r="ECU311" s="36"/>
      <c r="ECV311" s="36"/>
      <c r="ECW311" s="36"/>
      <c r="ECX311" s="36"/>
      <c r="ECY311" s="36"/>
      <c r="ECZ311" s="36"/>
      <c r="EDA311" s="36"/>
      <c r="EDB311" s="36"/>
      <c r="EDC311" s="36"/>
      <c r="EDD311" s="36"/>
      <c r="EDE311" s="36"/>
      <c r="EDF311" s="36"/>
      <c r="EDG311" s="36"/>
      <c r="EDH311" s="36"/>
      <c r="EDI311" s="36"/>
      <c r="EDJ311" s="36"/>
      <c r="EDK311" s="36"/>
      <c r="EDL311" s="36"/>
      <c r="EDM311" s="36"/>
      <c r="EDN311" s="36"/>
      <c r="EDO311" s="36"/>
      <c r="EDP311" s="36"/>
      <c r="EDQ311" s="36"/>
      <c r="EDR311" s="36"/>
      <c r="EDS311" s="36"/>
      <c r="EDT311" s="36"/>
      <c r="EDU311" s="36"/>
      <c r="EDV311" s="36"/>
      <c r="EDW311" s="36"/>
      <c r="EDX311" s="36"/>
      <c r="EDY311" s="36"/>
      <c r="EDZ311" s="36"/>
      <c r="EEA311" s="36"/>
      <c r="EEB311" s="36"/>
      <c r="EEC311" s="36"/>
      <c r="EED311" s="36"/>
      <c r="EEE311" s="36"/>
      <c r="EEF311" s="36"/>
      <c r="EEG311" s="36"/>
      <c r="EEH311" s="36"/>
      <c r="EEI311" s="36"/>
      <c r="EEJ311" s="36"/>
      <c r="EEK311" s="36"/>
      <c r="EEL311" s="36"/>
      <c r="EEM311" s="36"/>
      <c r="EEN311" s="36"/>
      <c r="EEO311" s="36"/>
      <c r="EEP311" s="36"/>
      <c r="EEQ311" s="36"/>
      <c r="EER311" s="36"/>
      <c r="EES311" s="36"/>
      <c r="EET311" s="36"/>
      <c r="EEU311" s="36"/>
      <c r="EEV311" s="36"/>
      <c r="EEW311" s="36"/>
      <c r="EEX311" s="36"/>
      <c r="EEY311" s="36"/>
      <c r="EEZ311" s="36"/>
      <c r="EFA311" s="36"/>
      <c r="EFB311" s="36"/>
      <c r="EFC311" s="36"/>
      <c r="EFD311" s="36"/>
      <c r="EFE311" s="36"/>
      <c r="EFF311" s="36"/>
      <c r="EFG311" s="36"/>
      <c r="EFH311" s="36"/>
      <c r="EFI311" s="36"/>
      <c r="EFJ311" s="36"/>
      <c r="EFK311" s="36"/>
      <c r="EFL311" s="36"/>
      <c r="EFM311" s="36"/>
      <c r="EFN311" s="36"/>
      <c r="EFO311" s="36"/>
      <c r="EFP311" s="36"/>
      <c r="EFQ311" s="36"/>
      <c r="EFR311" s="36"/>
      <c r="EFS311" s="36"/>
      <c r="EFT311" s="36"/>
      <c r="EFU311" s="36"/>
      <c r="EFV311" s="36"/>
      <c r="EFW311" s="36"/>
      <c r="EFX311" s="36"/>
      <c r="EFY311" s="36"/>
      <c r="EFZ311" s="36"/>
      <c r="EGA311" s="36"/>
      <c r="EGB311" s="36"/>
      <c r="EGC311" s="36"/>
      <c r="EGD311" s="36"/>
      <c r="EGE311" s="36"/>
      <c r="EGF311" s="36"/>
      <c r="EGG311" s="36"/>
      <c r="EGH311" s="36"/>
      <c r="EGI311" s="36"/>
      <c r="EGJ311" s="36"/>
      <c r="EGK311" s="36"/>
      <c r="EGL311" s="36"/>
      <c r="EGM311" s="36"/>
      <c r="EGN311" s="36"/>
      <c r="EGO311" s="36"/>
      <c r="EGP311" s="36"/>
      <c r="EGQ311" s="36"/>
      <c r="EGR311" s="36"/>
      <c r="EGS311" s="36"/>
      <c r="EGT311" s="36"/>
      <c r="EGU311" s="36"/>
      <c r="EGV311" s="36"/>
      <c r="EGW311" s="36"/>
      <c r="EGX311" s="36"/>
      <c r="EGY311" s="36"/>
      <c r="EGZ311" s="36"/>
      <c r="EHA311" s="36"/>
      <c r="EHB311" s="36"/>
      <c r="EHC311" s="36"/>
      <c r="EHD311" s="36"/>
      <c r="EHE311" s="36"/>
      <c r="EHF311" s="36"/>
      <c r="EHG311" s="36"/>
      <c r="EHH311" s="36"/>
      <c r="EHI311" s="36"/>
      <c r="EHJ311" s="36"/>
      <c r="EHK311" s="36"/>
      <c r="EHL311" s="36"/>
      <c r="EHM311" s="36"/>
      <c r="EHN311" s="36"/>
      <c r="EHO311" s="36"/>
      <c r="EHP311" s="36"/>
      <c r="EHQ311" s="36"/>
      <c r="EHR311" s="36"/>
      <c r="EHS311" s="36"/>
      <c r="EHT311" s="36"/>
      <c r="EHU311" s="36"/>
      <c r="EHV311" s="36"/>
      <c r="EHW311" s="36"/>
      <c r="EHX311" s="36"/>
      <c r="EHY311" s="36"/>
      <c r="EHZ311" s="36"/>
      <c r="EIA311" s="36"/>
      <c r="EIB311" s="36"/>
      <c r="EIC311" s="36"/>
      <c r="EID311" s="36"/>
      <c r="EIE311" s="36"/>
      <c r="EIF311" s="36"/>
      <c r="EIG311" s="36"/>
      <c r="EIH311" s="36"/>
      <c r="EII311" s="36"/>
      <c r="EIJ311" s="36"/>
      <c r="EIK311" s="36"/>
      <c r="EIL311" s="36"/>
      <c r="EIM311" s="36"/>
      <c r="EIN311" s="36"/>
      <c r="EIO311" s="36"/>
      <c r="EIP311" s="36"/>
      <c r="EIQ311" s="36"/>
      <c r="EIR311" s="36"/>
      <c r="EIS311" s="36"/>
      <c r="EIT311" s="36"/>
      <c r="EIU311" s="36"/>
      <c r="EIV311" s="36"/>
      <c r="EIW311" s="36"/>
      <c r="EIX311" s="36"/>
      <c r="EIY311" s="36"/>
      <c r="EIZ311" s="36"/>
      <c r="EJA311" s="36"/>
      <c r="EJB311" s="36"/>
      <c r="EJC311" s="36"/>
      <c r="EJD311" s="36"/>
      <c r="EJE311" s="36"/>
      <c r="EJF311" s="36"/>
      <c r="EJG311" s="36"/>
      <c r="EJH311" s="36"/>
      <c r="EJI311" s="36"/>
      <c r="EJJ311" s="36"/>
      <c r="EJK311" s="36"/>
      <c r="EJL311" s="36"/>
      <c r="EJM311" s="36"/>
      <c r="EJN311" s="36"/>
      <c r="EJO311" s="36"/>
      <c r="EJP311" s="36"/>
      <c r="EJQ311" s="36"/>
      <c r="EJR311" s="36"/>
      <c r="EJS311" s="36"/>
      <c r="EJT311" s="36"/>
      <c r="EJU311" s="36"/>
      <c r="EJV311" s="36"/>
      <c r="EJW311" s="36"/>
      <c r="EJX311" s="36"/>
      <c r="EJY311" s="36"/>
      <c r="EJZ311" s="36"/>
      <c r="EKA311" s="36"/>
      <c r="EKB311" s="36"/>
      <c r="EKC311" s="36"/>
      <c r="EKD311" s="36"/>
      <c r="EKE311" s="36"/>
      <c r="EKF311" s="36"/>
      <c r="EKG311" s="36"/>
      <c r="EKH311" s="36"/>
      <c r="EKI311" s="36"/>
      <c r="EKJ311" s="36"/>
      <c r="EKK311" s="36"/>
      <c r="EKL311" s="36"/>
      <c r="EKM311" s="36"/>
      <c r="EKN311" s="36"/>
      <c r="EKO311" s="36"/>
      <c r="EKP311" s="36"/>
      <c r="EKQ311" s="36"/>
      <c r="EKR311" s="36"/>
      <c r="EKS311" s="36"/>
      <c r="EKT311" s="36"/>
      <c r="EKU311" s="36"/>
      <c r="EKV311" s="36"/>
      <c r="EKW311" s="36"/>
      <c r="EKX311" s="36"/>
      <c r="EKY311" s="36"/>
      <c r="EKZ311" s="36"/>
      <c r="ELA311" s="36"/>
      <c r="ELB311" s="36"/>
      <c r="ELC311" s="36"/>
      <c r="ELD311" s="36"/>
      <c r="ELE311" s="36"/>
      <c r="ELF311" s="36"/>
      <c r="ELG311" s="36"/>
      <c r="ELH311" s="36"/>
      <c r="ELI311" s="36"/>
      <c r="ELJ311" s="36"/>
      <c r="ELK311" s="36"/>
      <c r="ELL311" s="36"/>
      <c r="ELM311" s="36"/>
      <c r="ELN311" s="36"/>
      <c r="ELO311" s="36"/>
      <c r="ELP311" s="36"/>
      <c r="ELQ311" s="36"/>
      <c r="ELR311" s="36"/>
      <c r="ELS311" s="36"/>
      <c r="ELT311" s="36"/>
      <c r="ELU311" s="36"/>
      <c r="ELV311" s="36"/>
      <c r="ELW311" s="36"/>
      <c r="ELX311" s="36"/>
      <c r="ELY311" s="36"/>
      <c r="ELZ311" s="36"/>
      <c r="EMA311" s="36"/>
      <c r="EMB311" s="36"/>
      <c r="EMC311" s="36"/>
      <c r="EMD311" s="36"/>
      <c r="EME311" s="36"/>
      <c r="EMF311" s="36"/>
      <c r="EMG311" s="36"/>
      <c r="EMH311" s="36"/>
      <c r="EMI311" s="36"/>
      <c r="EMJ311" s="36"/>
      <c r="EMK311" s="36"/>
      <c r="EML311" s="36"/>
      <c r="EMM311" s="36"/>
      <c r="EMN311" s="36"/>
      <c r="EMO311" s="36"/>
      <c r="EMP311" s="36"/>
      <c r="EMQ311" s="36"/>
      <c r="EMR311" s="36"/>
      <c r="EMS311" s="36"/>
      <c r="EMT311" s="36"/>
      <c r="EMU311" s="36"/>
      <c r="EMV311" s="36"/>
      <c r="EMW311" s="36"/>
      <c r="EMX311" s="36"/>
      <c r="EMY311" s="36"/>
      <c r="EMZ311" s="36"/>
      <c r="ENA311" s="36"/>
      <c r="ENB311" s="36"/>
      <c r="ENC311" s="36"/>
      <c r="END311" s="36"/>
      <c r="ENE311" s="36"/>
      <c r="ENF311" s="36"/>
      <c r="ENG311" s="36"/>
      <c r="ENH311" s="36"/>
      <c r="ENI311" s="36"/>
      <c r="ENJ311" s="36"/>
      <c r="ENK311" s="36"/>
      <c r="ENL311" s="36"/>
      <c r="ENM311" s="36"/>
      <c r="ENN311" s="36"/>
      <c r="ENO311" s="36"/>
      <c r="ENP311" s="36"/>
      <c r="ENQ311" s="36"/>
      <c r="ENR311" s="36"/>
      <c r="ENS311" s="36"/>
      <c r="ENT311" s="36"/>
      <c r="ENU311" s="36"/>
      <c r="ENV311" s="36"/>
      <c r="ENW311" s="36"/>
      <c r="ENX311" s="36"/>
      <c r="ENY311" s="36"/>
      <c r="ENZ311" s="36"/>
      <c r="EOA311" s="36"/>
      <c r="EOB311" s="36"/>
      <c r="EOC311" s="36"/>
      <c r="EOD311" s="36"/>
      <c r="EOE311" s="36"/>
      <c r="EOF311" s="36"/>
      <c r="EOG311" s="36"/>
      <c r="EOH311" s="36"/>
      <c r="EOI311" s="36"/>
      <c r="EOJ311" s="36"/>
      <c r="EOK311" s="36"/>
      <c r="EOL311" s="36"/>
      <c r="EOM311" s="36"/>
      <c r="EON311" s="36"/>
      <c r="EOO311" s="36"/>
      <c r="EOP311" s="36"/>
      <c r="EOQ311" s="36"/>
      <c r="EOR311" s="36"/>
      <c r="EOS311" s="36"/>
      <c r="EOT311" s="36"/>
      <c r="EOU311" s="36"/>
      <c r="EOV311" s="36"/>
      <c r="EOW311" s="36"/>
      <c r="EOX311" s="36"/>
      <c r="EOY311" s="36"/>
      <c r="EOZ311" s="36"/>
      <c r="EPA311" s="36"/>
      <c r="EPB311" s="36"/>
      <c r="EPC311" s="36"/>
      <c r="EPD311" s="36"/>
      <c r="EPE311" s="36"/>
      <c r="EPF311" s="36"/>
      <c r="EPG311" s="36"/>
      <c r="EPH311" s="36"/>
      <c r="EPI311" s="36"/>
      <c r="EPJ311" s="36"/>
      <c r="EPK311" s="36"/>
      <c r="EPL311" s="36"/>
      <c r="EPM311" s="36"/>
      <c r="EPN311" s="36"/>
      <c r="EPO311" s="36"/>
      <c r="EPP311" s="36"/>
      <c r="EPQ311" s="36"/>
      <c r="EPR311" s="36"/>
      <c r="EPS311" s="36"/>
      <c r="EPT311" s="36"/>
      <c r="EPU311" s="36"/>
      <c r="EPV311" s="36"/>
      <c r="EPW311" s="36"/>
      <c r="EPX311" s="36"/>
      <c r="EPY311" s="36"/>
      <c r="EPZ311" s="36"/>
      <c r="EQA311" s="36"/>
      <c r="EQB311" s="36"/>
      <c r="EQC311" s="36"/>
      <c r="EQD311" s="36"/>
      <c r="EQE311" s="36"/>
      <c r="EQF311" s="36"/>
      <c r="EQG311" s="36"/>
      <c r="EQH311" s="36"/>
      <c r="EQI311" s="36"/>
      <c r="EQJ311" s="36"/>
      <c r="EQK311" s="36"/>
      <c r="EQL311" s="36"/>
      <c r="EQM311" s="36"/>
      <c r="EQN311" s="36"/>
      <c r="EQO311" s="36"/>
      <c r="EQP311" s="36"/>
      <c r="EQQ311" s="36"/>
      <c r="EQR311" s="36"/>
      <c r="EQS311" s="36"/>
      <c r="EQT311" s="36"/>
      <c r="EQU311" s="36"/>
      <c r="EQV311" s="36"/>
      <c r="EQW311" s="36"/>
      <c r="EQX311" s="36"/>
      <c r="EQY311" s="36"/>
      <c r="EQZ311" s="36"/>
      <c r="ERA311" s="36"/>
      <c r="ERB311" s="36"/>
      <c r="ERC311" s="36"/>
      <c r="ERD311" s="36"/>
      <c r="ERE311" s="36"/>
      <c r="ERF311" s="36"/>
      <c r="ERG311" s="36"/>
      <c r="ERH311" s="36"/>
      <c r="ERI311" s="36"/>
      <c r="ERJ311" s="36"/>
      <c r="ERK311" s="36"/>
      <c r="ERL311" s="36"/>
      <c r="ERM311" s="36"/>
      <c r="ERN311" s="36"/>
      <c r="ERO311" s="36"/>
      <c r="ERP311" s="36"/>
      <c r="ERQ311" s="36"/>
      <c r="ERR311" s="36"/>
      <c r="ERS311" s="36"/>
      <c r="ERT311" s="36"/>
      <c r="ERU311" s="36"/>
      <c r="ERV311" s="36"/>
      <c r="ERW311" s="36"/>
      <c r="ERX311" s="36"/>
      <c r="ERY311" s="36"/>
      <c r="ERZ311" s="36"/>
      <c r="ESA311" s="36"/>
      <c r="ESB311" s="36"/>
      <c r="ESC311" s="36"/>
      <c r="ESD311" s="36"/>
      <c r="ESE311" s="36"/>
      <c r="ESF311" s="36"/>
      <c r="ESG311" s="36"/>
      <c r="ESH311" s="36"/>
      <c r="ESI311" s="36"/>
      <c r="ESJ311" s="36"/>
      <c r="ESK311" s="36"/>
      <c r="ESL311" s="36"/>
      <c r="ESM311" s="36"/>
      <c r="ESN311" s="36"/>
      <c r="ESO311" s="36"/>
      <c r="ESP311" s="36"/>
      <c r="ESQ311" s="36"/>
      <c r="ESR311" s="36"/>
      <c r="ESS311" s="36"/>
      <c r="EST311" s="36"/>
      <c r="ESU311" s="36"/>
      <c r="ESV311" s="36"/>
      <c r="ESW311" s="36"/>
      <c r="ESX311" s="36"/>
      <c r="ESY311" s="36"/>
      <c r="ESZ311" s="36"/>
      <c r="ETA311" s="36"/>
      <c r="ETB311" s="36"/>
      <c r="ETC311" s="36"/>
      <c r="ETD311" s="36"/>
      <c r="ETE311" s="36"/>
      <c r="ETF311" s="36"/>
      <c r="ETG311" s="36"/>
      <c r="ETH311" s="36"/>
      <c r="ETI311" s="36"/>
      <c r="ETJ311" s="36"/>
      <c r="ETK311" s="36"/>
      <c r="ETL311" s="36"/>
      <c r="ETM311" s="36"/>
      <c r="ETN311" s="36"/>
      <c r="ETO311" s="36"/>
      <c r="ETP311" s="36"/>
      <c r="ETQ311" s="36"/>
      <c r="ETR311" s="36"/>
      <c r="ETS311" s="36"/>
      <c r="ETT311" s="36"/>
      <c r="ETU311" s="36"/>
      <c r="ETV311" s="36"/>
      <c r="ETW311" s="36"/>
      <c r="ETX311" s="36"/>
      <c r="ETY311" s="36"/>
      <c r="ETZ311" s="36"/>
      <c r="EUA311" s="36"/>
      <c r="EUB311" s="36"/>
      <c r="EUC311" s="36"/>
      <c r="EUD311" s="36"/>
      <c r="EUE311" s="36"/>
      <c r="EUF311" s="36"/>
      <c r="EUG311" s="36"/>
      <c r="EUH311" s="36"/>
      <c r="EUI311" s="36"/>
      <c r="EUJ311" s="36"/>
      <c r="EUK311" s="36"/>
      <c r="EUL311" s="36"/>
      <c r="EUM311" s="36"/>
      <c r="EUN311" s="36"/>
      <c r="EUO311" s="36"/>
      <c r="EUP311" s="36"/>
      <c r="EUQ311" s="36"/>
      <c r="EUR311" s="36"/>
      <c r="EUS311" s="36"/>
      <c r="EUT311" s="36"/>
      <c r="EUU311" s="36"/>
      <c r="EUV311" s="36"/>
      <c r="EUW311" s="36"/>
      <c r="EUX311" s="36"/>
      <c r="EUY311" s="36"/>
      <c r="EUZ311" s="36"/>
      <c r="EVA311" s="36"/>
      <c r="EVB311" s="36"/>
      <c r="EVC311" s="36"/>
      <c r="EVD311" s="36"/>
      <c r="EVE311" s="36"/>
      <c r="EVF311" s="36"/>
      <c r="EVG311" s="36"/>
      <c r="EVH311" s="36"/>
      <c r="EVI311" s="36"/>
      <c r="EVJ311" s="36"/>
      <c r="EVK311" s="36"/>
      <c r="EVL311" s="36"/>
      <c r="EVM311" s="36"/>
      <c r="EVN311" s="36"/>
      <c r="EVO311" s="36"/>
      <c r="EVP311" s="36"/>
      <c r="EVQ311" s="36"/>
      <c r="EVR311" s="36"/>
      <c r="EVS311" s="36"/>
      <c r="EVT311" s="36"/>
      <c r="EVU311" s="36"/>
      <c r="EVV311" s="36"/>
      <c r="EVW311" s="36"/>
      <c r="EVX311" s="36"/>
      <c r="EVY311" s="36"/>
      <c r="EVZ311" s="36"/>
      <c r="EWA311" s="36"/>
      <c r="EWB311" s="36"/>
      <c r="EWC311" s="36"/>
      <c r="EWD311" s="36"/>
      <c r="EWE311" s="36"/>
      <c r="EWF311" s="36"/>
      <c r="EWG311" s="36"/>
      <c r="EWH311" s="36"/>
      <c r="EWI311" s="36"/>
      <c r="EWJ311" s="36"/>
      <c r="EWK311" s="36"/>
      <c r="EWL311" s="36"/>
      <c r="EWM311" s="36"/>
      <c r="EWN311" s="36"/>
      <c r="EWO311" s="36"/>
      <c r="EWP311" s="36"/>
      <c r="EWQ311" s="36"/>
      <c r="EWR311" s="36"/>
      <c r="EWS311" s="36"/>
      <c r="EWT311" s="36"/>
      <c r="EWU311" s="36"/>
      <c r="EWV311" s="36"/>
      <c r="EWW311" s="36"/>
      <c r="EWX311" s="36"/>
      <c r="EWY311" s="36"/>
      <c r="EWZ311" s="36"/>
      <c r="EXA311" s="36"/>
      <c r="EXB311" s="36"/>
      <c r="EXC311" s="36"/>
      <c r="EXD311" s="36"/>
      <c r="EXE311" s="36"/>
      <c r="EXF311" s="36"/>
      <c r="EXG311" s="36"/>
      <c r="EXH311" s="36"/>
      <c r="EXI311" s="36"/>
      <c r="EXJ311" s="36"/>
      <c r="EXK311" s="36"/>
      <c r="EXL311" s="36"/>
      <c r="EXM311" s="36"/>
      <c r="EXN311" s="36"/>
      <c r="EXO311" s="36"/>
      <c r="EXP311" s="36"/>
      <c r="EXQ311" s="36"/>
      <c r="EXR311" s="36"/>
      <c r="EXS311" s="36"/>
      <c r="EXT311" s="36"/>
      <c r="EXU311" s="36"/>
      <c r="EXV311" s="36"/>
      <c r="EXW311" s="36"/>
      <c r="EXX311" s="36"/>
      <c r="EXY311" s="36"/>
      <c r="EXZ311" s="36"/>
      <c r="EYA311" s="36"/>
      <c r="EYB311" s="36"/>
      <c r="EYC311" s="36"/>
      <c r="EYD311" s="36"/>
      <c r="EYE311" s="36"/>
      <c r="EYF311" s="36"/>
      <c r="EYG311" s="36"/>
      <c r="EYH311" s="36"/>
      <c r="EYI311" s="36"/>
      <c r="EYJ311" s="36"/>
      <c r="EYK311" s="36"/>
      <c r="EYL311" s="36"/>
      <c r="EYM311" s="36"/>
      <c r="EYN311" s="36"/>
      <c r="EYO311" s="36"/>
      <c r="EYP311" s="36"/>
      <c r="EYQ311" s="36"/>
      <c r="EYR311" s="36"/>
      <c r="EYS311" s="36"/>
      <c r="EYT311" s="36"/>
      <c r="EYU311" s="36"/>
      <c r="EYV311" s="36"/>
      <c r="EYW311" s="36"/>
      <c r="EYX311" s="36"/>
      <c r="EYY311" s="36"/>
      <c r="EYZ311" s="36"/>
      <c r="EZA311" s="36"/>
      <c r="EZB311" s="36"/>
      <c r="EZC311" s="36"/>
      <c r="EZD311" s="36"/>
      <c r="EZE311" s="36"/>
      <c r="EZF311" s="36"/>
      <c r="EZG311" s="36"/>
      <c r="EZH311" s="36"/>
      <c r="EZI311" s="36"/>
      <c r="EZJ311" s="36"/>
      <c r="EZK311" s="36"/>
      <c r="EZL311" s="36"/>
      <c r="EZM311" s="36"/>
      <c r="EZN311" s="36"/>
      <c r="EZO311" s="36"/>
      <c r="EZP311" s="36"/>
      <c r="EZQ311" s="36"/>
      <c r="EZR311" s="36"/>
      <c r="EZS311" s="36"/>
      <c r="EZT311" s="36"/>
      <c r="EZU311" s="36"/>
      <c r="EZV311" s="36"/>
      <c r="EZW311" s="36"/>
      <c r="EZX311" s="36"/>
      <c r="EZY311" s="36"/>
      <c r="EZZ311" s="36"/>
      <c r="FAA311" s="36"/>
      <c r="FAB311" s="36"/>
      <c r="FAC311" s="36"/>
      <c r="FAD311" s="36"/>
      <c r="FAE311" s="36"/>
      <c r="FAF311" s="36"/>
      <c r="FAG311" s="36"/>
      <c r="FAH311" s="36"/>
      <c r="FAI311" s="36"/>
      <c r="FAJ311" s="36"/>
      <c r="FAK311" s="36"/>
      <c r="FAL311" s="36"/>
      <c r="FAM311" s="36"/>
      <c r="FAN311" s="36"/>
      <c r="FAO311" s="36"/>
      <c r="FAP311" s="36"/>
      <c r="FAQ311" s="36"/>
      <c r="FAR311" s="36"/>
      <c r="FAS311" s="36"/>
      <c r="FAT311" s="36"/>
      <c r="FAU311" s="36"/>
      <c r="FAV311" s="36"/>
      <c r="FAW311" s="36"/>
      <c r="FAX311" s="36"/>
      <c r="FAY311" s="36"/>
      <c r="FAZ311" s="36"/>
      <c r="FBA311" s="36"/>
      <c r="FBB311" s="36"/>
      <c r="FBC311" s="36"/>
      <c r="FBD311" s="36"/>
      <c r="FBE311" s="36"/>
      <c r="FBF311" s="36"/>
      <c r="FBG311" s="36"/>
      <c r="FBH311" s="36"/>
      <c r="FBI311" s="36"/>
      <c r="FBJ311" s="36"/>
      <c r="FBK311" s="36"/>
      <c r="FBL311" s="36"/>
      <c r="FBM311" s="36"/>
      <c r="FBN311" s="36"/>
      <c r="FBO311" s="36"/>
      <c r="FBP311" s="36"/>
      <c r="FBQ311" s="36"/>
      <c r="FBR311" s="36"/>
      <c r="FBS311" s="36"/>
      <c r="FBT311" s="36"/>
      <c r="FBU311" s="36"/>
      <c r="FBV311" s="36"/>
      <c r="FBW311" s="36"/>
      <c r="FBX311" s="36"/>
      <c r="FBY311" s="36"/>
      <c r="FBZ311" s="36"/>
      <c r="FCA311" s="36"/>
      <c r="FCB311" s="36"/>
      <c r="FCC311" s="36"/>
      <c r="FCD311" s="36"/>
      <c r="FCE311" s="36"/>
      <c r="FCF311" s="36"/>
      <c r="FCG311" s="36"/>
      <c r="FCH311" s="36"/>
      <c r="FCI311" s="36"/>
      <c r="FCJ311" s="36"/>
      <c r="FCK311" s="36"/>
      <c r="FCL311" s="36"/>
      <c r="FCM311" s="36"/>
      <c r="FCN311" s="36"/>
      <c r="FCO311" s="36"/>
      <c r="FCP311" s="36"/>
      <c r="FCQ311" s="36"/>
      <c r="FCR311" s="36"/>
      <c r="FCS311" s="36"/>
      <c r="FCT311" s="36"/>
      <c r="FCU311" s="36"/>
      <c r="FCV311" s="36"/>
      <c r="FCW311" s="36"/>
      <c r="FCX311" s="36"/>
      <c r="FCY311" s="36"/>
      <c r="FCZ311" s="36"/>
      <c r="FDA311" s="36"/>
      <c r="FDB311" s="36"/>
      <c r="FDC311" s="36"/>
      <c r="FDD311" s="36"/>
      <c r="FDE311" s="36"/>
      <c r="FDF311" s="36"/>
      <c r="FDG311" s="36"/>
      <c r="FDH311" s="36"/>
      <c r="FDI311" s="36"/>
      <c r="FDJ311" s="36"/>
      <c r="FDK311" s="36"/>
      <c r="FDL311" s="36"/>
      <c r="FDM311" s="36"/>
      <c r="FDN311" s="36"/>
      <c r="FDO311" s="36"/>
      <c r="FDP311" s="36"/>
      <c r="FDQ311" s="36"/>
      <c r="FDR311" s="36"/>
      <c r="FDS311" s="36"/>
      <c r="FDT311" s="36"/>
      <c r="FDU311" s="36"/>
      <c r="FDV311" s="36"/>
      <c r="FDW311" s="36"/>
      <c r="FDX311" s="36"/>
      <c r="FDY311" s="36"/>
      <c r="FDZ311" s="36"/>
      <c r="FEA311" s="36"/>
      <c r="FEB311" s="36"/>
      <c r="FEC311" s="36"/>
      <c r="FED311" s="36"/>
      <c r="FEE311" s="36"/>
      <c r="FEF311" s="36"/>
      <c r="FEG311" s="36"/>
      <c r="FEH311" s="36"/>
      <c r="FEI311" s="36"/>
      <c r="FEJ311" s="36"/>
      <c r="FEK311" s="36"/>
      <c r="FEL311" s="36"/>
      <c r="FEM311" s="36"/>
      <c r="FEN311" s="36"/>
      <c r="FEO311" s="36"/>
      <c r="FEP311" s="36"/>
      <c r="FEQ311" s="36"/>
      <c r="FER311" s="36"/>
      <c r="FES311" s="36"/>
      <c r="FET311" s="36"/>
      <c r="FEU311" s="36"/>
      <c r="FEV311" s="36"/>
      <c r="FEW311" s="36"/>
      <c r="FEX311" s="36"/>
      <c r="FEY311" s="36"/>
      <c r="FEZ311" s="36"/>
      <c r="FFA311" s="36"/>
      <c r="FFB311" s="36"/>
      <c r="FFC311" s="36"/>
      <c r="FFD311" s="36"/>
      <c r="FFE311" s="36"/>
      <c r="FFF311" s="36"/>
      <c r="FFG311" s="36"/>
      <c r="FFH311" s="36"/>
      <c r="FFI311" s="36"/>
      <c r="FFJ311" s="36"/>
      <c r="FFK311" s="36"/>
      <c r="FFL311" s="36"/>
      <c r="FFM311" s="36"/>
      <c r="FFN311" s="36"/>
      <c r="FFO311" s="36"/>
      <c r="FFP311" s="36"/>
      <c r="FFQ311" s="36"/>
      <c r="FFR311" s="36"/>
      <c r="FFS311" s="36"/>
      <c r="FFT311" s="36"/>
      <c r="FFU311" s="36"/>
      <c r="FFV311" s="36"/>
      <c r="FFW311" s="36"/>
      <c r="FFX311" s="36"/>
      <c r="FFY311" s="36"/>
      <c r="FFZ311" s="36"/>
      <c r="FGA311" s="36"/>
      <c r="FGB311" s="36"/>
      <c r="FGC311" s="36"/>
      <c r="FGD311" s="36"/>
      <c r="FGE311" s="36"/>
      <c r="FGF311" s="36"/>
      <c r="FGG311" s="36"/>
      <c r="FGH311" s="36"/>
      <c r="FGI311" s="36"/>
      <c r="FGJ311" s="36"/>
      <c r="FGK311" s="36"/>
      <c r="FGL311" s="36"/>
      <c r="FGM311" s="36"/>
      <c r="FGN311" s="36"/>
      <c r="FGO311" s="36"/>
      <c r="FGP311" s="36"/>
      <c r="FGQ311" s="36"/>
      <c r="FGR311" s="36"/>
      <c r="FGS311" s="36"/>
      <c r="FGT311" s="36"/>
      <c r="FGU311" s="36"/>
      <c r="FGV311" s="36"/>
      <c r="FGW311" s="36"/>
      <c r="FGX311" s="36"/>
      <c r="FGY311" s="36"/>
      <c r="FGZ311" s="36"/>
      <c r="FHA311" s="36"/>
      <c r="FHB311" s="36"/>
      <c r="FHC311" s="36"/>
      <c r="FHD311" s="36"/>
      <c r="FHE311" s="36"/>
      <c r="FHF311" s="36"/>
      <c r="FHG311" s="36"/>
      <c r="FHH311" s="36"/>
      <c r="FHI311" s="36"/>
      <c r="FHJ311" s="36"/>
      <c r="FHK311" s="36"/>
      <c r="FHL311" s="36"/>
      <c r="FHM311" s="36"/>
      <c r="FHN311" s="36"/>
      <c r="FHO311" s="36"/>
      <c r="FHP311" s="36"/>
      <c r="FHQ311" s="36"/>
      <c r="FHR311" s="36"/>
      <c r="FHS311" s="36"/>
      <c r="FHT311" s="36"/>
      <c r="FHU311" s="36"/>
      <c r="FHV311" s="36"/>
      <c r="FHW311" s="36"/>
      <c r="FHX311" s="36"/>
      <c r="FHY311" s="36"/>
      <c r="FHZ311" s="36"/>
      <c r="FIA311" s="36"/>
      <c r="FIB311" s="36"/>
      <c r="FIC311" s="36"/>
      <c r="FID311" s="36"/>
      <c r="FIE311" s="36"/>
      <c r="FIF311" s="36"/>
      <c r="FIG311" s="36"/>
      <c r="FIH311" s="36"/>
      <c r="FII311" s="36"/>
      <c r="FIJ311" s="36"/>
      <c r="FIK311" s="36"/>
      <c r="FIL311" s="36"/>
      <c r="FIM311" s="36"/>
      <c r="FIN311" s="36"/>
      <c r="FIO311" s="36"/>
      <c r="FIP311" s="36"/>
      <c r="FIQ311" s="36"/>
      <c r="FIR311" s="36"/>
      <c r="FIS311" s="36"/>
      <c r="FIT311" s="36"/>
      <c r="FIU311" s="36"/>
      <c r="FIV311" s="36"/>
      <c r="FIW311" s="36"/>
      <c r="FIX311" s="36"/>
      <c r="FIY311" s="36"/>
      <c r="FIZ311" s="36"/>
      <c r="FJA311" s="36"/>
      <c r="FJB311" s="36"/>
      <c r="FJC311" s="36"/>
      <c r="FJD311" s="36"/>
      <c r="FJE311" s="36"/>
      <c r="FJF311" s="36"/>
      <c r="FJG311" s="36"/>
      <c r="FJH311" s="36"/>
      <c r="FJI311" s="36"/>
      <c r="FJJ311" s="36"/>
      <c r="FJK311" s="36"/>
      <c r="FJL311" s="36"/>
      <c r="FJM311" s="36"/>
      <c r="FJN311" s="36"/>
      <c r="FJO311" s="36"/>
      <c r="FJP311" s="36"/>
      <c r="FJQ311" s="36"/>
      <c r="FJR311" s="36"/>
      <c r="FJS311" s="36"/>
      <c r="FJT311" s="36"/>
      <c r="FJU311" s="36"/>
      <c r="FJV311" s="36"/>
      <c r="FJW311" s="36"/>
      <c r="FJX311" s="36"/>
      <c r="FJY311" s="36"/>
      <c r="FJZ311" s="36"/>
      <c r="FKA311" s="36"/>
      <c r="FKB311" s="36"/>
      <c r="FKC311" s="36"/>
      <c r="FKD311" s="36"/>
      <c r="FKE311" s="36"/>
      <c r="FKF311" s="36"/>
      <c r="FKG311" s="36"/>
      <c r="FKH311" s="36"/>
      <c r="FKI311" s="36"/>
      <c r="FKJ311" s="36"/>
      <c r="FKK311" s="36"/>
      <c r="FKL311" s="36"/>
      <c r="FKM311" s="36"/>
      <c r="FKN311" s="36"/>
      <c r="FKO311" s="36"/>
      <c r="FKP311" s="36"/>
      <c r="FKQ311" s="36"/>
      <c r="FKR311" s="36"/>
      <c r="FKS311" s="36"/>
      <c r="FKT311" s="36"/>
      <c r="FKU311" s="36"/>
      <c r="FKV311" s="36"/>
      <c r="FKW311" s="36"/>
      <c r="FKX311" s="36"/>
      <c r="FKY311" s="36"/>
      <c r="FKZ311" s="36"/>
      <c r="FLA311" s="36"/>
      <c r="FLB311" s="36"/>
      <c r="FLC311" s="36"/>
      <c r="FLD311" s="36"/>
      <c r="FLE311" s="36"/>
      <c r="FLF311" s="36"/>
      <c r="FLG311" s="36"/>
      <c r="FLH311" s="36"/>
      <c r="FLI311" s="36"/>
      <c r="FLJ311" s="36"/>
      <c r="FLK311" s="36"/>
      <c r="FLL311" s="36"/>
      <c r="FLM311" s="36"/>
      <c r="FLN311" s="36"/>
      <c r="FLO311" s="36"/>
      <c r="FLP311" s="36"/>
      <c r="FLQ311" s="36"/>
      <c r="FLR311" s="36"/>
      <c r="FLS311" s="36"/>
      <c r="FLT311" s="36"/>
      <c r="FLU311" s="36"/>
      <c r="FLV311" s="36"/>
      <c r="FLW311" s="36"/>
      <c r="FLX311" s="36"/>
      <c r="FLY311" s="36"/>
      <c r="FLZ311" s="36"/>
      <c r="FMA311" s="36"/>
      <c r="FMB311" s="36"/>
      <c r="FMC311" s="36"/>
      <c r="FMD311" s="36"/>
      <c r="FME311" s="36"/>
      <c r="FMF311" s="36"/>
      <c r="FMG311" s="36"/>
      <c r="FMH311" s="36"/>
      <c r="FMI311" s="36"/>
      <c r="FMJ311" s="36"/>
      <c r="FMK311" s="36"/>
      <c r="FML311" s="36"/>
      <c r="FMM311" s="36"/>
      <c r="FMN311" s="36"/>
      <c r="FMO311" s="36"/>
      <c r="FMP311" s="36"/>
      <c r="FMQ311" s="36"/>
      <c r="FMR311" s="36"/>
      <c r="FMS311" s="36"/>
      <c r="FMT311" s="36"/>
      <c r="FMU311" s="36"/>
      <c r="FMV311" s="36"/>
      <c r="FMW311" s="36"/>
      <c r="FMX311" s="36"/>
      <c r="FMY311" s="36"/>
      <c r="FMZ311" s="36"/>
      <c r="FNA311" s="36"/>
      <c r="FNB311" s="36"/>
      <c r="FNC311" s="36"/>
      <c r="FND311" s="36"/>
      <c r="FNE311" s="36"/>
      <c r="FNF311" s="36"/>
      <c r="FNG311" s="36"/>
      <c r="FNH311" s="36"/>
      <c r="FNI311" s="36"/>
      <c r="FNJ311" s="36"/>
      <c r="FNK311" s="36"/>
      <c r="FNL311" s="36"/>
      <c r="FNM311" s="36"/>
      <c r="FNN311" s="36"/>
      <c r="FNO311" s="36"/>
      <c r="FNP311" s="36"/>
      <c r="FNQ311" s="36"/>
      <c r="FNR311" s="36"/>
      <c r="FNS311" s="36"/>
      <c r="FNT311" s="36"/>
      <c r="FNU311" s="36"/>
      <c r="FNV311" s="36"/>
      <c r="FNW311" s="36"/>
      <c r="FNX311" s="36"/>
      <c r="FNY311" s="36"/>
      <c r="FNZ311" s="36"/>
      <c r="FOA311" s="36"/>
      <c r="FOB311" s="36"/>
      <c r="FOC311" s="36"/>
      <c r="FOD311" s="36"/>
      <c r="FOE311" s="36"/>
      <c r="FOF311" s="36"/>
      <c r="FOG311" s="36"/>
      <c r="FOH311" s="36"/>
      <c r="FOI311" s="36"/>
      <c r="FOJ311" s="36"/>
      <c r="FOK311" s="36"/>
      <c r="FOL311" s="36"/>
      <c r="FOM311" s="36"/>
      <c r="FON311" s="36"/>
      <c r="FOO311" s="36"/>
      <c r="FOP311" s="36"/>
      <c r="FOQ311" s="36"/>
      <c r="FOR311" s="36"/>
      <c r="FOS311" s="36"/>
      <c r="FOT311" s="36"/>
      <c r="FOU311" s="36"/>
      <c r="FOV311" s="36"/>
      <c r="FOW311" s="36"/>
      <c r="FOX311" s="36"/>
      <c r="FOY311" s="36"/>
      <c r="FOZ311" s="36"/>
      <c r="FPA311" s="36"/>
      <c r="FPB311" s="36"/>
      <c r="FPC311" s="36"/>
      <c r="FPD311" s="36"/>
      <c r="FPE311" s="36"/>
      <c r="FPF311" s="36"/>
      <c r="FPG311" s="36"/>
      <c r="FPH311" s="36"/>
      <c r="FPI311" s="36"/>
      <c r="FPJ311" s="36"/>
      <c r="FPK311" s="36"/>
      <c r="FPL311" s="36"/>
      <c r="FPM311" s="36"/>
      <c r="FPN311" s="36"/>
      <c r="FPO311" s="36"/>
      <c r="FPP311" s="36"/>
      <c r="FPQ311" s="36"/>
      <c r="FPR311" s="36"/>
      <c r="FPS311" s="36"/>
      <c r="FPT311" s="36"/>
      <c r="FPU311" s="36"/>
      <c r="FPV311" s="36"/>
      <c r="FPW311" s="36"/>
      <c r="FPX311" s="36"/>
      <c r="FPY311" s="36"/>
      <c r="FPZ311" s="36"/>
      <c r="FQA311" s="36"/>
      <c r="FQB311" s="36"/>
      <c r="FQC311" s="36"/>
      <c r="FQD311" s="36"/>
      <c r="FQE311" s="36"/>
      <c r="FQF311" s="36"/>
      <c r="FQG311" s="36"/>
      <c r="FQH311" s="36"/>
      <c r="FQI311" s="36"/>
      <c r="FQJ311" s="36"/>
      <c r="FQK311" s="36"/>
      <c r="FQL311" s="36"/>
      <c r="FQM311" s="36"/>
      <c r="FQN311" s="36"/>
      <c r="FQO311" s="36"/>
      <c r="FQP311" s="36"/>
      <c r="FQQ311" s="36"/>
      <c r="FQR311" s="36"/>
      <c r="FQS311" s="36"/>
      <c r="FQT311" s="36"/>
      <c r="FQU311" s="36"/>
      <c r="FQV311" s="36"/>
      <c r="FQW311" s="36"/>
      <c r="FQX311" s="36"/>
      <c r="FQY311" s="36"/>
      <c r="FQZ311" s="36"/>
      <c r="FRA311" s="36"/>
      <c r="FRB311" s="36"/>
      <c r="FRC311" s="36"/>
      <c r="FRD311" s="36"/>
      <c r="FRE311" s="36"/>
      <c r="FRF311" s="36"/>
      <c r="FRG311" s="36"/>
      <c r="FRH311" s="36"/>
      <c r="FRI311" s="36"/>
      <c r="FRJ311" s="36"/>
      <c r="FRK311" s="36"/>
      <c r="FRL311" s="36"/>
      <c r="FRM311" s="36"/>
      <c r="FRN311" s="36"/>
      <c r="FRO311" s="36"/>
      <c r="FRP311" s="36"/>
      <c r="FRQ311" s="36"/>
      <c r="FRR311" s="36"/>
      <c r="FRS311" s="36"/>
      <c r="FRT311" s="36"/>
      <c r="FRU311" s="36"/>
      <c r="FRV311" s="36"/>
      <c r="FRW311" s="36"/>
      <c r="FRX311" s="36"/>
      <c r="FRY311" s="36"/>
      <c r="FRZ311" s="36"/>
      <c r="FSA311" s="36"/>
      <c r="FSB311" s="36"/>
      <c r="FSC311" s="36"/>
      <c r="FSD311" s="36"/>
      <c r="FSE311" s="36"/>
      <c r="FSF311" s="36"/>
      <c r="FSG311" s="36"/>
      <c r="FSH311" s="36"/>
      <c r="FSI311" s="36"/>
      <c r="FSJ311" s="36"/>
      <c r="FSK311" s="36"/>
      <c r="FSL311" s="36"/>
      <c r="FSM311" s="36"/>
      <c r="FSN311" s="36"/>
      <c r="FSO311" s="36"/>
      <c r="FSP311" s="36"/>
      <c r="FSQ311" s="36"/>
      <c r="FSR311" s="36"/>
      <c r="FSS311" s="36"/>
      <c r="FST311" s="36"/>
      <c r="FSU311" s="36"/>
      <c r="FSV311" s="36"/>
      <c r="FSW311" s="36"/>
      <c r="FSX311" s="36"/>
      <c r="FSY311" s="36"/>
      <c r="FSZ311" s="36"/>
      <c r="FTA311" s="36"/>
      <c r="FTB311" s="36"/>
      <c r="FTC311" s="36"/>
      <c r="FTD311" s="36"/>
      <c r="FTE311" s="36"/>
      <c r="FTF311" s="36"/>
      <c r="FTG311" s="36"/>
      <c r="FTH311" s="36"/>
      <c r="FTI311" s="36"/>
      <c r="FTJ311" s="36"/>
      <c r="FTK311" s="36"/>
      <c r="FTL311" s="36"/>
      <c r="FTM311" s="36"/>
      <c r="FTN311" s="36"/>
      <c r="FTO311" s="36"/>
      <c r="FTP311" s="36"/>
      <c r="FTQ311" s="36"/>
      <c r="FTR311" s="36"/>
      <c r="FTS311" s="36"/>
      <c r="FTT311" s="36"/>
      <c r="FTU311" s="36"/>
      <c r="FTV311" s="36"/>
      <c r="FTW311" s="36"/>
      <c r="FTX311" s="36"/>
      <c r="FTY311" s="36"/>
      <c r="FTZ311" s="36"/>
      <c r="FUA311" s="36"/>
      <c r="FUB311" s="36"/>
      <c r="FUC311" s="36"/>
      <c r="FUD311" s="36"/>
      <c r="FUE311" s="36"/>
      <c r="FUF311" s="36"/>
      <c r="FUG311" s="36"/>
      <c r="FUH311" s="36"/>
      <c r="FUI311" s="36"/>
      <c r="FUJ311" s="36"/>
      <c r="FUK311" s="36"/>
      <c r="FUL311" s="36"/>
      <c r="FUM311" s="36"/>
      <c r="FUN311" s="36"/>
      <c r="FUO311" s="36"/>
      <c r="FUP311" s="36"/>
      <c r="FUQ311" s="36"/>
      <c r="FUR311" s="36"/>
      <c r="FUS311" s="36"/>
      <c r="FUT311" s="36"/>
      <c r="FUU311" s="36"/>
      <c r="FUV311" s="36"/>
      <c r="FUW311" s="36"/>
      <c r="FUX311" s="36"/>
      <c r="FUY311" s="36"/>
      <c r="FUZ311" s="36"/>
      <c r="FVA311" s="36"/>
      <c r="FVB311" s="36"/>
      <c r="FVC311" s="36"/>
      <c r="FVD311" s="36"/>
      <c r="FVE311" s="36"/>
      <c r="FVF311" s="36"/>
      <c r="FVG311" s="36"/>
      <c r="FVH311" s="36"/>
      <c r="FVI311" s="36"/>
      <c r="FVJ311" s="36"/>
      <c r="FVK311" s="36"/>
      <c r="FVL311" s="36"/>
      <c r="FVM311" s="36"/>
      <c r="FVN311" s="36"/>
      <c r="FVO311" s="36"/>
      <c r="FVP311" s="36"/>
      <c r="FVQ311" s="36"/>
      <c r="FVR311" s="36"/>
      <c r="FVS311" s="36"/>
      <c r="FVT311" s="36"/>
      <c r="FVU311" s="36"/>
      <c r="FVV311" s="36"/>
      <c r="FVW311" s="36"/>
      <c r="FVX311" s="36"/>
      <c r="FVY311" s="36"/>
      <c r="FVZ311" s="36"/>
      <c r="FWA311" s="36"/>
      <c r="FWB311" s="36"/>
      <c r="FWC311" s="36"/>
      <c r="FWD311" s="36"/>
      <c r="FWE311" s="36"/>
      <c r="FWF311" s="36"/>
      <c r="FWG311" s="36"/>
      <c r="FWH311" s="36"/>
      <c r="FWI311" s="36"/>
      <c r="FWJ311" s="36"/>
      <c r="FWK311" s="36"/>
      <c r="FWL311" s="36"/>
      <c r="FWM311" s="36"/>
      <c r="FWN311" s="36"/>
      <c r="FWO311" s="36"/>
      <c r="FWP311" s="36"/>
      <c r="FWQ311" s="36"/>
      <c r="FWR311" s="36"/>
      <c r="FWS311" s="36"/>
      <c r="FWT311" s="36"/>
      <c r="FWU311" s="36"/>
      <c r="FWV311" s="36"/>
      <c r="FWW311" s="36"/>
      <c r="FWX311" s="36"/>
      <c r="FWY311" s="36"/>
      <c r="FWZ311" s="36"/>
      <c r="FXA311" s="36"/>
      <c r="FXB311" s="36"/>
      <c r="FXC311" s="36"/>
      <c r="FXD311" s="36"/>
      <c r="FXE311" s="36"/>
      <c r="FXF311" s="36"/>
      <c r="FXG311" s="36"/>
      <c r="FXH311" s="36"/>
      <c r="FXI311" s="36"/>
      <c r="FXJ311" s="36"/>
      <c r="FXK311" s="36"/>
      <c r="FXL311" s="36"/>
      <c r="FXM311" s="36"/>
      <c r="FXN311" s="36"/>
      <c r="FXO311" s="36"/>
      <c r="FXP311" s="36"/>
      <c r="FXQ311" s="36"/>
      <c r="FXR311" s="36"/>
      <c r="FXS311" s="36"/>
      <c r="FXT311" s="36"/>
      <c r="FXU311" s="36"/>
      <c r="FXV311" s="36"/>
      <c r="FXW311" s="36"/>
      <c r="FXX311" s="36"/>
      <c r="FXY311" s="36"/>
      <c r="FXZ311" s="36"/>
      <c r="FYA311" s="36"/>
      <c r="FYB311" s="36"/>
      <c r="FYC311" s="36"/>
      <c r="FYD311" s="36"/>
      <c r="FYE311" s="36"/>
      <c r="FYF311" s="36"/>
      <c r="FYG311" s="36"/>
      <c r="FYH311" s="36"/>
      <c r="FYI311" s="36"/>
      <c r="FYJ311" s="36"/>
      <c r="FYK311" s="36"/>
      <c r="FYL311" s="36"/>
      <c r="FYM311" s="36"/>
      <c r="FYN311" s="36"/>
      <c r="FYO311" s="36"/>
      <c r="FYP311" s="36"/>
      <c r="FYQ311" s="36"/>
      <c r="FYR311" s="36"/>
      <c r="FYS311" s="36"/>
      <c r="FYT311" s="36"/>
      <c r="FYU311" s="36"/>
      <c r="FYV311" s="36"/>
      <c r="FYW311" s="36"/>
      <c r="FYX311" s="36"/>
      <c r="FYY311" s="36"/>
      <c r="FYZ311" s="36"/>
      <c r="FZA311" s="36"/>
      <c r="FZB311" s="36"/>
      <c r="FZC311" s="36"/>
      <c r="FZD311" s="36"/>
      <c r="FZE311" s="36"/>
      <c r="FZF311" s="36"/>
      <c r="FZG311" s="36"/>
      <c r="FZH311" s="36"/>
      <c r="FZI311" s="36"/>
      <c r="FZJ311" s="36"/>
      <c r="FZK311" s="36"/>
      <c r="FZL311" s="36"/>
      <c r="FZM311" s="36"/>
      <c r="FZN311" s="36"/>
      <c r="FZO311" s="36"/>
      <c r="FZP311" s="36"/>
      <c r="FZQ311" s="36"/>
      <c r="FZR311" s="36"/>
      <c r="FZS311" s="36"/>
      <c r="FZT311" s="36"/>
      <c r="FZU311" s="36"/>
      <c r="FZV311" s="36"/>
      <c r="FZW311" s="36"/>
      <c r="FZX311" s="36"/>
      <c r="FZY311" s="36"/>
      <c r="FZZ311" s="36"/>
      <c r="GAA311" s="36"/>
      <c r="GAB311" s="36"/>
      <c r="GAC311" s="36"/>
      <c r="GAD311" s="36"/>
      <c r="GAE311" s="36"/>
      <c r="GAF311" s="36"/>
      <c r="GAG311" s="36"/>
      <c r="GAH311" s="36"/>
      <c r="GAI311" s="36"/>
      <c r="GAJ311" s="36"/>
      <c r="GAK311" s="36"/>
      <c r="GAL311" s="36"/>
      <c r="GAM311" s="36"/>
      <c r="GAN311" s="36"/>
      <c r="GAO311" s="36"/>
      <c r="GAP311" s="36"/>
      <c r="GAQ311" s="36"/>
      <c r="GAR311" s="36"/>
      <c r="GAS311" s="36"/>
      <c r="GAT311" s="36"/>
      <c r="GAU311" s="36"/>
      <c r="GAV311" s="36"/>
      <c r="GAW311" s="36"/>
      <c r="GAX311" s="36"/>
      <c r="GAY311" s="36"/>
      <c r="GAZ311" s="36"/>
      <c r="GBA311" s="36"/>
      <c r="GBB311" s="36"/>
      <c r="GBC311" s="36"/>
      <c r="GBD311" s="36"/>
      <c r="GBE311" s="36"/>
      <c r="GBF311" s="36"/>
      <c r="GBG311" s="36"/>
      <c r="GBH311" s="36"/>
      <c r="GBI311" s="36"/>
      <c r="GBJ311" s="36"/>
      <c r="GBK311" s="36"/>
      <c r="GBL311" s="36"/>
      <c r="GBM311" s="36"/>
      <c r="GBN311" s="36"/>
      <c r="GBO311" s="36"/>
      <c r="GBP311" s="36"/>
      <c r="GBQ311" s="36"/>
      <c r="GBR311" s="36"/>
      <c r="GBS311" s="36"/>
      <c r="GBT311" s="36"/>
      <c r="GBU311" s="36"/>
      <c r="GBV311" s="36"/>
      <c r="GBW311" s="36"/>
      <c r="GBX311" s="36"/>
      <c r="GBY311" s="36"/>
      <c r="GBZ311" s="36"/>
      <c r="GCA311" s="36"/>
      <c r="GCB311" s="36"/>
      <c r="GCC311" s="36"/>
      <c r="GCD311" s="36"/>
      <c r="GCE311" s="36"/>
      <c r="GCF311" s="36"/>
      <c r="GCG311" s="36"/>
      <c r="GCH311" s="36"/>
      <c r="GCI311" s="36"/>
      <c r="GCJ311" s="36"/>
      <c r="GCK311" s="36"/>
      <c r="GCL311" s="36"/>
      <c r="GCM311" s="36"/>
      <c r="GCN311" s="36"/>
      <c r="GCO311" s="36"/>
      <c r="GCP311" s="36"/>
      <c r="GCQ311" s="36"/>
      <c r="GCR311" s="36"/>
      <c r="GCS311" s="36"/>
      <c r="GCT311" s="36"/>
      <c r="GCU311" s="36"/>
      <c r="GCV311" s="36"/>
      <c r="GCW311" s="36"/>
      <c r="GCX311" s="36"/>
      <c r="GCY311" s="36"/>
      <c r="GCZ311" s="36"/>
      <c r="GDA311" s="36"/>
      <c r="GDB311" s="36"/>
      <c r="GDC311" s="36"/>
      <c r="GDD311" s="36"/>
      <c r="GDE311" s="36"/>
      <c r="GDF311" s="36"/>
      <c r="GDG311" s="36"/>
      <c r="GDH311" s="36"/>
      <c r="GDI311" s="36"/>
      <c r="GDJ311" s="36"/>
      <c r="GDK311" s="36"/>
      <c r="GDL311" s="36"/>
      <c r="GDM311" s="36"/>
      <c r="GDN311" s="36"/>
      <c r="GDO311" s="36"/>
      <c r="GDP311" s="36"/>
      <c r="GDQ311" s="36"/>
      <c r="GDR311" s="36"/>
      <c r="GDS311" s="36"/>
      <c r="GDT311" s="36"/>
      <c r="GDU311" s="36"/>
      <c r="GDV311" s="36"/>
      <c r="GDW311" s="36"/>
      <c r="GDX311" s="36"/>
      <c r="GDY311" s="36"/>
      <c r="GDZ311" s="36"/>
      <c r="GEA311" s="36"/>
      <c r="GEB311" s="36"/>
      <c r="GEC311" s="36"/>
      <c r="GED311" s="36"/>
      <c r="GEE311" s="36"/>
      <c r="GEF311" s="36"/>
      <c r="GEG311" s="36"/>
      <c r="GEH311" s="36"/>
      <c r="GEI311" s="36"/>
      <c r="GEJ311" s="36"/>
      <c r="GEK311" s="36"/>
      <c r="GEL311" s="36"/>
      <c r="GEM311" s="36"/>
      <c r="GEN311" s="36"/>
      <c r="GEO311" s="36"/>
      <c r="GEP311" s="36"/>
      <c r="GEQ311" s="36"/>
      <c r="GER311" s="36"/>
      <c r="GES311" s="36"/>
      <c r="GET311" s="36"/>
      <c r="GEU311" s="36"/>
      <c r="GEV311" s="36"/>
      <c r="GEW311" s="36"/>
      <c r="GEX311" s="36"/>
      <c r="GEY311" s="36"/>
      <c r="GEZ311" s="36"/>
      <c r="GFA311" s="36"/>
      <c r="GFB311" s="36"/>
      <c r="GFC311" s="36"/>
      <c r="GFD311" s="36"/>
      <c r="GFE311" s="36"/>
      <c r="GFF311" s="36"/>
      <c r="GFG311" s="36"/>
      <c r="GFH311" s="36"/>
      <c r="GFI311" s="36"/>
      <c r="GFJ311" s="36"/>
      <c r="GFK311" s="36"/>
      <c r="GFL311" s="36"/>
      <c r="GFM311" s="36"/>
      <c r="GFN311" s="36"/>
      <c r="GFO311" s="36"/>
      <c r="GFP311" s="36"/>
      <c r="GFQ311" s="36"/>
      <c r="GFR311" s="36"/>
      <c r="GFS311" s="36"/>
      <c r="GFT311" s="36"/>
      <c r="GFU311" s="36"/>
      <c r="GFV311" s="36"/>
      <c r="GFW311" s="36"/>
      <c r="GFX311" s="36"/>
      <c r="GFY311" s="36"/>
      <c r="GFZ311" s="36"/>
      <c r="GGA311" s="36"/>
      <c r="GGB311" s="36"/>
      <c r="GGC311" s="36"/>
      <c r="GGD311" s="36"/>
      <c r="GGE311" s="36"/>
      <c r="GGF311" s="36"/>
      <c r="GGG311" s="36"/>
      <c r="GGH311" s="36"/>
      <c r="GGI311" s="36"/>
      <c r="GGJ311" s="36"/>
      <c r="GGK311" s="36"/>
      <c r="GGL311" s="36"/>
      <c r="GGM311" s="36"/>
      <c r="GGN311" s="36"/>
      <c r="GGO311" s="36"/>
      <c r="GGP311" s="36"/>
      <c r="GGQ311" s="36"/>
      <c r="GGR311" s="36"/>
      <c r="GGS311" s="36"/>
      <c r="GGT311" s="36"/>
      <c r="GGU311" s="36"/>
      <c r="GGV311" s="36"/>
      <c r="GGW311" s="36"/>
      <c r="GGX311" s="36"/>
      <c r="GGY311" s="36"/>
      <c r="GGZ311" s="36"/>
      <c r="GHA311" s="36"/>
      <c r="GHB311" s="36"/>
      <c r="GHC311" s="36"/>
      <c r="GHD311" s="36"/>
      <c r="GHE311" s="36"/>
      <c r="GHF311" s="36"/>
      <c r="GHG311" s="36"/>
      <c r="GHH311" s="36"/>
      <c r="GHI311" s="36"/>
      <c r="GHJ311" s="36"/>
      <c r="GHK311" s="36"/>
      <c r="GHL311" s="36"/>
      <c r="GHM311" s="36"/>
      <c r="GHN311" s="36"/>
      <c r="GHO311" s="36"/>
      <c r="GHP311" s="36"/>
      <c r="GHQ311" s="36"/>
      <c r="GHR311" s="36"/>
      <c r="GHS311" s="36"/>
      <c r="GHT311" s="36"/>
      <c r="GHU311" s="36"/>
      <c r="GHV311" s="36"/>
      <c r="GHW311" s="36"/>
      <c r="GHX311" s="36"/>
      <c r="GHY311" s="36"/>
      <c r="GHZ311" s="36"/>
      <c r="GIA311" s="36"/>
      <c r="GIB311" s="36"/>
      <c r="GIC311" s="36"/>
      <c r="GID311" s="36"/>
      <c r="GIE311" s="36"/>
      <c r="GIF311" s="36"/>
      <c r="GIG311" s="36"/>
      <c r="GIH311" s="36"/>
      <c r="GII311" s="36"/>
      <c r="GIJ311" s="36"/>
      <c r="GIK311" s="36"/>
      <c r="GIL311" s="36"/>
      <c r="GIM311" s="36"/>
      <c r="GIN311" s="36"/>
      <c r="GIO311" s="36"/>
      <c r="GIP311" s="36"/>
      <c r="GIQ311" s="36"/>
      <c r="GIR311" s="36"/>
      <c r="GIS311" s="36"/>
      <c r="GIT311" s="36"/>
      <c r="GIU311" s="36"/>
      <c r="GIV311" s="36"/>
      <c r="GIW311" s="36"/>
      <c r="GIX311" s="36"/>
      <c r="GIY311" s="36"/>
      <c r="GIZ311" s="36"/>
      <c r="GJA311" s="36"/>
      <c r="GJB311" s="36"/>
      <c r="GJC311" s="36"/>
      <c r="GJD311" s="36"/>
      <c r="GJE311" s="36"/>
      <c r="GJF311" s="36"/>
      <c r="GJG311" s="36"/>
      <c r="GJH311" s="36"/>
      <c r="GJI311" s="36"/>
      <c r="GJJ311" s="36"/>
      <c r="GJK311" s="36"/>
      <c r="GJL311" s="36"/>
      <c r="GJM311" s="36"/>
      <c r="GJN311" s="36"/>
      <c r="GJO311" s="36"/>
      <c r="GJP311" s="36"/>
      <c r="GJQ311" s="36"/>
      <c r="GJR311" s="36"/>
      <c r="GJS311" s="36"/>
      <c r="GJT311" s="36"/>
      <c r="GJU311" s="36"/>
      <c r="GJV311" s="36"/>
      <c r="GJW311" s="36"/>
      <c r="GJX311" s="36"/>
      <c r="GJY311" s="36"/>
      <c r="GJZ311" s="36"/>
      <c r="GKA311" s="36"/>
      <c r="GKB311" s="36"/>
      <c r="GKC311" s="36"/>
      <c r="GKD311" s="36"/>
      <c r="GKE311" s="36"/>
      <c r="GKF311" s="36"/>
      <c r="GKG311" s="36"/>
      <c r="GKH311" s="36"/>
      <c r="GKI311" s="36"/>
      <c r="GKJ311" s="36"/>
      <c r="GKK311" s="36"/>
      <c r="GKL311" s="36"/>
      <c r="GKM311" s="36"/>
      <c r="GKN311" s="36"/>
      <c r="GKO311" s="36"/>
      <c r="GKP311" s="36"/>
      <c r="GKQ311" s="36"/>
      <c r="GKR311" s="36"/>
      <c r="GKS311" s="36"/>
      <c r="GKT311" s="36"/>
      <c r="GKU311" s="36"/>
      <c r="GKV311" s="36"/>
      <c r="GKW311" s="36"/>
      <c r="GKX311" s="36"/>
      <c r="GKY311" s="36"/>
      <c r="GKZ311" s="36"/>
      <c r="GLA311" s="36"/>
      <c r="GLB311" s="36"/>
      <c r="GLC311" s="36"/>
      <c r="GLD311" s="36"/>
      <c r="GLE311" s="36"/>
      <c r="GLF311" s="36"/>
      <c r="GLG311" s="36"/>
      <c r="GLH311" s="36"/>
      <c r="GLI311" s="36"/>
      <c r="GLJ311" s="36"/>
      <c r="GLK311" s="36"/>
      <c r="GLL311" s="36"/>
      <c r="GLM311" s="36"/>
      <c r="GLN311" s="36"/>
      <c r="GLO311" s="36"/>
      <c r="GLP311" s="36"/>
      <c r="GLQ311" s="36"/>
      <c r="GLR311" s="36"/>
      <c r="GLS311" s="36"/>
      <c r="GLT311" s="36"/>
      <c r="GLU311" s="36"/>
      <c r="GLV311" s="36"/>
      <c r="GLW311" s="36"/>
      <c r="GLX311" s="36"/>
      <c r="GLY311" s="36"/>
      <c r="GLZ311" s="36"/>
      <c r="GMA311" s="36"/>
      <c r="GMB311" s="36"/>
      <c r="GMC311" s="36"/>
      <c r="GMD311" s="36"/>
      <c r="GME311" s="36"/>
      <c r="GMF311" s="36"/>
      <c r="GMG311" s="36"/>
      <c r="GMH311" s="36"/>
      <c r="GMI311" s="36"/>
      <c r="GMJ311" s="36"/>
      <c r="GMK311" s="36"/>
      <c r="GML311" s="36"/>
      <c r="GMM311" s="36"/>
      <c r="GMN311" s="36"/>
      <c r="GMO311" s="36"/>
      <c r="GMP311" s="36"/>
      <c r="GMQ311" s="36"/>
      <c r="GMR311" s="36"/>
      <c r="GMS311" s="36"/>
      <c r="GMT311" s="36"/>
      <c r="GMU311" s="36"/>
      <c r="GMV311" s="36"/>
      <c r="GMW311" s="36"/>
      <c r="GMX311" s="36"/>
      <c r="GMY311" s="36"/>
      <c r="GMZ311" s="36"/>
      <c r="GNA311" s="36"/>
      <c r="GNB311" s="36"/>
      <c r="GNC311" s="36"/>
      <c r="GND311" s="36"/>
      <c r="GNE311" s="36"/>
      <c r="GNF311" s="36"/>
      <c r="GNG311" s="36"/>
      <c r="GNH311" s="36"/>
      <c r="GNI311" s="36"/>
      <c r="GNJ311" s="36"/>
      <c r="GNK311" s="36"/>
      <c r="GNL311" s="36"/>
      <c r="GNM311" s="36"/>
      <c r="GNN311" s="36"/>
      <c r="GNO311" s="36"/>
      <c r="GNP311" s="36"/>
      <c r="GNQ311" s="36"/>
      <c r="GNR311" s="36"/>
      <c r="GNS311" s="36"/>
      <c r="GNT311" s="36"/>
      <c r="GNU311" s="36"/>
      <c r="GNV311" s="36"/>
      <c r="GNW311" s="36"/>
      <c r="GNX311" s="36"/>
      <c r="GNY311" s="36"/>
      <c r="GNZ311" s="36"/>
      <c r="GOA311" s="36"/>
      <c r="GOB311" s="36"/>
      <c r="GOC311" s="36"/>
      <c r="GOD311" s="36"/>
      <c r="GOE311" s="36"/>
      <c r="GOF311" s="36"/>
      <c r="GOG311" s="36"/>
      <c r="GOH311" s="36"/>
      <c r="GOI311" s="36"/>
      <c r="GOJ311" s="36"/>
      <c r="GOK311" s="36"/>
      <c r="GOL311" s="36"/>
      <c r="GOM311" s="36"/>
      <c r="GON311" s="36"/>
      <c r="GOO311" s="36"/>
      <c r="GOP311" s="36"/>
      <c r="GOQ311" s="36"/>
      <c r="GOR311" s="36"/>
      <c r="GOS311" s="36"/>
      <c r="GOT311" s="36"/>
      <c r="GOU311" s="36"/>
      <c r="GOV311" s="36"/>
      <c r="GOW311" s="36"/>
      <c r="GOX311" s="36"/>
      <c r="GOY311" s="36"/>
      <c r="GOZ311" s="36"/>
      <c r="GPA311" s="36"/>
      <c r="GPB311" s="36"/>
      <c r="GPC311" s="36"/>
      <c r="GPD311" s="36"/>
      <c r="GPE311" s="36"/>
      <c r="GPF311" s="36"/>
      <c r="GPG311" s="36"/>
      <c r="GPH311" s="36"/>
      <c r="GPI311" s="36"/>
      <c r="GPJ311" s="36"/>
      <c r="GPK311" s="36"/>
      <c r="GPL311" s="36"/>
      <c r="GPM311" s="36"/>
      <c r="GPN311" s="36"/>
      <c r="GPO311" s="36"/>
      <c r="GPP311" s="36"/>
      <c r="GPQ311" s="36"/>
      <c r="GPR311" s="36"/>
      <c r="GPS311" s="36"/>
      <c r="GPT311" s="36"/>
      <c r="GPU311" s="36"/>
      <c r="GPV311" s="36"/>
      <c r="GPW311" s="36"/>
      <c r="GPX311" s="36"/>
      <c r="GPY311" s="36"/>
      <c r="GPZ311" s="36"/>
      <c r="GQA311" s="36"/>
      <c r="GQB311" s="36"/>
      <c r="GQC311" s="36"/>
      <c r="GQD311" s="36"/>
      <c r="GQE311" s="36"/>
      <c r="GQF311" s="36"/>
      <c r="GQG311" s="36"/>
      <c r="GQH311" s="36"/>
      <c r="GQI311" s="36"/>
      <c r="GQJ311" s="36"/>
      <c r="GQK311" s="36"/>
      <c r="GQL311" s="36"/>
      <c r="GQM311" s="36"/>
      <c r="GQN311" s="36"/>
      <c r="GQO311" s="36"/>
      <c r="GQP311" s="36"/>
      <c r="GQQ311" s="36"/>
      <c r="GQR311" s="36"/>
      <c r="GQS311" s="36"/>
      <c r="GQT311" s="36"/>
      <c r="GQU311" s="36"/>
      <c r="GQV311" s="36"/>
      <c r="GQW311" s="36"/>
      <c r="GQX311" s="36"/>
      <c r="GQY311" s="36"/>
      <c r="GQZ311" s="36"/>
      <c r="GRA311" s="36"/>
      <c r="GRB311" s="36"/>
      <c r="GRC311" s="36"/>
      <c r="GRD311" s="36"/>
      <c r="GRE311" s="36"/>
      <c r="GRF311" s="36"/>
      <c r="GRG311" s="36"/>
      <c r="GRH311" s="36"/>
      <c r="GRI311" s="36"/>
      <c r="GRJ311" s="36"/>
      <c r="GRK311" s="36"/>
      <c r="GRL311" s="36"/>
      <c r="GRM311" s="36"/>
      <c r="GRN311" s="36"/>
      <c r="GRO311" s="36"/>
      <c r="GRP311" s="36"/>
      <c r="GRQ311" s="36"/>
      <c r="GRR311" s="36"/>
      <c r="GRS311" s="36"/>
      <c r="GRT311" s="36"/>
      <c r="GRU311" s="36"/>
      <c r="GRV311" s="36"/>
      <c r="GRW311" s="36"/>
      <c r="GRX311" s="36"/>
      <c r="GRY311" s="36"/>
      <c r="GRZ311" s="36"/>
      <c r="GSA311" s="36"/>
      <c r="GSB311" s="36"/>
      <c r="GSC311" s="36"/>
      <c r="GSD311" s="36"/>
      <c r="GSE311" s="36"/>
      <c r="GSF311" s="36"/>
      <c r="GSG311" s="36"/>
      <c r="GSH311" s="36"/>
      <c r="GSI311" s="36"/>
      <c r="GSJ311" s="36"/>
      <c r="GSK311" s="36"/>
      <c r="GSL311" s="36"/>
      <c r="GSM311" s="36"/>
      <c r="GSN311" s="36"/>
      <c r="GSO311" s="36"/>
      <c r="GSP311" s="36"/>
      <c r="GSQ311" s="36"/>
      <c r="GSR311" s="36"/>
      <c r="GSS311" s="36"/>
      <c r="GST311" s="36"/>
      <c r="GSU311" s="36"/>
      <c r="GSV311" s="36"/>
      <c r="GSW311" s="36"/>
      <c r="GSX311" s="36"/>
      <c r="GSY311" s="36"/>
      <c r="GSZ311" s="36"/>
      <c r="GTA311" s="36"/>
      <c r="GTB311" s="36"/>
      <c r="GTC311" s="36"/>
      <c r="GTD311" s="36"/>
      <c r="GTE311" s="36"/>
      <c r="GTF311" s="36"/>
      <c r="GTG311" s="36"/>
      <c r="GTH311" s="36"/>
      <c r="GTI311" s="36"/>
      <c r="GTJ311" s="36"/>
      <c r="GTK311" s="36"/>
      <c r="GTL311" s="36"/>
      <c r="GTM311" s="36"/>
      <c r="GTN311" s="36"/>
      <c r="GTO311" s="36"/>
      <c r="GTP311" s="36"/>
      <c r="GTQ311" s="36"/>
      <c r="GTR311" s="36"/>
      <c r="GTS311" s="36"/>
      <c r="GTT311" s="36"/>
      <c r="GTU311" s="36"/>
      <c r="GTV311" s="36"/>
      <c r="GTW311" s="36"/>
      <c r="GTX311" s="36"/>
      <c r="GTY311" s="36"/>
      <c r="GTZ311" s="36"/>
      <c r="GUA311" s="36"/>
      <c r="GUB311" s="36"/>
      <c r="GUC311" s="36"/>
      <c r="GUD311" s="36"/>
      <c r="GUE311" s="36"/>
      <c r="GUF311" s="36"/>
      <c r="GUG311" s="36"/>
      <c r="GUH311" s="36"/>
      <c r="GUI311" s="36"/>
      <c r="GUJ311" s="36"/>
      <c r="GUK311" s="36"/>
      <c r="GUL311" s="36"/>
      <c r="GUM311" s="36"/>
      <c r="GUN311" s="36"/>
      <c r="GUO311" s="36"/>
      <c r="GUP311" s="36"/>
      <c r="GUQ311" s="36"/>
      <c r="GUR311" s="36"/>
      <c r="GUS311" s="36"/>
      <c r="GUT311" s="36"/>
      <c r="GUU311" s="36"/>
      <c r="GUV311" s="36"/>
      <c r="GUW311" s="36"/>
      <c r="GUX311" s="36"/>
      <c r="GUY311" s="36"/>
      <c r="GUZ311" s="36"/>
      <c r="GVA311" s="36"/>
      <c r="GVB311" s="36"/>
      <c r="GVC311" s="36"/>
      <c r="GVD311" s="36"/>
      <c r="GVE311" s="36"/>
      <c r="GVF311" s="36"/>
      <c r="GVG311" s="36"/>
      <c r="GVH311" s="36"/>
      <c r="GVI311" s="36"/>
      <c r="GVJ311" s="36"/>
      <c r="GVK311" s="36"/>
      <c r="GVL311" s="36"/>
      <c r="GVM311" s="36"/>
      <c r="GVN311" s="36"/>
      <c r="GVO311" s="36"/>
      <c r="GVP311" s="36"/>
      <c r="GVQ311" s="36"/>
      <c r="GVR311" s="36"/>
      <c r="GVS311" s="36"/>
      <c r="GVT311" s="36"/>
      <c r="GVU311" s="36"/>
      <c r="GVV311" s="36"/>
      <c r="GVW311" s="36"/>
      <c r="GVX311" s="36"/>
      <c r="GVY311" s="36"/>
      <c r="GVZ311" s="36"/>
      <c r="GWA311" s="36"/>
      <c r="GWB311" s="36"/>
      <c r="GWC311" s="36"/>
      <c r="GWD311" s="36"/>
      <c r="GWE311" s="36"/>
      <c r="GWF311" s="36"/>
      <c r="GWG311" s="36"/>
      <c r="GWH311" s="36"/>
      <c r="GWI311" s="36"/>
      <c r="GWJ311" s="36"/>
      <c r="GWK311" s="36"/>
      <c r="GWL311" s="36"/>
      <c r="GWM311" s="36"/>
      <c r="GWN311" s="36"/>
      <c r="GWO311" s="36"/>
      <c r="GWP311" s="36"/>
      <c r="GWQ311" s="36"/>
      <c r="GWR311" s="36"/>
      <c r="GWS311" s="36"/>
      <c r="GWT311" s="36"/>
      <c r="GWU311" s="36"/>
      <c r="GWV311" s="36"/>
      <c r="GWW311" s="36"/>
      <c r="GWX311" s="36"/>
      <c r="GWY311" s="36"/>
      <c r="GWZ311" s="36"/>
      <c r="GXA311" s="36"/>
      <c r="GXB311" s="36"/>
      <c r="GXC311" s="36"/>
      <c r="GXD311" s="36"/>
      <c r="GXE311" s="36"/>
      <c r="GXF311" s="36"/>
      <c r="GXG311" s="36"/>
      <c r="GXH311" s="36"/>
      <c r="GXI311" s="36"/>
      <c r="GXJ311" s="36"/>
      <c r="GXK311" s="36"/>
      <c r="GXL311" s="36"/>
      <c r="GXM311" s="36"/>
      <c r="GXN311" s="36"/>
      <c r="GXO311" s="36"/>
      <c r="GXP311" s="36"/>
      <c r="GXQ311" s="36"/>
      <c r="GXR311" s="36"/>
      <c r="GXS311" s="36"/>
      <c r="GXT311" s="36"/>
      <c r="GXU311" s="36"/>
      <c r="GXV311" s="36"/>
      <c r="GXW311" s="36"/>
      <c r="GXX311" s="36"/>
      <c r="GXY311" s="36"/>
      <c r="GXZ311" s="36"/>
      <c r="GYA311" s="36"/>
      <c r="GYB311" s="36"/>
      <c r="GYC311" s="36"/>
      <c r="GYD311" s="36"/>
      <c r="GYE311" s="36"/>
      <c r="GYF311" s="36"/>
      <c r="GYG311" s="36"/>
      <c r="GYH311" s="36"/>
      <c r="GYI311" s="36"/>
      <c r="GYJ311" s="36"/>
      <c r="GYK311" s="36"/>
      <c r="GYL311" s="36"/>
      <c r="GYM311" s="36"/>
      <c r="GYN311" s="36"/>
      <c r="GYO311" s="36"/>
      <c r="GYP311" s="36"/>
      <c r="GYQ311" s="36"/>
      <c r="GYR311" s="36"/>
      <c r="GYS311" s="36"/>
      <c r="GYT311" s="36"/>
      <c r="GYU311" s="36"/>
      <c r="GYV311" s="36"/>
      <c r="GYW311" s="36"/>
      <c r="GYX311" s="36"/>
      <c r="GYY311" s="36"/>
      <c r="GYZ311" s="36"/>
      <c r="GZA311" s="36"/>
      <c r="GZB311" s="36"/>
      <c r="GZC311" s="36"/>
      <c r="GZD311" s="36"/>
      <c r="GZE311" s="36"/>
      <c r="GZF311" s="36"/>
      <c r="GZG311" s="36"/>
      <c r="GZH311" s="36"/>
      <c r="GZI311" s="36"/>
      <c r="GZJ311" s="36"/>
      <c r="GZK311" s="36"/>
      <c r="GZL311" s="36"/>
      <c r="GZM311" s="36"/>
      <c r="GZN311" s="36"/>
      <c r="GZO311" s="36"/>
      <c r="GZP311" s="36"/>
      <c r="GZQ311" s="36"/>
      <c r="GZR311" s="36"/>
      <c r="GZS311" s="36"/>
      <c r="GZT311" s="36"/>
      <c r="GZU311" s="36"/>
      <c r="GZV311" s="36"/>
      <c r="GZW311" s="36"/>
      <c r="GZX311" s="36"/>
      <c r="GZY311" s="36"/>
      <c r="GZZ311" s="36"/>
      <c r="HAA311" s="36"/>
      <c r="HAB311" s="36"/>
      <c r="HAC311" s="36"/>
      <c r="HAD311" s="36"/>
      <c r="HAE311" s="36"/>
      <c r="HAF311" s="36"/>
      <c r="HAG311" s="36"/>
      <c r="HAH311" s="36"/>
      <c r="HAI311" s="36"/>
      <c r="HAJ311" s="36"/>
      <c r="HAK311" s="36"/>
      <c r="HAL311" s="36"/>
      <c r="HAM311" s="36"/>
      <c r="HAN311" s="36"/>
      <c r="HAO311" s="36"/>
      <c r="HAP311" s="36"/>
      <c r="HAQ311" s="36"/>
      <c r="HAR311" s="36"/>
      <c r="HAS311" s="36"/>
      <c r="HAT311" s="36"/>
      <c r="HAU311" s="36"/>
      <c r="HAV311" s="36"/>
      <c r="HAW311" s="36"/>
      <c r="HAX311" s="36"/>
      <c r="HAY311" s="36"/>
      <c r="HAZ311" s="36"/>
      <c r="HBA311" s="36"/>
      <c r="HBB311" s="36"/>
      <c r="HBC311" s="36"/>
      <c r="HBD311" s="36"/>
      <c r="HBE311" s="36"/>
      <c r="HBF311" s="36"/>
      <c r="HBG311" s="36"/>
      <c r="HBH311" s="36"/>
      <c r="HBI311" s="36"/>
      <c r="HBJ311" s="36"/>
      <c r="HBK311" s="36"/>
      <c r="HBL311" s="36"/>
      <c r="HBM311" s="36"/>
      <c r="HBN311" s="36"/>
      <c r="HBO311" s="36"/>
      <c r="HBP311" s="36"/>
      <c r="HBQ311" s="36"/>
      <c r="HBR311" s="36"/>
      <c r="HBS311" s="36"/>
      <c r="HBT311" s="36"/>
      <c r="HBU311" s="36"/>
      <c r="HBV311" s="36"/>
      <c r="HBW311" s="36"/>
      <c r="HBX311" s="36"/>
      <c r="HBY311" s="36"/>
      <c r="HBZ311" s="36"/>
      <c r="HCA311" s="36"/>
      <c r="HCB311" s="36"/>
      <c r="HCC311" s="36"/>
      <c r="HCD311" s="36"/>
      <c r="HCE311" s="36"/>
      <c r="HCF311" s="36"/>
      <c r="HCG311" s="36"/>
      <c r="HCH311" s="36"/>
      <c r="HCI311" s="36"/>
      <c r="HCJ311" s="36"/>
      <c r="HCK311" s="36"/>
      <c r="HCL311" s="36"/>
      <c r="HCM311" s="36"/>
      <c r="HCN311" s="36"/>
      <c r="HCO311" s="36"/>
      <c r="HCP311" s="36"/>
      <c r="HCQ311" s="36"/>
      <c r="HCR311" s="36"/>
      <c r="HCS311" s="36"/>
      <c r="HCT311" s="36"/>
      <c r="HCU311" s="36"/>
      <c r="HCV311" s="36"/>
      <c r="HCW311" s="36"/>
      <c r="HCX311" s="36"/>
      <c r="HCY311" s="36"/>
      <c r="HCZ311" s="36"/>
      <c r="HDA311" s="36"/>
      <c r="HDB311" s="36"/>
      <c r="HDC311" s="36"/>
      <c r="HDD311" s="36"/>
      <c r="HDE311" s="36"/>
      <c r="HDF311" s="36"/>
      <c r="HDG311" s="36"/>
      <c r="HDH311" s="36"/>
      <c r="HDI311" s="36"/>
      <c r="HDJ311" s="36"/>
      <c r="HDK311" s="36"/>
      <c r="HDL311" s="36"/>
      <c r="HDM311" s="36"/>
      <c r="HDN311" s="36"/>
      <c r="HDO311" s="36"/>
      <c r="HDP311" s="36"/>
      <c r="HDQ311" s="36"/>
      <c r="HDR311" s="36"/>
      <c r="HDS311" s="36"/>
      <c r="HDT311" s="36"/>
      <c r="HDU311" s="36"/>
      <c r="HDV311" s="36"/>
      <c r="HDW311" s="36"/>
      <c r="HDX311" s="36"/>
      <c r="HDY311" s="36"/>
      <c r="HDZ311" s="36"/>
      <c r="HEA311" s="36"/>
      <c r="HEB311" s="36"/>
      <c r="HEC311" s="36"/>
      <c r="HED311" s="36"/>
      <c r="HEE311" s="36"/>
      <c r="HEF311" s="36"/>
      <c r="HEG311" s="36"/>
      <c r="HEH311" s="36"/>
      <c r="HEI311" s="36"/>
      <c r="HEJ311" s="36"/>
      <c r="HEK311" s="36"/>
      <c r="HEL311" s="36"/>
      <c r="HEM311" s="36"/>
      <c r="HEN311" s="36"/>
      <c r="HEO311" s="36"/>
      <c r="HEP311" s="36"/>
      <c r="HEQ311" s="36"/>
      <c r="HER311" s="36"/>
      <c r="HES311" s="36"/>
      <c r="HET311" s="36"/>
      <c r="HEU311" s="36"/>
      <c r="HEV311" s="36"/>
      <c r="HEW311" s="36"/>
      <c r="HEX311" s="36"/>
      <c r="HEY311" s="36"/>
      <c r="HEZ311" s="36"/>
      <c r="HFA311" s="36"/>
      <c r="HFB311" s="36"/>
      <c r="HFC311" s="36"/>
      <c r="HFD311" s="36"/>
      <c r="HFE311" s="36"/>
      <c r="HFF311" s="36"/>
      <c r="HFG311" s="36"/>
      <c r="HFH311" s="36"/>
      <c r="HFI311" s="36"/>
      <c r="HFJ311" s="36"/>
      <c r="HFK311" s="36"/>
      <c r="HFL311" s="36"/>
      <c r="HFM311" s="36"/>
      <c r="HFN311" s="36"/>
      <c r="HFO311" s="36"/>
      <c r="HFP311" s="36"/>
      <c r="HFQ311" s="36"/>
      <c r="HFR311" s="36"/>
      <c r="HFS311" s="36"/>
      <c r="HFT311" s="36"/>
      <c r="HFU311" s="36"/>
      <c r="HFV311" s="36"/>
      <c r="HFW311" s="36"/>
      <c r="HFX311" s="36"/>
      <c r="HFY311" s="36"/>
      <c r="HFZ311" s="36"/>
      <c r="HGA311" s="36"/>
      <c r="HGB311" s="36"/>
      <c r="HGC311" s="36"/>
      <c r="HGD311" s="36"/>
      <c r="HGE311" s="36"/>
      <c r="HGF311" s="36"/>
      <c r="HGG311" s="36"/>
      <c r="HGH311" s="36"/>
      <c r="HGI311" s="36"/>
      <c r="HGJ311" s="36"/>
      <c r="HGK311" s="36"/>
      <c r="HGL311" s="36"/>
      <c r="HGM311" s="36"/>
      <c r="HGN311" s="36"/>
      <c r="HGO311" s="36"/>
      <c r="HGP311" s="36"/>
      <c r="HGQ311" s="36"/>
      <c r="HGR311" s="36"/>
      <c r="HGS311" s="36"/>
      <c r="HGT311" s="36"/>
      <c r="HGU311" s="36"/>
      <c r="HGV311" s="36"/>
      <c r="HGW311" s="36"/>
      <c r="HGX311" s="36"/>
      <c r="HGY311" s="36"/>
      <c r="HGZ311" s="36"/>
      <c r="HHA311" s="36"/>
      <c r="HHB311" s="36"/>
      <c r="HHC311" s="36"/>
      <c r="HHD311" s="36"/>
      <c r="HHE311" s="36"/>
      <c r="HHF311" s="36"/>
      <c r="HHG311" s="36"/>
      <c r="HHH311" s="36"/>
      <c r="HHI311" s="36"/>
      <c r="HHJ311" s="36"/>
      <c r="HHK311" s="36"/>
      <c r="HHL311" s="36"/>
      <c r="HHM311" s="36"/>
      <c r="HHN311" s="36"/>
      <c r="HHO311" s="36"/>
      <c r="HHP311" s="36"/>
      <c r="HHQ311" s="36"/>
      <c r="HHR311" s="36"/>
      <c r="HHS311" s="36"/>
      <c r="HHT311" s="36"/>
      <c r="HHU311" s="36"/>
      <c r="HHV311" s="36"/>
      <c r="HHW311" s="36"/>
      <c r="HHX311" s="36"/>
      <c r="HHY311" s="36"/>
      <c r="HHZ311" s="36"/>
      <c r="HIA311" s="36"/>
      <c r="HIB311" s="36"/>
      <c r="HIC311" s="36"/>
      <c r="HID311" s="36"/>
      <c r="HIE311" s="36"/>
      <c r="HIF311" s="36"/>
      <c r="HIG311" s="36"/>
      <c r="HIH311" s="36"/>
      <c r="HII311" s="36"/>
      <c r="HIJ311" s="36"/>
      <c r="HIK311" s="36"/>
      <c r="HIL311" s="36"/>
      <c r="HIM311" s="36"/>
      <c r="HIN311" s="36"/>
      <c r="HIO311" s="36"/>
      <c r="HIP311" s="36"/>
      <c r="HIQ311" s="36"/>
      <c r="HIR311" s="36"/>
      <c r="HIS311" s="36"/>
      <c r="HIT311" s="36"/>
      <c r="HIU311" s="36"/>
      <c r="HIV311" s="36"/>
      <c r="HIW311" s="36"/>
      <c r="HIX311" s="36"/>
      <c r="HIY311" s="36"/>
      <c r="HIZ311" s="36"/>
      <c r="HJA311" s="36"/>
      <c r="HJB311" s="36"/>
      <c r="HJC311" s="36"/>
      <c r="HJD311" s="36"/>
      <c r="HJE311" s="36"/>
      <c r="HJF311" s="36"/>
      <c r="HJG311" s="36"/>
      <c r="HJH311" s="36"/>
      <c r="HJI311" s="36"/>
      <c r="HJJ311" s="36"/>
      <c r="HJK311" s="36"/>
      <c r="HJL311" s="36"/>
      <c r="HJM311" s="36"/>
      <c r="HJN311" s="36"/>
      <c r="HJO311" s="36"/>
      <c r="HJP311" s="36"/>
      <c r="HJQ311" s="36"/>
      <c r="HJR311" s="36"/>
      <c r="HJS311" s="36"/>
      <c r="HJT311" s="36"/>
      <c r="HJU311" s="36"/>
      <c r="HJV311" s="36"/>
      <c r="HJW311" s="36"/>
      <c r="HJX311" s="36"/>
      <c r="HJY311" s="36"/>
      <c r="HJZ311" s="36"/>
      <c r="HKA311" s="36"/>
      <c r="HKB311" s="36"/>
      <c r="HKC311" s="36"/>
      <c r="HKD311" s="36"/>
      <c r="HKE311" s="36"/>
      <c r="HKF311" s="36"/>
      <c r="HKG311" s="36"/>
      <c r="HKH311" s="36"/>
      <c r="HKI311" s="36"/>
      <c r="HKJ311" s="36"/>
      <c r="HKK311" s="36"/>
      <c r="HKL311" s="36"/>
      <c r="HKM311" s="36"/>
      <c r="HKN311" s="36"/>
      <c r="HKO311" s="36"/>
      <c r="HKP311" s="36"/>
      <c r="HKQ311" s="36"/>
      <c r="HKR311" s="36"/>
      <c r="HKS311" s="36"/>
      <c r="HKT311" s="36"/>
      <c r="HKU311" s="36"/>
      <c r="HKV311" s="36"/>
      <c r="HKW311" s="36"/>
      <c r="HKX311" s="36"/>
      <c r="HKY311" s="36"/>
      <c r="HKZ311" s="36"/>
      <c r="HLA311" s="36"/>
      <c r="HLB311" s="36"/>
      <c r="HLC311" s="36"/>
      <c r="HLD311" s="36"/>
      <c r="HLE311" s="36"/>
      <c r="HLF311" s="36"/>
      <c r="HLG311" s="36"/>
      <c r="HLH311" s="36"/>
      <c r="HLI311" s="36"/>
      <c r="HLJ311" s="36"/>
      <c r="HLK311" s="36"/>
      <c r="HLL311" s="36"/>
      <c r="HLM311" s="36"/>
      <c r="HLN311" s="36"/>
      <c r="HLO311" s="36"/>
      <c r="HLP311" s="36"/>
      <c r="HLQ311" s="36"/>
      <c r="HLR311" s="36"/>
      <c r="HLS311" s="36"/>
      <c r="HLT311" s="36"/>
      <c r="HLU311" s="36"/>
      <c r="HLV311" s="36"/>
      <c r="HLW311" s="36"/>
      <c r="HLX311" s="36"/>
      <c r="HLY311" s="36"/>
      <c r="HLZ311" s="36"/>
      <c r="HMA311" s="36"/>
      <c r="HMB311" s="36"/>
      <c r="HMC311" s="36"/>
      <c r="HMD311" s="36"/>
      <c r="HME311" s="36"/>
      <c r="HMF311" s="36"/>
      <c r="HMG311" s="36"/>
      <c r="HMH311" s="36"/>
      <c r="HMI311" s="36"/>
      <c r="HMJ311" s="36"/>
      <c r="HMK311" s="36"/>
      <c r="HML311" s="36"/>
      <c r="HMM311" s="36"/>
      <c r="HMN311" s="36"/>
      <c r="HMO311" s="36"/>
      <c r="HMP311" s="36"/>
      <c r="HMQ311" s="36"/>
      <c r="HMR311" s="36"/>
      <c r="HMS311" s="36"/>
      <c r="HMT311" s="36"/>
      <c r="HMU311" s="36"/>
      <c r="HMV311" s="36"/>
      <c r="HMW311" s="36"/>
      <c r="HMX311" s="36"/>
      <c r="HMY311" s="36"/>
      <c r="HMZ311" s="36"/>
      <c r="HNA311" s="36"/>
      <c r="HNB311" s="36"/>
      <c r="HNC311" s="36"/>
      <c r="HND311" s="36"/>
      <c r="HNE311" s="36"/>
      <c r="HNF311" s="36"/>
      <c r="HNG311" s="36"/>
      <c r="HNH311" s="36"/>
      <c r="HNI311" s="36"/>
      <c r="HNJ311" s="36"/>
      <c r="HNK311" s="36"/>
      <c r="HNL311" s="36"/>
      <c r="HNM311" s="36"/>
      <c r="HNN311" s="36"/>
      <c r="HNO311" s="36"/>
      <c r="HNP311" s="36"/>
      <c r="HNQ311" s="36"/>
      <c r="HNR311" s="36"/>
      <c r="HNS311" s="36"/>
      <c r="HNT311" s="36"/>
      <c r="HNU311" s="36"/>
      <c r="HNV311" s="36"/>
      <c r="HNW311" s="36"/>
      <c r="HNX311" s="36"/>
      <c r="HNY311" s="36"/>
      <c r="HNZ311" s="36"/>
      <c r="HOA311" s="36"/>
      <c r="HOB311" s="36"/>
      <c r="HOC311" s="36"/>
      <c r="HOD311" s="36"/>
      <c r="HOE311" s="36"/>
      <c r="HOF311" s="36"/>
      <c r="HOG311" s="36"/>
      <c r="HOH311" s="36"/>
      <c r="HOI311" s="36"/>
      <c r="HOJ311" s="36"/>
      <c r="HOK311" s="36"/>
      <c r="HOL311" s="36"/>
      <c r="HOM311" s="36"/>
      <c r="HON311" s="36"/>
      <c r="HOO311" s="36"/>
      <c r="HOP311" s="36"/>
      <c r="HOQ311" s="36"/>
      <c r="HOR311" s="36"/>
      <c r="HOS311" s="36"/>
      <c r="HOT311" s="36"/>
      <c r="HOU311" s="36"/>
      <c r="HOV311" s="36"/>
      <c r="HOW311" s="36"/>
      <c r="HOX311" s="36"/>
      <c r="HOY311" s="36"/>
      <c r="HOZ311" s="36"/>
      <c r="HPA311" s="36"/>
      <c r="HPB311" s="36"/>
      <c r="HPC311" s="36"/>
      <c r="HPD311" s="36"/>
      <c r="HPE311" s="36"/>
      <c r="HPF311" s="36"/>
      <c r="HPG311" s="36"/>
      <c r="HPH311" s="36"/>
      <c r="HPI311" s="36"/>
      <c r="HPJ311" s="36"/>
      <c r="HPK311" s="36"/>
      <c r="HPL311" s="36"/>
      <c r="HPM311" s="36"/>
      <c r="HPN311" s="36"/>
      <c r="HPO311" s="36"/>
      <c r="HPP311" s="36"/>
      <c r="HPQ311" s="36"/>
      <c r="HPR311" s="36"/>
      <c r="HPS311" s="36"/>
      <c r="HPT311" s="36"/>
      <c r="HPU311" s="36"/>
      <c r="HPV311" s="36"/>
      <c r="HPW311" s="36"/>
      <c r="HPX311" s="36"/>
      <c r="HPY311" s="36"/>
      <c r="HPZ311" s="36"/>
      <c r="HQA311" s="36"/>
      <c r="HQB311" s="36"/>
      <c r="HQC311" s="36"/>
      <c r="HQD311" s="36"/>
      <c r="HQE311" s="36"/>
      <c r="HQF311" s="36"/>
      <c r="HQG311" s="36"/>
      <c r="HQH311" s="36"/>
      <c r="HQI311" s="36"/>
      <c r="HQJ311" s="36"/>
      <c r="HQK311" s="36"/>
      <c r="HQL311" s="36"/>
      <c r="HQM311" s="36"/>
      <c r="HQN311" s="36"/>
      <c r="HQO311" s="36"/>
      <c r="HQP311" s="36"/>
      <c r="HQQ311" s="36"/>
      <c r="HQR311" s="36"/>
      <c r="HQS311" s="36"/>
      <c r="HQT311" s="36"/>
      <c r="HQU311" s="36"/>
      <c r="HQV311" s="36"/>
      <c r="HQW311" s="36"/>
      <c r="HQX311" s="36"/>
      <c r="HQY311" s="36"/>
      <c r="HQZ311" s="36"/>
      <c r="HRA311" s="36"/>
      <c r="HRB311" s="36"/>
      <c r="HRC311" s="36"/>
      <c r="HRD311" s="36"/>
      <c r="HRE311" s="36"/>
      <c r="HRF311" s="36"/>
      <c r="HRG311" s="36"/>
      <c r="HRH311" s="36"/>
      <c r="HRI311" s="36"/>
      <c r="HRJ311" s="36"/>
      <c r="HRK311" s="36"/>
      <c r="HRL311" s="36"/>
      <c r="HRM311" s="36"/>
      <c r="HRN311" s="36"/>
      <c r="HRO311" s="36"/>
      <c r="HRP311" s="36"/>
      <c r="HRQ311" s="36"/>
      <c r="HRR311" s="36"/>
      <c r="HRS311" s="36"/>
      <c r="HRT311" s="36"/>
      <c r="HRU311" s="36"/>
      <c r="HRV311" s="36"/>
      <c r="HRW311" s="36"/>
      <c r="HRX311" s="36"/>
      <c r="HRY311" s="36"/>
      <c r="HRZ311" s="36"/>
      <c r="HSA311" s="36"/>
      <c r="HSB311" s="36"/>
      <c r="HSC311" s="36"/>
      <c r="HSD311" s="36"/>
      <c r="HSE311" s="36"/>
      <c r="HSF311" s="36"/>
      <c r="HSG311" s="36"/>
      <c r="HSH311" s="36"/>
      <c r="HSI311" s="36"/>
      <c r="HSJ311" s="36"/>
      <c r="HSK311" s="36"/>
      <c r="HSL311" s="36"/>
      <c r="HSM311" s="36"/>
      <c r="HSN311" s="36"/>
      <c r="HSO311" s="36"/>
      <c r="HSP311" s="36"/>
      <c r="HSQ311" s="36"/>
      <c r="HSR311" s="36"/>
      <c r="HSS311" s="36"/>
      <c r="HST311" s="36"/>
      <c r="HSU311" s="36"/>
      <c r="HSV311" s="36"/>
      <c r="HSW311" s="36"/>
      <c r="HSX311" s="36"/>
      <c r="HSY311" s="36"/>
      <c r="HSZ311" s="36"/>
      <c r="HTA311" s="36"/>
      <c r="HTB311" s="36"/>
      <c r="HTC311" s="36"/>
      <c r="HTD311" s="36"/>
      <c r="HTE311" s="36"/>
      <c r="HTF311" s="36"/>
      <c r="HTG311" s="36"/>
      <c r="HTH311" s="36"/>
      <c r="HTI311" s="36"/>
      <c r="HTJ311" s="36"/>
      <c r="HTK311" s="36"/>
      <c r="HTL311" s="36"/>
      <c r="HTM311" s="36"/>
      <c r="HTN311" s="36"/>
      <c r="HTO311" s="36"/>
      <c r="HTP311" s="36"/>
      <c r="HTQ311" s="36"/>
      <c r="HTR311" s="36"/>
      <c r="HTS311" s="36"/>
      <c r="HTT311" s="36"/>
      <c r="HTU311" s="36"/>
      <c r="HTV311" s="36"/>
      <c r="HTW311" s="36"/>
      <c r="HTX311" s="36"/>
      <c r="HTY311" s="36"/>
      <c r="HTZ311" s="36"/>
      <c r="HUA311" s="36"/>
      <c r="HUB311" s="36"/>
      <c r="HUC311" s="36"/>
      <c r="HUD311" s="36"/>
      <c r="HUE311" s="36"/>
      <c r="HUF311" s="36"/>
      <c r="HUG311" s="36"/>
      <c r="HUH311" s="36"/>
      <c r="HUI311" s="36"/>
      <c r="HUJ311" s="36"/>
      <c r="HUK311" s="36"/>
      <c r="HUL311" s="36"/>
      <c r="HUM311" s="36"/>
      <c r="HUN311" s="36"/>
      <c r="HUO311" s="36"/>
      <c r="HUP311" s="36"/>
      <c r="HUQ311" s="36"/>
      <c r="HUR311" s="36"/>
      <c r="HUS311" s="36"/>
      <c r="HUT311" s="36"/>
      <c r="HUU311" s="36"/>
      <c r="HUV311" s="36"/>
      <c r="HUW311" s="36"/>
      <c r="HUX311" s="36"/>
      <c r="HUY311" s="36"/>
      <c r="HUZ311" s="36"/>
      <c r="HVA311" s="36"/>
      <c r="HVB311" s="36"/>
      <c r="HVC311" s="36"/>
      <c r="HVD311" s="36"/>
      <c r="HVE311" s="36"/>
      <c r="HVF311" s="36"/>
      <c r="HVG311" s="36"/>
      <c r="HVH311" s="36"/>
      <c r="HVI311" s="36"/>
      <c r="HVJ311" s="36"/>
      <c r="HVK311" s="36"/>
      <c r="HVL311" s="36"/>
      <c r="HVM311" s="36"/>
      <c r="HVN311" s="36"/>
      <c r="HVO311" s="36"/>
      <c r="HVP311" s="36"/>
      <c r="HVQ311" s="36"/>
      <c r="HVR311" s="36"/>
      <c r="HVS311" s="36"/>
      <c r="HVT311" s="36"/>
      <c r="HVU311" s="36"/>
      <c r="HVV311" s="36"/>
      <c r="HVW311" s="36"/>
      <c r="HVX311" s="36"/>
      <c r="HVY311" s="36"/>
      <c r="HVZ311" s="36"/>
      <c r="HWA311" s="36"/>
      <c r="HWB311" s="36"/>
      <c r="HWC311" s="36"/>
      <c r="HWD311" s="36"/>
      <c r="HWE311" s="36"/>
      <c r="HWF311" s="36"/>
      <c r="HWG311" s="36"/>
      <c r="HWH311" s="36"/>
      <c r="HWI311" s="36"/>
      <c r="HWJ311" s="36"/>
      <c r="HWK311" s="36"/>
      <c r="HWL311" s="36"/>
      <c r="HWM311" s="36"/>
      <c r="HWN311" s="36"/>
      <c r="HWO311" s="36"/>
      <c r="HWP311" s="36"/>
      <c r="HWQ311" s="36"/>
      <c r="HWR311" s="36"/>
      <c r="HWS311" s="36"/>
      <c r="HWT311" s="36"/>
      <c r="HWU311" s="36"/>
      <c r="HWV311" s="36"/>
      <c r="HWW311" s="36"/>
      <c r="HWX311" s="36"/>
      <c r="HWY311" s="36"/>
      <c r="HWZ311" s="36"/>
      <c r="HXA311" s="36"/>
      <c r="HXB311" s="36"/>
      <c r="HXC311" s="36"/>
      <c r="HXD311" s="36"/>
      <c r="HXE311" s="36"/>
      <c r="HXF311" s="36"/>
      <c r="HXG311" s="36"/>
      <c r="HXH311" s="36"/>
      <c r="HXI311" s="36"/>
      <c r="HXJ311" s="36"/>
      <c r="HXK311" s="36"/>
      <c r="HXL311" s="36"/>
      <c r="HXM311" s="36"/>
      <c r="HXN311" s="36"/>
      <c r="HXO311" s="36"/>
      <c r="HXP311" s="36"/>
      <c r="HXQ311" s="36"/>
      <c r="HXR311" s="36"/>
      <c r="HXS311" s="36"/>
      <c r="HXT311" s="36"/>
      <c r="HXU311" s="36"/>
      <c r="HXV311" s="36"/>
      <c r="HXW311" s="36"/>
      <c r="HXX311" s="36"/>
      <c r="HXY311" s="36"/>
      <c r="HXZ311" s="36"/>
      <c r="HYA311" s="36"/>
      <c r="HYB311" s="36"/>
      <c r="HYC311" s="36"/>
      <c r="HYD311" s="36"/>
      <c r="HYE311" s="36"/>
      <c r="HYF311" s="36"/>
      <c r="HYG311" s="36"/>
      <c r="HYH311" s="36"/>
      <c r="HYI311" s="36"/>
      <c r="HYJ311" s="36"/>
      <c r="HYK311" s="36"/>
      <c r="HYL311" s="36"/>
      <c r="HYM311" s="36"/>
      <c r="HYN311" s="36"/>
      <c r="HYO311" s="36"/>
      <c r="HYP311" s="36"/>
      <c r="HYQ311" s="36"/>
      <c r="HYR311" s="36"/>
      <c r="HYS311" s="36"/>
      <c r="HYT311" s="36"/>
      <c r="HYU311" s="36"/>
      <c r="HYV311" s="36"/>
      <c r="HYW311" s="36"/>
      <c r="HYX311" s="36"/>
      <c r="HYY311" s="36"/>
      <c r="HYZ311" s="36"/>
      <c r="HZA311" s="36"/>
      <c r="HZB311" s="36"/>
      <c r="HZC311" s="36"/>
      <c r="HZD311" s="36"/>
      <c r="HZE311" s="36"/>
      <c r="HZF311" s="36"/>
      <c r="HZG311" s="36"/>
      <c r="HZH311" s="36"/>
      <c r="HZI311" s="36"/>
      <c r="HZJ311" s="36"/>
      <c r="HZK311" s="36"/>
      <c r="HZL311" s="36"/>
      <c r="HZM311" s="36"/>
      <c r="HZN311" s="36"/>
      <c r="HZO311" s="36"/>
      <c r="HZP311" s="36"/>
      <c r="HZQ311" s="36"/>
      <c r="HZR311" s="36"/>
      <c r="HZS311" s="36"/>
      <c r="HZT311" s="36"/>
      <c r="HZU311" s="36"/>
      <c r="HZV311" s="36"/>
      <c r="HZW311" s="36"/>
      <c r="HZX311" s="36"/>
      <c r="HZY311" s="36"/>
      <c r="HZZ311" s="36"/>
      <c r="IAA311" s="36"/>
      <c r="IAB311" s="36"/>
      <c r="IAC311" s="36"/>
      <c r="IAD311" s="36"/>
      <c r="IAE311" s="36"/>
      <c r="IAF311" s="36"/>
      <c r="IAG311" s="36"/>
      <c r="IAH311" s="36"/>
      <c r="IAI311" s="36"/>
      <c r="IAJ311" s="36"/>
      <c r="IAK311" s="36"/>
      <c r="IAL311" s="36"/>
      <c r="IAM311" s="36"/>
      <c r="IAN311" s="36"/>
      <c r="IAO311" s="36"/>
      <c r="IAP311" s="36"/>
      <c r="IAQ311" s="36"/>
      <c r="IAR311" s="36"/>
      <c r="IAS311" s="36"/>
      <c r="IAT311" s="36"/>
      <c r="IAU311" s="36"/>
      <c r="IAV311" s="36"/>
      <c r="IAW311" s="36"/>
      <c r="IAX311" s="36"/>
      <c r="IAY311" s="36"/>
      <c r="IAZ311" s="36"/>
      <c r="IBA311" s="36"/>
      <c r="IBB311" s="36"/>
      <c r="IBC311" s="36"/>
      <c r="IBD311" s="36"/>
      <c r="IBE311" s="36"/>
      <c r="IBF311" s="36"/>
      <c r="IBG311" s="36"/>
      <c r="IBH311" s="36"/>
      <c r="IBI311" s="36"/>
      <c r="IBJ311" s="36"/>
      <c r="IBK311" s="36"/>
      <c r="IBL311" s="36"/>
      <c r="IBM311" s="36"/>
      <c r="IBN311" s="36"/>
      <c r="IBO311" s="36"/>
      <c r="IBP311" s="36"/>
      <c r="IBQ311" s="36"/>
      <c r="IBR311" s="36"/>
      <c r="IBS311" s="36"/>
      <c r="IBT311" s="36"/>
      <c r="IBU311" s="36"/>
      <c r="IBV311" s="36"/>
      <c r="IBW311" s="36"/>
      <c r="IBX311" s="36"/>
      <c r="IBY311" s="36"/>
      <c r="IBZ311" s="36"/>
      <c r="ICA311" s="36"/>
      <c r="ICB311" s="36"/>
      <c r="ICC311" s="36"/>
      <c r="ICD311" s="36"/>
      <c r="ICE311" s="36"/>
      <c r="ICF311" s="36"/>
      <c r="ICG311" s="36"/>
      <c r="ICH311" s="36"/>
      <c r="ICI311" s="36"/>
      <c r="ICJ311" s="36"/>
      <c r="ICK311" s="36"/>
      <c r="ICL311" s="36"/>
      <c r="ICM311" s="36"/>
      <c r="ICN311" s="36"/>
      <c r="ICO311" s="36"/>
      <c r="ICP311" s="36"/>
      <c r="ICQ311" s="36"/>
      <c r="ICR311" s="36"/>
      <c r="ICS311" s="36"/>
      <c r="ICT311" s="36"/>
      <c r="ICU311" s="36"/>
      <c r="ICV311" s="36"/>
      <c r="ICW311" s="36"/>
      <c r="ICX311" s="36"/>
      <c r="ICY311" s="36"/>
      <c r="ICZ311" s="36"/>
      <c r="IDA311" s="36"/>
      <c r="IDB311" s="36"/>
      <c r="IDC311" s="36"/>
      <c r="IDD311" s="36"/>
      <c r="IDE311" s="36"/>
      <c r="IDF311" s="36"/>
      <c r="IDG311" s="36"/>
      <c r="IDH311" s="36"/>
      <c r="IDI311" s="36"/>
      <c r="IDJ311" s="36"/>
      <c r="IDK311" s="36"/>
      <c r="IDL311" s="36"/>
      <c r="IDM311" s="36"/>
      <c r="IDN311" s="36"/>
      <c r="IDO311" s="36"/>
      <c r="IDP311" s="36"/>
      <c r="IDQ311" s="36"/>
      <c r="IDR311" s="36"/>
      <c r="IDS311" s="36"/>
      <c r="IDT311" s="36"/>
      <c r="IDU311" s="36"/>
      <c r="IDV311" s="36"/>
      <c r="IDW311" s="36"/>
      <c r="IDX311" s="36"/>
      <c r="IDY311" s="36"/>
      <c r="IDZ311" s="36"/>
      <c r="IEA311" s="36"/>
      <c r="IEB311" s="36"/>
      <c r="IEC311" s="36"/>
      <c r="IED311" s="36"/>
      <c r="IEE311" s="36"/>
      <c r="IEF311" s="36"/>
      <c r="IEG311" s="36"/>
      <c r="IEH311" s="36"/>
      <c r="IEI311" s="36"/>
      <c r="IEJ311" s="36"/>
      <c r="IEK311" s="36"/>
      <c r="IEL311" s="36"/>
      <c r="IEM311" s="36"/>
      <c r="IEN311" s="36"/>
      <c r="IEO311" s="36"/>
      <c r="IEP311" s="36"/>
      <c r="IEQ311" s="36"/>
      <c r="IER311" s="36"/>
      <c r="IES311" s="36"/>
      <c r="IET311" s="36"/>
      <c r="IEU311" s="36"/>
      <c r="IEV311" s="36"/>
      <c r="IEW311" s="36"/>
      <c r="IEX311" s="36"/>
      <c r="IEY311" s="36"/>
      <c r="IEZ311" s="36"/>
      <c r="IFA311" s="36"/>
      <c r="IFB311" s="36"/>
      <c r="IFC311" s="36"/>
      <c r="IFD311" s="36"/>
      <c r="IFE311" s="36"/>
      <c r="IFF311" s="36"/>
      <c r="IFG311" s="36"/>
      <c r="IFH311" s="36"/>
      <c r="IFI311" s="36"/>
      <c r="IFJ311" s="36"/>
      <c r="IFK311" s="36"/>
      <c r="IFL311" s="36"/>
      <c r="IFM311" s="36"/>
      <c r="IFN311" s="36"/>
      <c r="IFO311" s="36"/>
      <c r="IFP311" s="36"/>
      <c r="IFQ311" s="36"/>
      <c r="IFR311" s="36"/>
      <c r="IFS311" s="36"/>
      <c r="IFT311" s="36"/>
      <c r="IFU311" s="36"/>
      <c r="IFV311" s="36"/>
      <c r="IFW311" s="36"/>
      <c r="IFX311" s="36"/>
      <c r="IFY311" s="36"/>
      <c r="IFZ311" s="36"/>
      <c r="IGA311" s="36"/>
      <c r="IGB311" s="36"/>
      <c r="IGC311" s="36"/>
      <c r="IGD311" s="36"/>
      <c r="IGE311" s="36"/>
      <c r="IGF311" s="36"/>
      <c r="IGG311" s="36"/>
      <c r="IGH311" s="36"/>
      <c r="IGI311" s="36"/>
      <c r="IGJ311" s="36"/>
      <c r="IGK311" s="36"/>
      <c r="IGL311" s="36"/>
      <c r="IGM311" s="36"/>
      <c r="IGN311" s="36"/>
      <c r="IGO311" s="36"/>
      <c r="IGP311" s="36"/>
      <c r="IGQ311" s="36"/>
      <c r="IGR311" s="36"/>
      <c r="IGS311" s="36"/>
      <c r="IGT311" s="36"/>
      <c r="IGU311" s="36"/>
      <c r="IGV311" s="36"/>
      <c r="IGW311" s="36"/>
      <c r="IGX311" s="36"/>
      <c r="IGY311" s="36"/>
      <c r="IGZ311" s="36"/>
      <c r="IHA311" s="36"/>
      <c r="IHB311" s="36"/>
      <c r="IHC311" s="36"/>
      <c r="IHD311" s="36"/>
      <c r="IHE311" s="36"/>
      <c r="IHF311" s="36"/>
      <c r="IHG311" s="36"/>
      <c r="IHH311" s="36"/>
      <c r="IHI311" s="36"/>
      <c r="IHJ311" s="36"/>
      <c r="IHK311" s="36"/>
      <c r="IHL311" s="36"/>
      <c r="IHM311" s="36"/>
      <c r="IHN311" s="36"/>
      <c r="IHO311" s="36"/>
      <c r="IHP311" s="36"/>
      <c r="IHQ311" s="36"/>
      <c r="IHR311" s="36"/>
      <c r="IHS311" s="36"/>
      <c r="IHT311" s="36"/>
      <c r="IHU311" s="36"/>
      <c r="IHV311" s="36"/>
      <c r="IHW311" s="36"/>
      <c r="IHX311" s="36"/>
      <c r="IHY311" s="36"/>
      <c r="IHZ311" s="36"/>
      <c r="IIA311" s="36"/>
      <c r="IIB311" s="36"/>
      <c r="IIC311" s="36"/>
      <c r="IID311" s="36"/>
      <c r="IIE311" s="36"/>
      <c r="IIF311" s="36"/>
      <c r="IIG311" s="36"/>
      <c r="IIH311" s="36"/>
      <c r="III311" s="36"/>
      <c r="IIJ311" s="36"/>
      <c r="IIK311" s="36"/>
      <c r="IIL311" s="36"/>
      <c r="IIM311" s="36"/>
      <c r="IIN311" s="36"/>
      <c r="IIO311" s="36"/>
      <c r="IIP311" s="36"/>
      <c r="IIQ311" s="36"/>
      <c r="IIR311" s="36"/>
      <c r="IIS311" s="36"/>
      <c r="IIT311" s="36"/>
      <c r="IIU311" s="36"/>
      <c r="IIV311" s="36"/>
      <c r="IIW311" s="36"/>
      <c r="IIX311" s="36"/>
      <c r="IIY311" s="36"/>
      <c r="IIZ311" s="36"/>
      <c r="IJA311" s="36"/>
      <c r="IJB311" s="36"/>
      <c r="IJC311" s="36"/>
      <c r="IJD311" s="36"/>
      <c r="IJE311" s="36"/>
      <c r="IJF311" s="36"/>
      <c r="IJG311" s="36"/>
      <c r="IJH311" s="36"/>
      <c r="IJI311" s="36"/>
      <c r="IJJ311" s="36"/>
      <c r="IJK311" s="36"/>
      <c r="IJL311" s="36"/>
      <c r="IJM311" s="36"/>
      <c r="IJN311" s="36"/>
      <c r="IJO311" s="36"/>
      <c r="IJP311" s="36"/>
      <c r="IJQ311" s="36"/>
      <c r="IJR311" s="36"/>
      <c r="IJS311" s="36"/>
      <c r="IJT311" s="36"/>
      <c r="IJU311" s="36"/>
      <c r="IJV311" s="36"/>
      <c r="IJW311" s="36"/>
      <c r="IJX311" s="36"/>
      <c r="IJY311" s="36"/>
      <c r="IJZ311" s="36"/>
      <c r="IKA311" s="36"/>
      <c r="IKB311" s="36"/>
      <c r="IKC311" s="36"/>
      <c r="IKD311" s="36"/>
      <c r="IKE311" s="36"/>
      <c r="IKF311" s="36"/>
      <c r="IKG311" s="36"/>
      <c r="IKH311" s="36"/>
      <c r="IKI311" s="36"/>
      <c r="IKJ311" s="36"/>
      <c r="IKK311" s="36"/>
      <c r="IKL311" s="36"/>
      <c r="IKM311" s="36"/>
      <c r="IKN311" s="36"/>
      <c r="IKO311" s="36"/>
      <c r="IKP311" s="36"/>
      <c r="IKQ311" s="36"/>
      <c r="IKR311" s="36"/>
      <c r="IKS311" s="36"/>
      <c r="IKT311" s="36"/>
      <c r="IKU311" s="36"/>
      <c r="IKV311" s="36"/>
      <c r="IKW311" s="36"/>
      <c r="IKX311" s="36"/>
      <c r="IKY311" s="36"/>
      <c r="IKZ311" s="36"/>
      <c r="ILA311" s="36"/>
      <c r="ILB311" s="36"/>
      <c r="ILC311" s="36"/>
      <c r="ILD311" s="36"/>
      <c r="ILE311" s="36"/>
      <c r="ILF311" s="36"/>
      <c r="ILG311" s="36"/>
      <c r="ILH311" s="36"/>
      <c r="ILI311" s="36"/>
      <c r="ILJ311" s="36"/>
      <c r="ILK311" s="36"/>
      <c r="ILL311" s="36"/>
      <c r="ILM311" s="36"/>
      <c r="ILN311" s="36"/>
      <c r="ILO311" s="36"/>
      <c r="ILP311" s="36"/>
      <c r="ILQ311" s="36"/>
      <c r="ILR311" s="36"/>
      <c r="ILS311" s="36"/>
      <c r="ILT311" s="36"/>
      <c r="ILU311" s="36"/>
      <c r="ILV311" s="36"/>
      <c r="ILW311" s="36"/>
      <c r="ILX311" s="36"/>
      <c r="ILY311" s="36"/>
      <c r="ILZ311" s="36"/>
      <c r="IMA311" s="36"/>
      <c r="IMB311" s="36"/>
      <c r="IMC311" s="36"/>
      <c r="IMD311" s="36"/>
      <c r="IME311" s="36"/>
      <c r="IMF311" s="36"/>
      <c r="IMG311" s="36"/>
      <c r="IMH311" s="36"/>
      <c r="IMI311" s="36"/>
      <c r="IMJ311" s="36"/>
      <c r="IMK311" s="36"/>
      <c r="IML311" s="36"/>
      <c r="IMM311" s="36"/>
      <c r="IMN311" s="36"/>
      <c r="IMO311" s="36"/>
      <c r="IMP311" s="36"/>
      <c r="IMQ311" s="36"/>
      <c r="IMR311" s="36"/>
      <c r="IMS311" s="36"/>
      <c r="IMT311" s="36"/>
      <c r="IMU311" s="36"/>
      <c r="IMV311" s="36"/>
      <c r="IMW311" s="36"/>
      <c r="IMX311" s="36"/>
      <c r="IMY311" s="36"/>
      <c r="IMZ311" s="36"/>
      <c r="INA311" s="36"/>
      <c r="INB311" s="36"/>
      <c r="INC311" s="36"/>
      <c r="IND311" s="36"/>
      <c r="INE311" s="36"/>
      <c r="INF311" s="36"/>
      <c r="ING311" s="36"/>
      <c r="INH311" s="36"/>
      <c r="INI311" s="36"/>
      <c r="INJ311" s="36"/>
      <c r="INK311" s="36"/>
      <c r="INL311" s="36"/>
      <c r="INM311" s="36"/>
      <c r="INN311" s="36"/>
      <c r="INO311" s="36"/>
      <c r="INP311" s="36"/>
      <c r="INQ311" s="36"/>
      <c r="INR311" s="36"/>
      <c r="INS311" s="36"/>
      <c r="INT311" s="36"/>
      <c r="INU311" s="36"/>
      <c r="INV311" s="36"/>
      <c r="INW311" s="36"/>
      <c r="INX311" s="36"/>
      <c r="INY311" s="36"/>
      <c r="INZ311" s="36"/>
      <c r="IOA311" s="36"/>
      <c r="IOB311" s="36"/>
      <c r="IOC311" s="36"/>
      <c r="IOD311" s="36"/>
      <c r="IOE311" s="36"/>
      <c r="IOF311" s="36"/>
      <c r="IOG311" s="36"/>
      <c r="IOH311" s="36"/>
      <c r="IOI311" s="36"/>
      <c r="IOJ311" s="36"/>
      <c r="IOK311" s="36"/>
      <c r="IOL311" s="36"/>
      <c r="IOM311" s="36"/>
      <c r="ION311" s="36"/>
      <c r="IOO311" s="36"/>
      <c r="IOP311" s="36"/>
      <c r="IOQ311" s="36"/>
      <c r="IOR311" s="36"/>
      <c r="IOS311" s="36"/>
      <c r="IOT311" s="36"/>
      <c r="IOU311" s="36"/>
      <c r="IOV311" s="36"/>
      <c r="IOW311" s="36"/>
      <c r="IOX311" s="36"/>
      <c r="IOY311" s="36"/>
      <c r="IOZ311" s="36"/>
      <c r="IPA311" s="36"/>
      <c r="IPB311" s="36"/>
      <c r="IPC311" s="36"/>
      <c r="IPD311" s="36"/>
      <c r="IPE311" s="36"/>
      <c r="IPF311" s="36"/>
      <c r="IPG311" s="36"/>
      <c r="IPH311" s="36"/>
      <c r="IPI311" s="36"/>
      <c r="IPJ311" s="36"/>
      <c r="IPK311" s="36"/>
      <c r="IPL311" s="36"/>
      <c r="IPM311" s="36"/>
      <c r="IPN311" s="36"/>
      <c r="IPO311" s="36"/>
      <c r="IPP311" s="36"/>
      <c r="IPQ311" s="36"/>
      <c r="IPR311" s="36"/>
      <c r="IPS311" s="36"/>
      <c r="IPT311" s="36"/>
      <c r="IPU311" s="36"/>
      <c r="IPV311" s="36"/>
      <c r="IPW311" s="36"/>
      <c r="IPX311" s="36"/>
      <c r="IPY311" s="36"/>
      <c r="IPZ311" s="36"/>
      <c r="IQA311" s="36"/>
      <c r="IQB311" s="36"/>
      <c r="IQC311" s="36"/>
      <c r="IQD311" s="36"/>
      <c r="IQE311" s="36"/>
      <c r="IQF311" s="36"/>
      <c r="IQG311" s="36"/>
      <c r="IQH311" s="36"/>
      <c r="IQI311" s="36"/>
      <c r="IQJ311" s="36"/>
      <c r="IQK311" s="36"/>
      <c r="IQL311" s="36"/>
      <c r="IQM311" s="36"/>
      <c r="IQN311" s="36"/>
      <c r="IQO311" s="36"/>
      <c r="IQP311" s="36"/>
      <c r="IQQ311" s="36"/>
      <c r="IQR311" s="36"/>
      <c r="IQS311" s="36"/>
      <c r="IQT311" s="36"/>
      <c r="IQU311" s="36"/>
      <c r="IQV311" s="36"/>
      <c r="IQW311" s="36"/>
      <c r="IQX311" s="36"/>
      <c r="IQY311" s="36"/>
      <c r="IQZ311" s="36"/>
      <c r="IRA311" s="36"/>
      <c r="IRB311" s="36"/>
      <c r="IRC311" s="36"/>
      <c r="IRD311" s="36"/>
      <c r="IRE311" s="36"/>
      <c r="IRF311" s="36"/>
      <c r="IRG311" s="36"/>
      <c r="IRH311" s="36"/>
      <c r="IRI311" s="36"/>
      <c r="IRJ311" s="36"/>
      <c r="IRK311" s="36"/>
      <c r="IRL311" s="36"/>
      <c r="IRM311" s="36"/>
      <c r="IRN311" s="36"/>
      <c r="IRO311" s="36"/>
      <c r="IRP311" s="36"/>
      <c r="IRQ311" s="36"/>
      <c r="IRR311" s="36"/>
      <c r="IRS311" s="36"/>
      <c r="IRT311" s="36"/>
      <c r="IRU311" s="36"/>
      <c r="IRV311" s="36"/>
      <c r="IRW311" s="36"/>
      <c r="IRX311" s="36"/>
      <c r="IRY311" s="36"/>
      <c r="IRZ311" s="36"/>
      <c r="ISA311" s="36"/>
      <c r="ISB311" s="36"/>
      <c r="ISC311" s="36"/>
      <c r="ISD311" s="36"/>
      <c r="ISE311" s="36"/>
      <c r="ISF311" s="36"/>
      <c r="ISG311" s="36"/>
      <c r="ISH311" s="36"/>
      <c r="ISI311" s="36"/>
      <c r="ISJ311" s="36"/>
      <c r="ISK311" s="36"/>
      <c r="ISL311" s="36"/>
      <c r="ISM311" s="36"/>
      <c r="ISN311" s="36"/>
      <c r="ISO311" s="36"/>
      <c r="ISP311" s="36"/>
      <c r="ISQ311" s="36"/>
      <c r="ISR311" s="36"/>
      <c r="ISS311" s="36"/>
      <c r="IST311" s="36"/>
      <c r="ISU311" s="36"/>
      <c r="ISV311" s="36"/>
      <c r="ISW311" s="36"/>
      <c r="ISX311" s="36"/>
      <c r="ISY311" s="36"/>
      <c r="ISZ311" s="36"/>
      <c r="ITA311" s="36"/>
      <c r="ITB311" s="36"/>
      <c r="ITC311" s="36"/>
      <c r="ITD311" s="36"/>
      <c r="ITE311" s="36"/>
      <c r="ITF311" s="36"/>
      <c r="ITG311" s="36"/>
      <c r="ITH311" s="36"/>
      <c r="ITI311" s="36"/>
      <c r="ITJ311" s="36"/>
      <c r="ITK311" s="36"/>
      <c r="ITL311" s="36"/>
      <c r="ITM311" s="36"/>
      <c r="ITN311" s="36"/>
      <c r="ITO311" s="36"/>
      <c r="ITP311" s="36"/>
      <c r="ITQ311" s="36"/>
      <c r="ITR311" s="36"/>
      <c r="ITS311" s="36"/>
      <c r="ITT311" s="36"/>
      <c r="ITU311" s="36"/>
      <c r="ITV311" s="36"/>
      <c r="ITW311" s="36"/>
      <c r="ITX311" s="36"/>
      <c r="ITY311" s="36"/>
      <c r="ITZ311" s="36"/>
      <c r="IUA311" s="36"/>
      <c r="IUB311" s="36"/>
      <c r="IUC311" s="36"/>
      <c r="IUD311" s="36"/>
      <c r="IUE311" s="36"/>
      <c r="IUF311" s="36"/>
      <c r="IUG311" s="36"/>
      <c r="IUH311" s="36"/>
      <c r="IUI311" s="36"/>
      <c r="IUJ311" s="36"/>
      <c r="IUK311" s="36"/>
      <c r="IUL311" s="36"/>
      <c r="IUM311" s="36"/>
      <c r="IUN311" s="36"/>
      <c r="IUO311" s="36"/>
      <c r="IUP311" s="36"/>
      <c r="IUQ311" s="36"/>
      <c r="IUR311" s="36"/>
      <c r="IUS311" s="36"/>
      <c r="IUT311" s="36"/>
      <c r="IUU311" s="36"/>
      <c r="IUV311" s="36"/>
      <c r="IUW311" s="36"/>
      <c r="IUX311" s="36"/>
      <c r="IUY311" s="36"/>
      <c r="IUZ311" s="36"/>
      <c r="IVA311" s="36"/>
      <c r="IVB311" s="36"/>
      <c r="IVC311" s="36"/>
      <c r="IVD311" s="36"/>
      <c r="IVE311" s="36"/>
      <c r="IVF311" s="36"/>
      <c r="IVG311" s="36"/>
      <c r="IVH311" s="36"/>
      <c r="IVI311" s="36"/>
      <c r="IVJ311" s="36"/>
      <c r="IVK311" s="36"/>
      <c r="IVL311" s="36"/>
      <c r="IVM311" s="36"/>
      <c r="IVN311" s="36"/>
      <c r="IVO311" s="36"/>
      <c r="IVP311" s="36"/>
      <c r="IVQ311" s="36"/>
      <c r="IVR311" s="36"/>
      <c r="IVS311" s="36"/>
      <c r="IVT311" s="36"/>
      <c r="IVU311" s="36"/>
      <c r="IVV311" s="36"/>
      <c r="IVW311" s="36"/>
      <c r="IVX311" s="36"/>
      <c r="IVY311" s="36"/>
      <c r="IVZ311" s="36"/>
      <c r="IWA311" s="36"/>
      <c r="IWB311" s="36"/>
      <c r="IWC311" s="36"/>
      <c r="IWD311" s="36"/>
      <c r="IWE311" s="36"/>
      <c r="IWF311" s="36"/>
      <c r="IWG311" s="36"/>
      <c r="IWH311" s="36"/>
      <c r="IWI311" s="36"/>
      <c r="IWJ311" s="36"/>
      <c r="IWK311" s="36"/>
      <c r="IWL311" s="36"/>
      <c r="IWM311" s="36"/>
      <c r="IWN311" s="36"/>
      <c r="IWO311" s="36"/>
      <c r="IWP311" s="36"/>
      <c r="IWQ311" s="36"/>
      <c r="IWR311" s="36"/>
      <c r="IWS311" s="36"/>
      <c r="IWT311" s="36"/>
      <c r="IWU311" s="36"/>
      <c r="IWV311" s="36"/>
      <c r="IWW311" s="36"/>
      <c r="IWX311" s="36"/>
      <c r="IWY311" s="36"/>
      <c r="IWZ311" s="36"/>
      <c r="IXA311" s="36"/>
      <c r="IXB311" s="36"/>
      <c r="IXC311" s="36"/>
      <c r="IXD311" s="36"/>
      <c r="IXE311" s="36"/>
      <c r="IXF311" s="36"/>
      <c r="IXG311" s="36"/>
      <c r="IXH311" s="36"/>
      <c r="IXI311" s="36"/>
      <c r="IXJ311" s="36"/>
      <c r="IXK311" s="36"/>
      <c r="IXL311" s="36"/>
      <c r="IXM311" s="36"/>
      <c r="IXN311" s="36"/>
      <c r="IXO311" s="36"/>
      <c r="IXP311" s="36"/>
      <c r="IXQ311" s="36"/>
      <c r="IXR311" s="36"/>
      <c r="IXS311" s="36"/>
      <c r="IXT311" s="36"/>
      <c r="IXU311" s="36"/>
      <c r="IXV311" s="36"/>
      <c r="IXW311" s="36"/>
      <c r="IXX311" s="36"/>
      <c r="IXY311" s="36"/>
      <c r="IXZ311" s="36"/>
      <c r="IYA311" s="36"/>
      <c r="IYB311" s="36"/>
      <c r="IYC311" s="36"/>
      <c r="IYD311" s="36"/>
      <c r="IYE311" s="36"/>
      <c r="IYF311" s="36"/>
      <c r="IYG311" s="36"/>
      <c r="IYH311" s="36"/>
      <c r="IYI311" s="36"/>
      <c r="IYJ311" s="36"/>
      <c r="IYK311" s="36"/>
      <c r="IYL311" s="36"/>
      <c r="IYM311" s="36"/>
      <c r="IYN311" s="36"/>
      <c r="IYO311" s="36"/>
      <c r="IYP311" s="36"/>
      <c r="IYQ311" s="36"/>
      <c r="IYR311" s="36"/>
      <c r="IYS311" s="36"/>
      <c r="IYT311" s="36"/>
      <c r="IYU311" s="36"/>
      <c r="IYV311" s="36"/>
      <c r="IYW311" s="36"/>
      <c r="IYX311" s="36"/>
      <c r="IYY311" s="36"/>
      <c r="IYZ311" s="36"/>
      <c r="IZA311" s="36"/>
      <c r="IZB311" s="36"/>
      <c r="IZC311" s="36"/>
      <c r="IZD311" s="36"/>
      <c r="IZE311" s="36"/>
      <c r="IZF311" s="36"/>
      <c r="IZG311" s="36"/>
      <c r="IZH311" s="36"/>
      <c r="IZI311" s="36"/>
      <c r="IZJ311" s="36"/>
      <c r="IZK311" s="36"/>
      <c r="IZL311" s="36"/>
      <c r="IZM311" s="36"/>
      <c r="IZN311" s="36"/>
      <c r="IZO311" s="36"/>
      <c r="IZP311" s="36"/>
      <c r="IZQ311" s="36"/>
      <c r="IZR311" s="36"/>
      <c r="IZS311" s="36"/>
      <c r="IZT311" s="36"/>
      <c r="IZU311" s="36"/>
      <c r="IZV311" s="36"/>
      <c r="IZW311" s="36"/>
      <c r="IZX311" s="36"/>
      <c r="IZY311" s="36"/>
      <c r="IZZ311" s="36"/>
      <c r="JAA311" s="36"/>
      <c r="JAB311" s="36"/>
      <c r="JAC311" s="36"/>
      <c r="JAD311" s="36"/>
      <c r="JAE311" s="36"/>
      <c r="JAF311" s="36"/>
      <c r="JAG311" s="36"/>
      <c r="JAH311" s="36"/>
      <c r="JAI311" s="36"/>
      <c r="JAJ311" s="36"/>
      <c r="JAK311" s="36"/>
      <c r="JAL311" s="36"/>
      <c r="JAM311" s="36"/>
      <c r="JAN311" s="36"/>
      <c r="JAO311" s="36"/>
      <c r="JAP311" s="36"/>
      <c r="JAQ311" s="36"/>
      <c r="JAR311" s="36"/>
      <c r="JAS311" s="36"/>
      <c r="JAT311" s="36"/>
      <c r="JAU311" s="36"/>
      <c r="JAV311" s="36"/>
      <c r="JAW311" s="36"/>
      <c r="JAX311" s="36"/>
      <c r="JAY311" s="36"/>
      <c r="JAZ311" s="36"/>
      <c r="JBA311" s="36"/>
      <c r="JBB311" s="36"/>
      <c r="JBC311" s="36"/>
      <c r="JBD311" s="36"/>
      <c r="JBE311" s="36"/>
      <c r="JBF311" s="36"/>
      <c r="JBG311" s="36"/>
      <c r="JBH311" s="36"/>
      <c r="JBI311" s="36"/>
      <c r="JBJ311" s="36"/>
      <c r="JBK311" s="36"/>
      <c r="JBL311" s="36"/>
      <c r="JBM311" s="36"/>
      <c r="JBN311" s="36"/>
      <c r="JBO311" s="36"/>
      <c r="JBP311" s="36"/>
      <c r="JBQ311" s="36"/>
      <c r="JBR311" s="36"/>
      <c r="JBS311" s="36"/>
      <c r="JBT311" s="36"/>
      <c r="JBU311" s="36"/>
      <c r="JBV311" s="36"/>
      <c r="JBW311" s="36"/>
      <c r="JBX311" s="36"/>
      <c r="JBY311" s="36"/>
      <c r="JBZ311" s="36"/>
      <c r="JCA311" s="36"/>
      <c r="JCB311" s="36"/>
      <c r="JCC311" s="36"/>
      <c r="JCD311" s="36"/>
      <c r="JCE311" s="36"/>
      <c r="JCF311" s="36"/>
      <c r="JCG311" s="36"/>
      <c r="JCH311" s="36"/>
      <c r="JCI311" s="36"/>
      <c r="JCJ311" s="36"/>
      <c r="JCK311" s="36"/>
      <c r="JCL311" s="36"/>
      <c r="JCM311" s="36"/>
      <c r="JCN311" s="36"/>
      <c r="JCO311" s="36"/>
      <c r="JCP311" s="36"/>
      <c r="JCQ311" s="36"/>
      <c r="JCR311" s="36"/>
      <c r="JCS311" s="36"/>
      <c r="JCT311" s="36"/>
      <c r="JCU311" s="36"/>
      <c r="JCV311" s="36"/>
      <c r="JCW311" s="36"/>
      <c r="JCX311" s="36"/>
      <c r="JCY311" s="36"/>
      <c r="JCZ311" s="36"/>
      <c r="JDA311" s="36"/>
      <c r="JDB311" s="36"/>
      <c r="JDC311" s="36"/>
      <c r="JDD311" s="36"/>
      <c r="JDE311" s="36"/>
      <c r="JDF311" s="36"/>
      <c r="JDG311" s="36"/>
      <c r="JDH311" s="36"/>
      <c r="JDI311" s="36"/>
      <c r="JDJ311" s="36"/>
      <c r="JDK311" s="36"/>
      <c r="JDL311" s="36"/>
      <c r="JDM311" s="36"/>
      <c r="JDN311" s="36"/>
      <c r="JDO311" s="36"/>
      <c r="JDP311" s="36"/>
      <c r="JDQ311" s="36"/>
      <c r="JDR311" s="36"/>
      <c r="JDS311" s="36"/>
      <c r="JDT311" s="36"/>
      <c r="JDU311" s="36"/>
      <c r="JDV311" s="36"/>
      <c r="JDW311" s="36"/>
      <c r="JDX311" s="36"/>
      <c r="JDY311" s="36"/>
      <c r="JDZ311" s="36"/>
      <c r="JEA311" s="36"/>
      <c r="JEB311" s="36"/>
      <c r="JEC311" s="36"/>
      <c r="JED311" s="36"/>
      <c r="JEE311" s="36"/>
      <c r="JEF311" s="36"/>
      <c r="JEG311" s="36"/>
      <c r="JEH311" s="36"/>
      <c r="JEI311" s="36"/>
      <c r="JEJ311" s="36"/>
      <c r="JEK311" s="36"/>
      <c r="JEL311" s="36"/>
      <c r="JEM311" s="36"/>
      <c r="JEN311" s="36"/>
      <c r="JEO311" s="36"/>
      <c r="JEP311" s="36"/>
      <c r="JEQ311" s="36"/>
      <c r="JER311" s="36"/>
      <c r="JES311" s="36"/>
      <c r="JET311" s="36"/>
      <c r="JEU311" s="36"/>
      <c r="JEV311" s="36"/>
      <c r="JEW311" s="36"/>
      <c r="JEX311" s="36"/>
      <c r="JEY311" s="36"/>
      <c r="JEZ311" s="36"/>
      <c r="JFA311" s="36"/>
      <c r="JFB311" s="36"/>
      <c r="JFC311" s="36"/>
      <c r="JFD311" s="36"/>
      <c r="JFE311" s="36"/>
      <c r="JFF311" s="36"/>
      <c r="JFG311" s="36"/>
      <c r="JFH311" s="36"/>
      <c r="JFI311" s="36"/>
      <c r="JFJ311" s="36"/>
      <c r="JFK311" s="36"/>
      <c r="JFL311" s="36"/>
      <c r="JFM311" s="36"/>
      <c r="JFN311" s="36"/>
      <c r="JFO311" s="36"/>
      <c r="JFP311" s="36"/>
      <c r="JFQ311" s="36"/>
      <c r="JFR311" s="36"/>
      <c r="JFS311" s="36"/>
      <c r="JFT311" s="36"/>
      <c r="JFU311" s="36"/>
      <c r="JFV311" s="36"/>
      <c r="JFW311" s="36"/>
      <c r="JFX311" s="36"/>
      <c r="JFY311" s="36"/>
      <c r="JFZ311" s="36"/>
      <c r="JGA311" s="36"/>
      <c r="JGB311" s="36"/>
      <c r="JGC311" s="36"/>
      <c r="JGD311" s="36"/>
      <c r="JGE311" s="36"/>
      <c r="JGF311" s="36"/>
      <c r="JGG311" s="36"/>
      <c r="JGH311" s="36"/>
      <c r="JGI311" s="36"/>
      <c r="JGJ311" s="36"/>
      <c r="JGK311" s="36"/>
      <c r="JGL311" s="36"/>
      <c r="JGM311" s="36"/>
      <c r="JGN311" s="36"/>
      <c r="JGO311" s="36"/>
      <c r="JGP311" s="36"/>
      <c r="JGQ311" s="36"/>
      <c r="JGR311" s="36"/>
      <c r="JGS311" s="36"/>
      <c r="JGT311" s="36"/>
      <c r="JGU311" s="36"/>
      <c r="JGV311" s="36"/>
      <c r="JGW311" s="36"/>
      <c r="JGX311" s="36"/>
      <c r="JGY311" s="36"/>
      <c r="JGZ311" s="36"/>
      <c r="JHA311" s="36"/>
      <c r="JHB311" s="36"/>
      <c r="JHC311" s="36"/>
      <c r="JHD311" s="36"/>
      <c r="JHE311" s="36"/>
      <c r="JHF311" s="36"/>
      <c r="JHG311" s="36"/>
      <c r="JHH311" s="36"/>
      <c r="JHI311" s="36"/>
      <c r="JHJ311" s="36"/>
      <c r="JHK311" s="36"/>
      <c r="JHL311" s="36"/>
      <c r="JHM311" s="36"/>
      <c r="JHN311" s="36"/>
      <c r="JHO311" s="36"/>
      <c r="JHP311" s="36"/>
      <c r="JHQ311" s="36"/>
      <c r="JHR311" s="36"/>
      <c r="JHS311" s="36"/>
      <c r="JHT311" s="36"/>
      <c r="JHU311" s="36"/>
      <c r="JHV311" s="36"/>
      <c r="JHW311" s="36"/>
      <c r="JHX311" s="36"/>
      <c r="JHY311" s="36"/>
      <c r="JHZ311" s="36"/>
      <c r="JIA311" s="36"/>
      <c r="JIB311" s="36"/>
      <c r="JIC311" s="36"/>
      <c r="JID311" s="36"/>
      <c r="JIE311" s="36"/>
      <c r="JIF311" s="36"/>
      <c r="JIG311" s="36"/>
      <c r="JIH311" s="36"/>
      <c r="JII311" s="36"/>
      <c r="JIJ311" s="36"/>
      <c r="JIK311" s="36"/>
      <c r="JIL311" s="36"/>
      <c r="JIM311" s="36"/>
      <c r="JIN311" s="36"/>
      <c r="JIO311" s="36"/>
      <c r="JIP311" s="36"/>
      <c r="JIQ311" s="36"/>
      <c r="JIR311" s="36"/>
      <c r="JIS311" s="36"/>
      <c r="JIT311" s="36"/>
      <c r="JIU311" s="36"/>
      <c r="JIV311" s="36"/>
      <c r="JIW311" s="36"/>
      <c r="JIX311" s="36"/>
      <c r="JIY311" s="36"/>
      <c r="JIZ311" s="36"/>
      <c r="JJA311" s="36"/>
      <c r="JJB311" s="36"/>
      <c r="JJC311" s="36"/>
      <c r="JJD311" s="36"/>
      <c r="JJE311" s="36"/>
      <c r="JJF311" s="36"/>
      <c r="JJG311" s="36"/>
      <c r="JJH311" s="36"/>
      <c r="JJI311" s="36"/>
      <c r="JJJ311" s="36"/>
      <c r="JJK311" s="36"/>
      <c r="JJL311" s="36"/>
      <c r="JJM311" s="36"/>
      <c r="JJN311" s="36"/>
      <c r="JJO311" s="36"/>
      <c r="JJP311" s="36"/>
      <c r="JJQ311" s="36"/>
      <c r="JJR311" s="36"/>
      <c r="JJS311" s="36"/>
      <c r="JJT311" s="36"/>
      <c r="JJU311" s="36"/>
      <c r="JJV311" s="36"/>
      <c r="JJW311" s="36"/>
      <c r="JJX311" s="36"/>
      <c r="JJY311" s="36"/>
      <c r="JJZ311" s="36"/>
      <c r="JKA311" s="36"/>
      <c r="JKB311" s="36"/>
      <c r="JKC311" s="36"/>
      <c r="JKD311" s="36"/>
      <c r="JKE311" s="36"/>
      <c r="JKF311" s="36"/>
      <c r="JKG311" s="36"/>
      <c r="JKH311" s="36"/>
      <c r="JKI311" s="36"/>
      <c r="JKJ311" s="36"/>
      <c r="JKK311" s="36"/>
      <c r="JKL311" s="36"/>
      <c r="JKM311" s="36"/>
      <c r="JKN311" s="36"/>
      <c r="JKO311" s="36"/>
      <c r="JKP311" s="36"/>
      <c r="JKQ311" s="36"/>
      <c r="JKR311" s="36"/>
      <c r="JKS311" s="36"/>
      <c r="JKT311" s="36"/>
      <c r="JKU311" s="36"/>
      <c r="JKV311" s="36"/>
      <c r="JKW311" s="36"/>
      <c r="JKX311" s="36"/>
      <c r="JKY311" s="36"/>
      <c r="JKZ311" s="36"/>
      <c r="JLA311" s="36"/>
      <c r="JLB311" s="36"/>
      <c r="JLC311" s="36"/>
      <c r="JLD311" s="36"/>
      <c r="JLE311" s="36"/>
      <c r="JLF311" s="36"/>
      <c r="JLG311" s="36"/>
      <c r="JLH311" s="36"/>
      <c r="JLI311" s="36"/>
      <c r="JLJ311" s="36"/>
      <c r="JLK311" s="36"/>
      <c r="JLL311" s="36"/>
      <c r="JLM311" s="36"/>
      <c r="JLN311" s="36"/>
      <c r="JLO311" s="36"/>
      <c r="JLP311" s="36"/>
      <c r="JLQ311" s="36"/>
      <c r="JLR311" s="36"/>
      <c r="JLS311" s="36"/>
      <c r="JLT311" s="36"/>
      <c r="JLU311" s="36"/>
      <c r="JLV311" s="36"/>
      <c r="JLW311" s="36"/>
      <c r="JLX311" s="36"/>
      <c r="JLY311" s="36"/>
      <c r="JLZ311" s="36"/>
      <c r="JMA311" s="36"/>
      <c r="JMB311" s="36"/>
      <c r="JMC311" s="36"/>
      <c r="JMD311" s="36"/>
      <c r="JME311" s="36"/>
      <c r="JMF311" s="36"/>
      <c r="JMG311" s="36"/>
      <c r="JMH311" s="36"/>
      <c r="JMI311" s="36"/>
      <c r="JMJ311" s="36"/>
      <c r="JMK311" s="36"/>
      <c r="JML311" s="36"/>
      <c r="JMM311" s="36"/>
      <c r="JMN311" s="36"/>
      <c r="JMO311" s="36"/>
      <c r="JMP311" s="36"/>
      <c r="JMQ311" s="36"/>
      <c r="JMR311" s="36"/>
      <c r="JMS311" s="36"/>
      <c r="JMT311" s="36"/>
      <c r="JMU311" s="36"/>
      <c r="JMV311" s="36"/>
      <c r="JMW311" s="36"/>
      <c r="JMX311" s="36"/>
      <c r="JMY311" s="36"/>
      <c r="JMZ311" s="36"/>
      <c r="JNA311" s="36"/>
      <c r="JNB311" s="36"/>
      <c r="JNC311" s="36"/>
      <c r="JND311" s="36"/>
      <c r="JNE311" s="36"/>
      <c r="JNF311" s="36"/>
      <c r="JNG311" s="36"/>
      <c r="JNH311" s="36"/>
      <c r="JNI311" s="36"/>
      <c r="JNJ311" s="36"/>
      <c r="JNK311" s="36"/>
      <c r="JNL311" s="36"/>
      <c r="JNM311" s="36"/>
      <c r="JNN311" s="36"/>
      <c r="JNO311" s="36"/>
      <c r="JNP311" s="36"/>
      <c r="JNQ311" s="36"/>
      <c r="JNR311" s="36"/>
      <c r="JNS311" s="36"/>
      <c r="JNT311" s="36"/>
      <c r="JNU311" s="36"/>
      <c r="JNV311" s="36"/>
      <c r="JNW311" s="36"/>
      <c r="JNX311" s="36"/>
      <c r="JNY311" s="36"/>
      <c r="JNZ311" s="36"/>
      <c r="JOA311" s="36"/>
      <c r="JOB311" s="36"/>
      <c r="JOC311" s="36"/>
      <c r="JOD311" s="36"/>
      <c r="JOE311" s="36"/>
      <c r="JOF311" s="36"/>
      <c r="JOG311" s="36"/>
      <c r="JOH311" s="36"/>
      <c r="JOI311" s="36"/>
      <c r="JOJ311" s="36"/>
      <c r="JOK311" s="36"/>
      <c r="JOL311" s="36"/>
      <c r="JOM311" s="36"/>
      <c r="JON311" s="36"/>
      <c r="JOO311" s="36"/>
      <c r="JOP311" s="36"/>
      <c r="JOQ311" s="36"/>
      <c r="JOR311" s="36"/>
      <c r="JOS311" s="36"/>
      <c r="JOT311" s="36"/>
      <c r="JOU311" s="36"/>
      <c r="JOV311" s="36"/>
      <c r="JOW311" s="36"/>
      <c r="JOX311" s="36"/>
      <c r="JOY311" s="36"/>
      <c r="JOZ311" s="36"/>
      <c r="JPA311" s="36"/>
      <c r="JPB311" s="36"/>
      <c r="JPC311" s="36"/>
      <c r="JPD311" s="36"/>
      <c r="JPE311" s="36"/>
      <c r="JPF311" s="36"/>
      <c r="JPG311" s="36"/>
      <c r="JPH311" s="36"/>
      <c r="JPI311" s="36"/>
      <c r="JPJ311" s="36"/>
      <c r="JPK311" s="36"/>
      <c r="JPL311" s="36"/>
      <c r="JPM311" s="36"/>
      <c r="JPN311" s="36"/>
      <c r="JPO311" s="36"/>
      <c r="JPP311" s="36"/>
      <c r="JPQ311" s="36"/>
      <c r="JPR311" s="36"/>
      <c r="JPS311" s="36"/>
      <c r="JPT311" s="36"/>
      <c r="JPU311" s="36"/>
      <c r="JPV311" s="36"/>
      <c r="JPW311" s="36"/>
      <c r="JPX311" s="36"/>
      <c r="JPY311" s="36"/>
      <c r="JPZ311" s="36"/>
      <c r="JQA311" s="36"/>
      <c r="JQB311" s="36"/>
      <c r="JQC311" s="36"/>
      <c r="JQD311" s="36"/>
      <c r="JQE311" s="36"/>
      <c r="JQF311" s="36"/>
      <c r="JQG311" s="36"/>
      <c r="JQH311" s="36"/>
      <c r="JQI311" s="36"/>
      <c r="JQJ311" s="36"/>
      <c r="JQK311" s="36"/>
      <c r="JQL311" s="36"/>
      <c r="JQM311" s="36"/>
      <c r="JQN311" s="36"/>
      <c r="JQO311" s="36"/>
      <c r="JQP311" s="36"/>
      <c r="JQQ311" s="36"/>
      <c r="JQR311" s="36"/>
      <c r="JQS311" s="36"/>
      <c r="JQT311" s="36"/>
      <c r="JQU311" s="36"/>
      <c r="JQV311" s="36"/>
      <c r="JQW311" s="36"/>
      <c r="JQX311" s="36"/>
      <c r="JQY311" s="36"/>
      <c r="JQZ311" s="36"/>
      <c r="JRA311" s="36"/>
      <c r="JRB311" s="36"/>
      <c r="JRC311" s="36"/>
      <c r="JRD311" s="36"/>
      <c r="JRE311" s="36"/>
      <c r="JRF311" s="36"/>
      <c r="JRG311" s="36"/>
      <c r="JRH311" s="36"/>
      <c r="JRI311" s="36"/>
      <c r="JRJ311" s="36"/>
      <c r="JRK311" s="36"/>
      <c r="JRL311" s="36"/>
      <c r="JRM311" s="36"/>
      <c r="JRN311" s="36"/>
      <c r="JRO311" s="36"/>
      <c r="JRP311" s="36"/>
      <c r="JRQ311" s="36"/>
      <c r="JRR311" s="36"/>
      <c r="JRS311" s="36"/>
      <c r="JRT311" s="36"/>
      <c r="JRU311" s="36"/>
      <c r="JRV311" s="36"/>
      <c r="JRW311" s="36"/>
      <c r="JRX311" s="36"/>
      <c r="JRY311" s="36"/>
      <c r="JRZ311" s="36"/>
      <c r="JSA311" s="36"/>
      <c r="JSB311" s="36"/>
      <c r="JSC311" s="36"/>
      <c r="JSD311" s="36"/>
      <c r="JSE311" s="36"/>
      <c r="JSF311" s="36"/>
      <c r="JSG311" s="36"/>
      <c r="JSH311" s="36"/>
      <c r="JSI311" s="36"/>
      <c r="JSJ311" s="36"/>
      <c r="JSK311" s="36"/>
      <c r="JSL311" s="36"/>
      <c r="JSM311" s="36"/>
      <c r="JSN311" s="36"/>
      <c r="JSO311" s="36"/>
      <c r="JSP311" s="36"/>
      <c r="JSQ311" s="36"/>
      <c r="JSR311" s="36"/>
      <c r="JSS311" s="36"/>
      <c r="JST311" s="36"/>
      <c r="JSU311" s="36"/>
      <c r="JSV311" s="36"/>
      <c r="JSW311" s="36"/>
      <c r="JSX311" s="36"/>
      <c r="JSY311" s="36"/>
      <c r="JSZ311" s="36"/>
      <c r="JTA311" s="36"/>
      <c r="JTB311" s="36"/>
      <c r="JTC311" s="36"/>
      <c r="JTD311" s="36"/>
      <c r="JTE311" s="36"/>
      <c r="JTF311" s="36"/>
      <c r="JTG311" s="36"/>
      <c r="JTH311" s="36"/>
      <c r="JTI311" s="36"/>
      <c r="JTJ311" s="36"/>
      <c r="JTK311" s="36"/>
      <c r="JTL311" s="36"/>
      <c r="JTM311" s="36"/>
      <c r="JTN311" s="36"/>
      <c r="JTO311" s="36"/>
      <c r="JTP311" s="36"/>
      <c r="JTQ311" s="36"/>
      <c r="JTR311" s="36"/>
      <c r="JTS311" s="36"/>
      <c r="JTT311" s="36"/>
      <c r="JTU311" s="36"/>
      <c r="JTV311" s="36"/>
      <c r="JTW311" s="36"/>
      <c r="JTX311" s="36"/>
      <c r="JTY311" s="36"/>
      <c r="JTZ311" s="36"/>
      <c r="JUA311" s="36"/>
      <c r="JUB311" s="36"/>
      <c r="JUC311" s="36"/>
      <c r="JUD311" s="36"/>
      <c r="JUE311" s="36"/>
      <c r="JUF311" s="36"/>
      <c r="JUG311" s="36"/>
      <c r="JUH311" s="36"/>
      <c r="JUI311" s="36"/>
      <c r="JUJ311" s="36"/>
      <c r="JUK311" s="36"/>
      <c r="JUL311" s="36"/>
      <c r="JUM311" s="36"/>
      <c r="JUN311" s="36"/>
      <c r="JUO311" s="36"/>
      <c r="JUP311" s="36"/>
      <c r="JUQ311" s="36"/>
      <c r="JUR311" s="36"/>
      <c r="JUS311" s="36"/>
      <c r="JUT311" s="36"/>
      <c r="JUU311" s="36"/>
      <c r="JUV311" s="36"/>
      <c r="JUW311" s="36"/>
      <c r="JUX311" s="36"/>
      <c r="JUY311" s="36"/>
      <c r="JUZ311" s="36"/>
      <c r="JVA311" s="36"/>
      <c r="JVB311" s="36"/>
      <c r="JVC311" s="36"/>
      <c r="JVD311" s="36"/>
      <c r="JVE311" s="36"/>
      <c r="JVF311" s="36"/>
      <c r="JVG311" s="36"/>
      <c r="JVH311" s="36"/>
      <c r="JVI311" s="36"/>
      <c r="JVJ311" s="36"/>
      <c r="JVK311" s="36"/>
      <c r="JVL311" s="36"/>
      <c r="JVM311" s="36"/>
      <c r="JVN311" s="36"/>
      <c r="JVO311" s="36"/>
      <c r="JVP311" s="36"/>
      <c r="JVQ311" s="36"/>
      <c r="JVR311" s="36"/>
      <c r="JVS311" s="36"/>
      <c r="JVT311" s="36"/>
      <c r="JVU311" s="36"/>
      <c r="JVV311" s="36"/>
      <c r="JVW311" s="36"/>
      <c r="JVX311" s="36"/>
      <c r="JVY311" s="36"/>
      <c r="JVZ311" s="36"/>
      <c r="JWA311" s="36"/>
      <c r="JWB311" s="36"/>
      <c r="JWC311" s="36"/>
      <c r="JWD311" s="36"/>
      <c r="JWE311" s="36"/>
      <c r="JWF311" s="36"/>
      <c r="JWG311" s="36"/>
      <c r="JWH311" s="36"/>
      <c r="JWI311" s="36"/>
      <c r="JWJ311" s="36"/>
      <c r="JWK311" s="36"/>
      <c r="JWL311" s="36"/>
      <c r="JWM311" s="36"/>
      <c r="JWN311" s="36"/>
      <c r="JWO311" s="36"/>
      <c r="JWP311" s="36"/>
      <c r="JWQ311" s="36"/>
      <c r="JWR311" s="36"/>
      <c r="JWS311" s="36"/>
      <c r="JWT311" s="36"/>
      <c r="JWU311" s="36"/>
      <c r="JWV311" s="36"/>
      <c r="JWW311" s="36"/>
      <c r="JWX311" s="36"/>
      <c r="JWY311" s="36"/>
      <c r="JWZ311" s="36"/>
      <c r="JXA311" s="36"/>
      <c r="JXB311" s="36"/>
      <c r="JXC311" s="36"/>
      <c r="JXD311" s="36"/>
      <c r="JXE311" s="36"/>
      <c r="JXF311" s="36"/>
      <c r="JXG311" s="36"/>
      <c r="JXH311" s="36"/>
      <c r="JXI311" s="36"/>
      <c r="JXJ311" s="36"/>
      <c r="JXK311" s="36"/>
      <c r="JXL311" s="36"/>
      <c r="JXM311" s="36"/>
      <c r="JXN311" s="36"/>
      <c r="JXO311" s="36"/>
      <c r="JXP311" s="36"/>
      <c r="JXQ311" s="36"/>
      <c r="JXR311" s="36"/>
      <c r="JXS311" s="36"/>
      <c r="JXT311" s="36"/>
      <c r="JXU311" s="36"/>
      <c r="JXV311" s="36"/>
      <c r="JXW311" s="36"/>
      <c r="JXX311" s="36"/>
      <c r="JXY311" s="36"/>
      <c r="JXZ311" s="36"/>
      <c r="JYA311" s="36"/>
      <c r="JYB311" s="36"/>
      <c r="JYC311" s="36"/>
      <c r="JYD311" s="36"/>
      <c r="JYE311" s="36"/>
      <c r="JYF311" s="36"/>
      <c r="JYG311" s="36"/>
      <c r="JYH311" s="36"/>
      <c r="JYI311" s="36"/>
      <c r="JYJ311" s="36"/>
      <c r="JYK311" s="36"/>
      <c r="JYL311" s="36"/>
      <c r="JYM311" s="36"/>
      <c r="JYN311" s="36"/>
      <c r="JYO311" s="36"/>
      <c r="JYP311" s="36"/>
      <c r="JYQ311" s="36"/>
      <c r="JYR311" s="36"/>
      <c r="JYS311" s="36"/>
      <c r="JYT311" s="36"/>
      <c r="JYU311" s="36"/>
      <c r="JYV311" s="36"/>
      <c r="JYW311" s="36"/>
      <c r="JYX311" s="36"/>
      <c r="JYY311" s="36"/>
      <c r="JYZ311" s="36"/>
      <c r="JZA311" s="36"/>
      <c r="JZB311" s="36"/>
      <c r="JZC311" s="36"/>
      <c r="JZD311" s="36"/>
      <c r="JZE311" s="36"/>
      <c r="JZF311" s="36"/>
      <c r="JZG311" s="36"/>
      <c r="JZH311" s="36"/>
      <c r="JZI311" s="36"/>
      <c r="JZJ311" s="36"/>
      <c r="JZK311" s="36"/>
      <c r="JZL311" s="36"/>
      <c r="JZM311" s="36"/>
      <c r="JZN311" s="36"/>
      <c r="JZO311" s="36"/>
      <c r="JZP311" s="36"/>
      <c r="JZQ311" s="36"/>
      <c r="JZR311" s="36"/>
      <c r="JZS311" s="36"/>
      <c r="JZT311" s="36"/>
      <c r="JZU311" s="36"/>
      <c r="JZV311" s="36"/>
      <c r="JZW311" s="36"/>
      <c r="JZX311" s="36"/>
      <c r="JZY311" s="36"/>
      <c r="JZZ311" s="36"/>
      <c r="KAA311" s="36"/>
      <c r="KAB311" s="36"/>
      <c r="KAC311" s="36"/>
      <c r="KAD311" s="36"/>
      <c r="KAE311" s="36"/>
      <c r="KAF311" s="36"/>
      <c r="KAG311" s="36"/>
      <c r="KAH311" s="36"/>
      <c r="KAI311" s="36"/>
      <c r="KAJ311" s="36"/>
      <c r="KAK311" s="36"/>
      <c r="KAL311" s="36"/>
      <c r="KAM311" s="36"/>
      <c r="KAN311" s="36"/>
      <c r="KAO311" s="36"/>
      <c r="KAP311" s="36"/>
      <c r="KAQ311" s="36"/>
      <c r="KAR311" s="36"/>
      <c r="KAS311" s="36"/>
      <c r="KAT311" s="36"/>
      <c r="KAU311" s="36"/>
      <c r="KAV311" s="36"/>
      <c r="KAW311" s="36"/>
      <c r="KAX311" s="36"/>
      <c r="KAY311" s="36"/>
      <c r="KAZ311" s="36"/>
      <c r="KBA311" s="36"/>
      <c r="KBB311" s="36"/>
      <c r="KBC311" s="36"/>
      <c r="KBD311" s="36"/>
      <c r="KBE311" s="36"/>
      <c r="KBF311" s="36"/>
      <c r="KBG311" s="36"/>
      <c r="KBH311" s="36"/>
      <c r="KBI311" s="36"/>
      <c r="KBJ311" s="36"/>
      <c r="KBK311" s="36"/>
      <c r="KBL311" s="36"/>
      <c r="KBM311" s="36"/>
      <c r="KBN311" s="36"/>
      <c r="KBO311" s="36"/>
      <c r="KBP311" s="36"/>
      <c r="KBQ311" s="36"/>
      <c r="KBR311" s="36"/>
      <c r="KBS311" s="36"/>
      <c r="KBT311" s="36"/>
      <c r="KBU311" s="36"/>
      <c r="KBV311" s="36"/>
      <c r="KBW311" s="36"/>
      <c r="KBX311" s="36"/>
      <c r="KBY311" s="36"/>
      <c r="KBZ311" s="36"/>
      <c r="KCA311" s="36"/>
      <c r="KCB311" s="36"/>
      <c r="KCC311" s="36"/>
      <c r="KCD311" s="36"/>
      <c r="KCE311" s="36"/>
      <c r="KCF311" s="36"/>
      <c r="KCG311" s="36"/>
      <c r="KCH311" s="36"/>
      <c r="KCI311" s="36"/>
      <c r="KCJ311" s="36"/>
      <c r="KCK311" s="36"/>
      <c r="KCL311" s="36"/>
      <c r="KCM311" s="36"/>
      <c r="KCN311" s="36"/>
      <c r="KCO311" s="36"/>
      <c r="KCP311" s="36"/>
      <c r="KCQ311" s="36"/>
      <c r="KCR311" s="36"/>
      <c r="KCS311" s="36"/>
      <c r="KCT311" s="36"/>
      <c r="KCU311" s="36"/>
      <c r="KCV311" s="36"/>
      <c r="KCW311" s="36"/>
      <c r="KCX311" s="36"/>
      <c r="KCY311" s="36"/>
      <c r="KCZ311" s="36"/>
      <c r="KDA311" s="36"/>
      <c r="KDB311" s="36"/>
      <c r="KDC311" s="36"/>
      <c r="KDD311" s="36"/>
      <c r="KDE311" s="36"/>
      <c r="KDF311" s="36"/>
      <c r="KDG311" s="36"/>
      <c r="KDH311" s="36"/>
      <c r="KDI311" s="36"/>
      <c r="KDJ311" s="36"/>
      <c r="KDK311" s="36"/>
      <c r="KDL311" s="36"/>
      <c r="KDM311" s="36"/>
      <c r="KDN311" s="36"/>
      <c r="KDO311" s="36"/>
      <c r="KDP311" s="36"/>
      <c r="KDQ311" s="36"/>
      <c r="KDR311" s="36"/>
      <c r="KDS311" s="36"/>
      <c r="KDT311" s="36"/>
      <c r="KDU311" s="36"/>
      <c r="KDV311" s="36"/>
      <c r="KDW311" s="36"/>
      <c r="KDX311" s="36"/>
      <c r="KDY311" s="36"/>
      <c r="KDZ311" s="36"/>
      <c r="KEA311" s="36"/>
      <c r="KEB311" s="36"/>
      <c r="KEC311" s="36"/>
      <c r="KED311" s="36"/>
      <c r="KEE311" s="36"/>
      <c r="KEF311" s="36"/>
      <c r="KEG311" s="36"/>
      <c r="KEH311" s="36"/>
      <c r="KEI311" s="36"/>
      <c r="KEJ311" s="36"/>
      <c r="KEK311" s="36"/>
      <c r="KEL311" s="36"/>
      <c r="KEM311" s="36"/>
      <c r="KEN311" s="36"/>
      <c r="KEO311" s="36"/>
      <c r="KEP311" s="36"/>
      <c r="KEQ311" s="36"/>
      <c r="KER311" s="36"/>
      <c r="KES311" s="36"/>
      <c r="KET311" s="36"/>
      <c r="KEU311" s="36"/>
      <c r="KEV311" s="36"/>
      <c r="KEW311" s="36"/>
      <c r="KEX311" s="36"/>
      <c r="KEY311" s="36"/>
      <c r="KEZ311" s="36"/>
      <c r="KFA311" s="36"/>
      <c r="KFB311" s="36"/>
      <c r="KFC311" s="36"/>
      <c r="KFD311" s="36"/>
      <c r="KFE311" s="36"/>
      <c r="KFF311" s="36"/>
      <c r="KFG311" s="36"/>
      <c r="KFH311" s="36"/>
      <c r="KFI311" s="36"/>
      <c r="KFJ311" s="36"/>
      <c r="KFK311" s="36"/>
      <c r="KFL311" s="36"/>
      <c r="KFM311" s="36"/>
      <c r="KFN311" s="36"/>
      <c r="KFO311" s="36"/>
      <c r="KFP311" s="36"/>
      <c r="KFQ311" s="36"/>
      <c r="KFR311" s="36"/>
      <c r="KFS311" s="36"/>
      <c r="KFT311" s="36"/>
      <c r="KFU311" s="36"/>
      <c r="KFV311" s="36"/>
      <c r="KFW311" s="36"/>
      <c r="KFX311" s="36"/>
      <c r="KFY311" s="36"/>
      <c r="KFZ311" s="36"/>
      <c r="KGA311" s="36"/>
      <c r="KGB311" s="36"/>
      <c r="KGC311" s="36"/>
      <c r="KGD311" s="36"/>
      <c r="KGE311" s="36"/>
      <c r="KGF311" s="36"/>
      <c r="KGG311" s="36"/>
      <c r="KGH311" s="36"/>
      <c r="KGI311" s="36"/>
      <c r="KGJ311" s="36"/>
      <c r="KGK311" s="36"/>
      <c r="KGL311" s="36"/>
      <c r="KGM311" s="36"/>
      <c r="KGN311" s="36"/>
      <c r="KGO311" s="36"/>
      <c r="KGP311" s="36"/>
      <c r="KGQ311" s="36"/>
      <c r="KGR311" s="36"/>
      <c r="KGS311" s="36"/>
      <c r="KGT311" s="36"/>
      <c r="KGU311" s="36"/>
      <c r="KGV311" s="36"/>
      <c r="KGW311" s="36"/>
      <c r="KGX311" s="36"/>
      <c r="KGY311" s="36"/>
      <c r="KGZ311" s="36"/>
      <c r="KHA311" s="36"/>
      <c r="KHB311" s="36"/>
      <c r="KHC311" s="36"/>
      <c r="KHD311" s="36"/>
      <c r="KHE311" s="36"/>
      <c r="KHF311" s="36"/>
      <c r="KHG311" s="36"/>
      <c r="KHH311" s="36"/>
      <c r="KHI311" s="36"/>
      <c r="KHJ311" s="36"/>
      <c r="KHK311" s="36"/>
      <c r="KHL311" s="36"/>
      <c r="KHM311" s="36"/>
      <c r="KHN311" s="36"/>
      <c r="KHO311" s="36"/>
      <c r="KHP311" s="36"/>
      <c r="KHQ311" s="36"/>
      <c r="KHR311" s="36"/>
      <c r="KHS311" s="36"/>
      <c r="KHT311" s="36"/>
      <c r="KHU311" s="36"/>
      <c r="KHV311" s="36"/>
      <c r="KHW311" s="36"/>
      <c r="KHX311" s="36"/>
      <c r="KHY311" s="36"/>
      <c r="KHZ311" s="36"/>
      <c r="KIA311" s="36"/>
      <c r="KIB311" s="36"/>
      <c r="KIC311" s="36"/>
      <c r="KID311" s="36"/>
      <c r="KIE311" s="36"/>
      <c r="KIF311" s="36"/>
      <c r="KIG311" s="36"/>
      <c r="KIH311" s="36"/>
      <c r="KII311" s="36"/>
      <c r="KIJ311" s="36"/>
      <c r="KIK311" s="36"/>
      <c r="KIL311" s="36"/>
      <c r="KIM311" s="36"/>
      <c r="KIN311" s="36"/>
      <c r="KIO311" s="36"/>
      <c r="KIP311" s="36"/>
      <c r="KIQ311" s="36"/>
      <c r="KIR311" s="36"/>
      <c r="KIS311" s="36"/>
      <c r="KIT311" s="36"/>
      <c r="KIU311" s="36"/>
      <c r="KIV311" s="36"/>
      <c r="KIW311" s="36"/>
      <c r="KIX311" s="36"/>
      <c r="KIY311" s="36"/>
      <c r="KIZ311" s="36"/>
      <c r="KJA311" s="36"/>
      <c r="KJB311" s="36"/>
      <c r="KJC311" s="36"/>
      <c r="KJD311" s="36"/>
      <c r="KJE311" s="36"/>
      <c r="KJF311" s="36"/>
      <c r="KJG311" s="36"/>
      <c r="KJH311" s="36"/>
      <c r="KJI311" s="36"/>
      <c r="KJJ311" s="36"/>
      <c r="KJK311" s="36"/>
      <c r="KJL311" s="36"/>
      <c r="KJM311" s="36"/>
      <c r="KJN311" s="36"/>
      <c r="KJO311" s="36"/>
      <c r="KJP311" s="36"/>
      <c r="KJQ311" s="36"/>
      <c r="KJR311" s="36"/>
      <c r="KJS311" s="36"/>
      <c r="KJT311" s="36"/>
      <c r="KJU311" s="36"/>
      <c r="KJV311" s="36"/>
      <c r="KJW311" s="36"/>
      <c r="KJX311" s="36"/>
      <c r="KJY311" s="36"/>
      <c r="KJZ311" s="36"/>
      <c r="KKA311" s="36"/>
      <c r="KKB311" s="36"/>
      <c r="KKC311" s="36"/>
      <c r="KKD311" s="36"/>
      <c r="KKE311" s="36"/>
      <c r="KKF311" s="36"/>
      <c r="KKG311" s="36"/>
      <c r="KKH311" s="36"/>
      <c r="KKI311" s="36"/>
      <c r="KKJ311" s="36"/>
      <c r="KKK311" s="36"/>
      <c r="KKL311" s="36"/>
      <c r="KKM311" s="36"/>
      <c r="KKN311" s="36"/>
      <c r="KKO311" s="36"/>
      <c r="KKP311" s="36"/>
      <c r="KKQ311" s="36"/>
      <c r="KKR311" s="36"/>
      <c r="KKS311" s="36"/>
      <c r="KKT311" s="36"/>
      <c r="KKU311" s="36"/>
      <c r="KKV311" s="36"/>
      <c r="KKW311" s="36"/>
      <c r="KKX311" s="36"/>
      <c r="KKY311" s="36"/>
      <c r="KKZ311" s="36"/>
      <c r="KLA311" s="36"/>
      <c r="KLB311" s="36"/>
      <c r="KLC311" s="36"/>
      <c r="KLD311" s="36"/>
      <c r="KLE311" s="36"/>
      <c r="KLF311" s="36"/>
      <c r="KLG311" s="36"/>
      <c r="KLH311" s="36"/>
      <c r="KLI311" s="36"/>
      <c r="KLJ311" s="36"/>
      <c r="KLK311" s="36"/>
      <c r="KLL311" s="36"/>
      <c r="KLM311" s="36"/>
      <c r="KLN311" s="36"/>
      <c r="KLO311" s="36"/>
      <c r="KLP311" s="36"/>
      <c r="KLQ311" s="36"/>
      <c r="KLR311" s="36"/>
      <c r="KLS311" s="36"/>
      <c r="KLT311" s="36"/>
      <c r="KLU311" s="36"/>
      <c r="KLV311" s="36"/>
      <c r="KLW311" s="36"/>
      <c r="KLX311" s="36"/>
      <c r="KLY311" s="36"/>
      <c r="KLZ311" s="36"/>
      <c r="KMA311" s="36"/>
      <c r="KMB311" s="36"/>
      <c r="KMC311" s="36"/>
      <c r="KMD311" s="36"/>
      <c r="KME311" s="36"/>
      <c r="KMF311" s="36"/>
      <c r="KMG311" s="36"/>
      <c r="KMH311" s="36"/>
      <c r="KMI311" s="36"/>
      <c r="KMJ311" s="36"/>
      <c r="KMK311" s="36"/>
      <c r="KML311" s="36"/>
      <c r="KMM311" s="36"/>
      <c r="KMN311" s="36"/>
      <c r="KMO311" s="36"/>
      <c r="KMP311" s="36"/>
      <c r="KMQ311" s="36"/>
      <c r="KMR311" s="36"/>
      <c r="KMS311" s="36"/>
      <c r="KMT311" s="36"/>
      <c r="KMU311" s="36"/>
      <c r="KMV311" s="36"/>
      <c r="KMW311" s="36"/>
      <c r="KMX311" s="36"/>
      <c r="KMY311" s="36"/>
      <c r="KMZ311" s="36"/>
      <c r="KNA311" s="36"/>
      <c r="KNB311" s="36"/>
      <c r="KNC311" s="36"/>
      <c r="KND311" s="36"/>
      <c r="KNE311" s="36"/>
      <c r="KNF311" s="36"/>
      <c r="KNG311" s="36"/>
      <c r="KNH311" s="36"/>
      <c r="KNI311" s="36"/>
      <c r="KNJ311" s="36"/>
      <c r="KNK311" s="36"/>
      <c r="KNL311" s="36"/>
      <c r="KNM311" s="36"/>
      <c r="KNN311" s="36"/>
      <c r="KNO311" s="36"/>
      <c r="KNP311" s="36"/>
      <c r="KNQ311" s="36"/>
      <c r="KNR311" s="36"/>
      <c r="KNS311" s="36"/>
      <c r="KNT311" s="36"/>
      <c r="KNU311" s="36"/>
      <c r="KNV311" s="36"/>
      <c r="KNW311" s="36"/>
      <c r="KNX311" s="36"/>
      <c r="KNY311" s="36"/>
      <c r="KNZ311" s="36"/>
      <c r="KOA311" s="36"/>
      <c r="KOB311" s="36"/>
      <c r="KOC311" s="36"/>
      <c r="KOD311" s="36"/>
      <c r="KOE311" s="36"/>
      <c r="KOF311" s="36"/>
      <c r="KOG311" s="36"/>
      <c r="KOH311" s="36"/>
      <c r="KOI311" s="36"/>
      <c r="KOJ311" s="36"/>
      <c r="KOK311" s="36"/>
      <c r="KOL311" s="36"/>
      <c r="KOM311" s="36"/>
      <c r="KON311" s="36"/>
      <c r="KOO311" s="36"/>
      <c r="KOP311" s="36"/>
      <c r="KOQ311" s="36"/>
      <c r="KOR311" s="36"/>
      <c r="KOS311" s="36"/>
      <c r="KOT311" s="36"/>
      <c r="KOU311" s="36"/>
      <c r="KOV311" s="36"/>
      <c r="KOW311" s="36"/>
      <c r="KOX311" s="36"/>
      <c r="KOY311" s="36"/>
      <c r="KOZ311" s="36"/>
      <c r="KPA311" s="36"/>
      <c r="KPB311" s="36"/>
      <c r="KPC311" s="36"/>
      <c r="KPD311" s="36"/>
      <c r="KPE311" s="36"/>
      <c r="KPF311" s="36"/>
      <c r="KPG311" s="36"/>
      <c r="KPH311" s="36"/>
      <c r="KPI311" s="36"/>
      <c r="KPJ311" s="36"/>
      <c r="KPK311" s="36"/>
      <c r="KPL311" s="36"/>
      <c r="KPM311" s="36"/>
      <c r="KPN311" s="36"/>
      <c r="KPO311" s="36"/>
      <c r="KPP311" s="36"/>
      <c r="KPQ311" s="36"/>
      <c r="KPR311" s="36"/>
      <c r="KPS311" s="36"/>
      <c r="KPT311" s="36"/>
      <c r="KPU311" s="36"/>
      <c r="KPV311" s="36"/>
      <c r="KPW311" s="36"/>
      <c r="KPX311" s="36"/>
      <c r="KPY311" s="36"/>
      <c r="KPZ311" s="36"/>
      <c r="KQA311" s="36"/>
      <c r="KQB311" s="36"/>
      <c r="KQC311" s="36"/>
      <c r="KQD311" s="36"/>
      <c r="KQE311" s="36"/>
      <c r="KQF311" s="36"/>
      <c r="KQG311" s="36"/>
      <c r="KQH311" s="36"/>
      <c r="KQI311" s="36"/>
      <c r="KQJ311" s="36"/>
      <c r="KQK311" s="36"/>
      <c r="KQL311" s="36"/>
      <c r="KQM311" s="36"/>
      <c r="KQN311" s="36"/>
      <c r="KQO311" s="36"/>
      <c r="KQP311" s="36"/>
      <c r="KQQ311" s="36"/>
      <c r="KQR311" s="36"/>
      <c r="KQS311" s="36"/>
      <c r="KQT311" s="36"/>
      <c r="KQU311" s="36"/>
      <c r="KQV311" s="36"/>
      <c r="KQW311" s="36"/>
      <c r="KQX311" s="36"/>
      <c r="KQY311" s="36"/>
      <c r="KQZ311" s="36"/>
      <c r="KRA311" s="36"/>
      <c r="KRB311" s="36"/>
      <c r="KRC311" s="36"/>
      <c r="KRD311" s="36"/>
      <c r="KRE311" s="36"/>
      <c r="KRF311" s="36"/>
      <c r="KRG311" s="36"/>
      <c r="KRH311" s="36"/>
      <c r="KRI311" s="36"/>
      <c r="KRJ311" s="36"/>
      <c r="KRK311" s="36"/>
      <c r="KRL311" s="36"/>
      <c r="KRM311" s="36"/>
      <c r="KRN311" s="36"/>
      <c r="KRO311" s="36"/>
      <c r="KRP311" s="36"/>
      <c r="KRQ311" s="36"/>
      <c r="KRR311" s="36"/>
      <c r="KRS311" s="36"/>
      <c r="KRT311" s="36"/>
      <c r="KRU311" s="36"/>
      <c r="KRV311" s="36"/>
      <c r="KRW311" s="36"/>
      <c r="KRX311" s="36"/>
      <c r="KRY311" s="36"/>
      <c r="KRZ311" s="36"/>
      <c r="KSA311" s="36"/>
      <c r="KSB311" s="36"/>
      <c r="KSC311" s="36"/>
      <c r="KSD311" s="36"/>
      <c r="KSE311" s="36"/>
      <c r="KSF311" s="36"/>
      <c r="KSG311" s="36"/>
      <c r="KSH311" s="36"/>
      <c r="KSI311" s="36"/>
      <c r="KSJ311" s="36"/>
      <c r="KSK311" s="36"/>
      <c r="KSL311" s="36"/>
      <c r="KSM311" s="36"/>
      <c r="KSN311" s="36"/>
      <c r="KSO311" s="36"/>
      <c r="KSP311" s="36"/>
      <c r="KSQ311" s="36"/>
      <c r="KSR311" s="36"/>
      <c r="KSS311" s="36"/>
      <c r="KST311" s="36"/>
      <c r="KSU311" s="36"/>
      <c r="KSV311" s="36"/>
      <c r="KSW311" s="36"/>
      <c r="KSX311" s="36"/>
      <c r="KSY311" s="36"/>
      <c r="KSZ311" s="36"/>
      <c r="KTA311" s="36"/>
      <c r="KTB311" s="36"/>
      <c r="KTC311" s="36"/>
      <c r="KTD311" s="36"/>
      <c r="KTE311" s="36"/>
      <c r="KTF311" s="36"/>
      <c r="KTG311" s="36"/>
      <c r="KTH311" s="36"/>
      <c r="KTI311" s="36"/>
      <c r="KTJ311" s="36"/>
      <c r="KTK311" s="36"/>
      <c r="KTL311" s="36"/>
      <c r="KTM311" s="36"/>
      <c r="KTN311" s="36"/>
      <c r="KTO311" s="36"/>
      <c r="KTP311" s="36"/>
      <c r="KTQ311" s="36"/>
      <c r="KTR311" s="36"/>
      <c r="KTS311" s="36"/>
      <c r="KTT311" s="36"/>
      <c r="KTU311" s="36"/>
      <c r="KTV311" s="36"/>
      <c r="KTW311" s="36"/>
      <c r="KTX311" s="36"/>
      <c r="KTY311" s="36"/>
      <c r="KTZ311" s="36"/>
      <c r="KUA311" s="36"/>
      <c r="KUB311" s="36"/>
      <c r="KUC311" s="36"/>
      <c r="KUD311" s="36"/>
      <c r="KUE311" s="36"/>
      <c r="KUF311" s="36"/>
      <c r="KUG311" s="36"/>
      <c r="KUH311" s="36"/>
      <c r="KUI311" s="36"/>
      <c r="KUJ311" s="36"/>
      <c r="KUK311" s="36"/>
      <c r="KUL311" s="36"/>
      <c r="KUM311" s="36"/>
      <c r="KUN311" s="36"/>
      <c r="KUO311" s="36"/>
      <c r="KUP311" s="36"/>
      <c r="KUQ311" s="36"/>
      <c r="KUR311" s="36"/>
      <c r="KUS311" s="36"/>
      <c r="KUT311" s="36"/>
      <c r="KUU311" s="36"/>
      <c r="KUV311" s="36"/>
      <c r="KUW311" s="36"/>
      <c r="KUX311" s="36"/>
      <c r="KUY311" s="36"/>
      <c r="KUZ311" s="36"/>
      <c r="KVA311" s="36"/>
      <c r="KVB311" s="36"/>
      <c r="KVC311" s="36"/>
      <c r="KVD311" s="36"/>
      <c r="KVE311" s="36"/>
      <c r="KVF311" s="36"/>
      <c r="KVG311" s="36"/>
      <c r="KVH311" s="36"/>
      <c r="KVI311" s="36"/>
      <c r="KVJ311" s="36"/>
      <c r="KVK311" s="36"/>
      <c r="KVL311" s="36"/>
      <c r="KVM311" s="36"/>
      <c r="KVN311" s="36"/>
      <c r="KVO311" s="36"/>
      <c r="KVP311" s="36"/>
      <c r="KVQ311" s="36"/>
      <c r="KVR311" s="36"/>
      <c r="KVS311" s="36"/>
      <c r="KVT311" s="36"/>
      <c r="KVU311" s="36"/>
      <c r="KVV311" s="36"/>
      <c r="KVW311" s="36"/>
      <c r="KVX311" s="36"/>
      <c r="KVY311" s="36"/>
      <c r="KVZ311" s="36"/>
      <c r="KWA311" s="36"/>
      <c r="KWB311" s="36"/>
      <c r="KWC311" s="36"/>
      <c r="KWD311" s="36"/>
      <c r="KWE311" s="36"/>
      <c r="KWF311" s="36"/>
      <c r="KWG311" s="36"/>
      <c r="KWH311" s="36"/>
      <c r="KWI311" s="36"/>
      <c r="KWJ311" s="36"/>
      <c r="KWK311" s="36"/>
      <c r="KWL311" s="36"/>
      <c r="KWM311" s="36"/>
      <c r="KWN311" s="36"/>
      <c r="KWO311" s="36"/>
      <c r="KWP311" s="36"/>
      <c r="KWQ311" s="36"/>
      <c r="KWR311" s="36"/>
      <c r="KWS311" s="36"/>
      <c r="KWT311" s="36"/>
      <c r="KWU311" s="36"/>
      <c r="KWV311" s="36"/>
      <c r="KWW311" s="36"/>
      <c r="KWX311" s="36"/>
      <c r="KWY311" s="36"/>
      <c r="KWZ311" s="36"/>
      <c r="KXA311" s="36"/>
      <c r="KXB311" s="36"/>
      <c r="KXC311" s="36"/>
      <c r="KXD311" s="36"/>
      <c r="KXE311" s="36"/>
      <c r="KXF311" s="36"/>
      <c r="KXG311" s="36"/>
      <c r="KXH311" s="36"/>
      <c r="KXI311" s="36"/>
      <c r="KXJ311" s="36"/>
      <c r="KXK311" s="36"/>
      <c r="KXL311" s="36"/>
      <c r="KXM311" s="36"/>
      <c r="KXN311" s="36"/>
      <c r="KXO311" s="36"/>
      <c r="KXP311" s="36"/>
      <c r="KXQ311" s="36"/>
      <c r="KXR311" s="36"/>
      <c r="KXS311" s="36"/>
      <c r="KXT311" s="36"/>
      <c r="KXU311" s="36"/>
      <c r="KXV311" s="36"/>
      <c r="KXW311" s="36"/>
      <c r="KXX311" s="36"/>
      <c r="KXY311" s="36"/>
      <c r="KXZ311" s="36"/>
      <c r="KYA311" s="36"/>
      <c r="KYB311" s="36"/>
      <c r="KYC311" s="36"/>
      <c r="KYD311" s="36"/>
      <c r="KYE311" s="36"/>
      <c r="KYF311" s="36"/>
      <c r="KYG311" s="36"/>
      <c r="KYH311" s="36"/>
      <c r="KYI311" s="36"/>
      <c r="KYJ311" s="36"/>
      <c r="KYK311" s="36"/>
      <c r="KYL311" s="36"/>
      <c r="KYM311" s="36"/>
      <c r="KYN311" s="36"/>
      <c r="KYO311" s="36"/>
      <c r="KYP311" s="36"/>
      <c r="KYQ311" s="36"/>
      <c r="KYR311" s="36"/>
      <c r="KYS311" s="36"/>
      <c r="KYT311" s="36"/>
      <c r="KYU311" s="36"/>
      <c r="KYV311" s="36"/>
      <c r="KYW311" s="36"/>
      <c r="KYX311" s="36"/>
      <c r="KYY311" s="36"/>
      <c r="KYZ311" s="36"/>
      <c r="KZA311" s="36"/>
      <c r="KZB311" s="36"/>
      <c r="KZC311" s="36"/>
      <c r="KZD311" s="36"/>
      <c r="KZE311" s="36"/>
      <c r="KZF311" s="36"/>
      <c r="KZG311" s="36"/>
      <c r="KZH311" s="36"/>
      <c r="KZI311" s="36"/>
      <c r="KZJ311" s="36"/>
      <c r="KZK311" s="36"/>
      <c r="KZL311" s="36"/>
      <c r="KZM311" s="36"/>
      <c r="KZN311" s="36"/>
      <c r="KZO311" s="36"/>
      <c r="KZP311" s="36"/>
      <c r="KZQ311" s="36"/>
      <c r="KZR311" s="36"/>
      <c r="KZS311" s="36"/>
      <c r="KZT311" s="36"/>
      <c r="KZU311" s="36"/>
      <c r="KZV311" s="36"/>
      <c r="KZW311" s="36"/>
      <c r="KZX311" s="36"/>
      <c r="KZY311" s="36"/>
      <c r="KZZ311" s="36"/>
      <c r="LAA311" s="36"/>
      <c r="LAB311" s="36"/>
      <c r="LAC311" s="36"/>
      <c r="LAD311" s="36"/>
      <c r="LAE311" s="36"/>
      <c r="LAF311" s="36"/>
      <c r="LAG311" s="36"/>
      <c r="LAH311" s="36"/>
      <c r="LAI311" s="36"/>
      <c r="LAJ311" s="36"/>
      <c r="LAK311" s="36"/>
      <c r="LAL311" s="36"/>
      <c r="LAM311" s="36"/>
      <c r="LAN311" s="36"/>
      <c r="LAO311" s="36"/>
      <c r="LAP311" s="36"/>
      <c r="LAQ311" s="36"/>
      <c r="LAR311" s="36"/>
      <c r="LAS311" s="36"/>
      <c r="LAT311" s="36"/>
      <c r="LAU311" s="36"/>
      <c r="LAV311" s="36"/>
      <c r="LAW311" s="36"/>
      <c r="LAX311" s="36"/>
      <c r="LAY311" s="36"/>
      <c r="LAZ311" s="36"/>
      <c r="LBA311" s="36"/>
      <c r="LBB311" s="36"/>
      <c r="LBC311" s="36"/>
      <c r="LBD311" s="36"/>
      <c r="LBE311" s="36"/>
      <c r="LBF311" s="36"/>
      <c r="LBG311" s="36"/>
      <c r="LBH311" s="36"/>
      <c r="LBI311" s="36"/>
      <c r="LBJ311" s="36"/>
      <c r="LBK311" s="36"/>
      <c r="LBL311" s="36"/>
      <c r="LBM311" s="36"/>
      <c r="LBN311" s="36"/>
      <c r="LBO311" s="36"/>
      <c r="LBP311" s="36"/>
      <c r="LBQ311" s="36"/>
      <c r="LBR311" s="36"/>
      <c r="LBS311" s="36"/>
      <c r="LBT311" s="36"/>
      <c r="LBU311" s="36"/>
      <c r="LBV311" s="36"/>
      <c r="LBW311" s="36"/>
      <c r="LBX311" s="36"/>
      <c r="LBY311" s="36"/>
      <c r="LBZ311" s="36"/>
      <c r="LCA311" s="36"/>
      <c r="LCB311" s="36"/>
      <c r="LCC311" s="36"/>
      <c r="LCD311" s="36"/>
      <c r="LCE311" s="36"/>
      <c r="LCF311" s="36"/>
      <c r="LCG311" s="36"/>
      <c r="LCH311" s="36"/>
      <c r="LCI311" s="36"/>
      <c r="LCJ311" s="36"/>
      <c r="LCK311" s="36"/>
      <c r="LCL311" s="36"/>
      <c r="LCM311" s="36"/>
      <c r="LCN311" s="36"/>
      <c r="LCO311" s="36"/>
      <c r="LCP311" s="36"/>
      <c r="LCQ311" s="36"/>
      <c r="LCR311" s="36"/>
      <c r="LCS311" s="36"/>
      <c r="LCT311" s="36"/>
      <c r="LCU311" s="36"/>
      <c r="LCV311" s="36"/>
      <c r="LCW311" s="36"/>
      <c r="LCX311" s="36"/>
      <c r="LCY311" s="36"/>
      <c r="LCZ311" s="36"/>
      <c r="LDA311" s="36"/>
      <c r="LDB311" s="36"/>
      <c r="LDC311" s="36"/>
      <c r="LDD311" s="36"/>
      <c r="LDE311" s="36"/>
      <c r="LDF311" s="36"/>
      <c r="LDG311" s="36"/>
      <c r="LDH311" s="36"/>
      <c r="LDI311" s="36"/>
      <c r="LDJ311" s="36"/>
      <c r="LDK311" s="36"/>
      <c r="LDL311" s="36"/>
      <c r="LDM311" s="36"/>
      <c r="LDN311" s="36"/>
      <c r="LDO311" s="36"/>
      <c r="LDP311" s="36"/>
      <c r="LDQ311" s="36"/>
      <c r="LDR311" s="36"/>
      <c r="LDS311" s="36"/>
      <c r="LDT311" s="36"/>
      <c r="LDU311" s="36"/>
      <c r="LDV311" s="36"/>
      <c r="LDW311" s="36"/>
      <c r="LDX311" s="36"/>
      <c r="LDY311" s="36"/>
      <c r="LDZ311" s="36"/>
      <c r="LEA311" s="36"/>
      <c r="LEB311" s="36"/>
      <c r="LEC311" s="36"/>
      <c r="LED311" s="36"/>
      <c r="LEE311" s="36"/>
      <c r="LEF311" s="36"/>
      <c r="LEG311" s="36"/>
      <c r="LEH311" s="36"/>
      <c r="LEI311" s="36"/>
      <c r="LEJ311" s="36"/>
      <c r="LEK311" s="36"/>
      <c r="LEL311" s="36"/>
      <c r="LEM311" s="36"/>
      <c r="LEN311" s="36"/>
      <c r="LEO311" s="36"/>
      <c r="LEP311" s="36"/>
      <c r="LEQ311" s="36"/>
      <c r="LER311" s="36"/>
      <c r="LES311" s="36"/>
      <c r="LET311" s="36"/>
      <c r="LEU311" s="36"/>
      <c r="LEV311" s="36"/>
      <c r="LEW311" s="36"/>
      <c r="LEX311" s="36"/>
      <c r="LEY311" s="36"/>
      <c r="LEZ311" s="36"/>
      <c r="LFA311" s="36"/>
      <c r="LFB311" s="36"/>
      <c r="LFC311" s="36"/>
      <c r="LFD311" s="36"/>
      <c r="LFE311" s="36"/>
      <c r="LFF311" s="36"/>
      <c r="LFG311" s="36"/>
      <c r="LFH311" s="36"/>
      <c r="LFI311" s="36"/>
      <c r="LFJ311" s="36"/>
      <c r="LFK311" s="36"/>
      <c r="LFL311" s="36"/>
      <c r="LFM311" s="36"/>
      <c r="LFN311" s="36"/>
      <c r="LFO311" s="36"/>
      <c r="LFP311" s="36"/>
      <c r="LFQ311" s="36"/>
      <c r="LFR311" s="36"/>
      <c r="LFS311" s="36"/>
      <c r="LFT311" s="36"/>
      <c r="LFU311" s="36"/>
      <c r="LFV311" s="36"/>
      <c r="LFW311" s="36"/>
      <c r="LFX311" s="36"/>
      <c r="LFY311" s="36"/>
      <c r="LFZ311" s="36"/>
      <c r="LGA311" s="36"/>
      <c r="LGB311" s="36"/>
      <c r="LGC311" s="36"/>
      <c r="LGD311" s="36"/>
      <c r="LGE311" s="36"/>
      <c r="LGF311" s="36"/>
      <c r="LGG311" s="36"/>
      <c r="LGH311" s="36"/>
      <c r="LGI311" s="36"/>
      <c r="LGJ311" s="36"/>
      <c r="LGK311" s="36"/>
      <c r="LGL311" s="36"/>
      <c r="LGM311" s="36"/>
      <c r="LGN311" s="36"/>
      <c r="LGO311" s="36"/>
      <c r="LGP311" s="36"/>
      <c r="LGQ311" s="36"/>
      <c r="LGR311" s="36"/>
      <c r="LGS311" s="36"/>
      <c r="LGT311" s="36"/>
      <c r="LGU311" s="36"/>
      <c r="LGV311" s="36"/>
      <c r="LGW311" s="36"/>
      <c r="LGX311" s="36"/>
      <c r="LGY311" s="36"/>
      <c r="LGZ311" s="36"/>
      <c r="LHA311" s="36"/>
      <c r="LHB311" s="36"/>
      <c r="LHC311" s="36"/>
      <c r="LHD311" s="36"/>
      <c r="LHE311" s="36"/>
      <c r="LHF311" s="36"/>
      <c r="LHG311" s="36"/>
      <c r="LHH311" s="36"/>
      <c r="LHI311" s="36"/>
      <c r="LHJ311" s="36"/>
      <c r="LHK311" s="36"/>
      <c r="LHL311" s="36"/>
      <c r="LHM311" s="36"/>
      <c r="LHN311" s="36"/>
      <c r="LHO311" s="36"/>
      <c r="LHP311" s="36"/>
      <c r="LHQ311" s="36"/>
      <c r="LHR311" s="36"/>
      <c r="LHS311" s="36"/>
      <c r="LHT311" s="36"/>
      <c r="LHU311" s="36"/>
      <c r="LHV311" s="36"/>
      <c r="LHW311" s="36"/>
      <c r="LHX311" s="36"/>
      <c r="LHY311" s="36"/>
      <c r="LHZ311" s="36"/>
      <c r="LIA311" s="36"/>
      <c r="LIB311" s="36"/>
      <c r="LIC311" s="36"/>
      <c r="LID311" s="36"/>
      <c r="LIE311" s="36"/>
      <c r="LIF311" s="36"/>
      <c r="LIG311" s="36"/>
      <c r="LIH311" s="36"/>
      <c r="LII311" s="36"/>
      <c r="LIJ311" s="36"/>
      <c r="LIK311" s="36"/>
      <c r="LIL311" s="36"/>
      <c r="LIM311" s="36"/>
      <c r="LIN311" s="36"/>
      <c r="LIO311" s="36"/>
      <c r="LIP311" s="36"/>
      <c r="LIQ311" s="36"/>
      <c r="LIR311" s="36"/>
      <c r="LIS311" s="36"/>
      <c r="LIT311" s="36"/>
      <c r="LIU311" s="36"/>
      <c r="LIV311" s="36"/>
      <c r="LIW311" s="36"/>
      <c r="LIX311" s="36"/>
      <c r="LIY311" s="36"/>
      <c r="LIZ311" s="36"/>
      <c r="LJA311" s="36"/>
      <c r="LJB311" s="36"/>
      <c r="LJC311" s="36"/>
      <c r="LJD311" s="36"/>
      <c r="LJE311" s="36"/>
      <c r="LJF311" s="36"/>
      <c r="LJG311" s="36"/>
      <c r="LJH311" s="36"/>
      <c r="LJI311" s="36"/>
      <c r="LJJ311" s="36"/>
      <c r="LJK311" s="36"/>
      <c r="LJL311" s="36"/>
      <c r="LJM311" s="36"/>
      <c r="LJN311" s="36"/>
      <c r="LJO311" s="36"/>
      <c r="LJP311" s="36"/>
      <c r="LJQ311" s="36"/>
      <c r="LJR311" s="36"/>
      <c r="LJS311" s="36"/>
      <c r="LJT311" s="36"/>
      <c r="LJU311" s="36"/>
      <c r="LJV311" s="36"/>
      <c r="LJW311" s="36"/>
      <c r="LJX311" s="36"/>
      <c r="LJY311" s="36"/>
      <c r="LJZ311" s="36"/>
      <c r="LKA311" s="36"/>
      <c r="LKB311" s="36"/>
      <c r="LKC311" s="36"/>
      <c r="LKD311" s="36"/>
      <c r="LKE311" s="36"/>
      <c r="LKF311" s="36"/>
      <c r="LKG311" s="36"/>
      <c r="LKH311" s="36"/>
      <c r="LKI311" s="36"/>
      <c r="LKJ311" s="36"/>
      <c r="LKK311" s="36"/>
      <c r="LKL311" s="36"/>
      <c r="LKM311" s="36"/>
      <c r="LKN311" s="36"/>
      <c r="LKO311" s="36"/>
      <c r="LKP311" s="36"/>
      <c r="LKQ311" s="36"/>
      <c r="LKR311" s="36"/>
      <c r="LKS311" s="36"/>
      <c r="LKT311" s="36"/>
      <c r="LKU311" s="36"/>
      <c r="LKV311" s="36"/>
      <c r="LKW311" s="36"/>
      <c r="LKX311" s="36"/>
      <c r="LKY311" s="36"/>
      <c r="LKZ311" s="36"/>
      <c r="LLA311" s="36"/>
      <c r="LLB311" s="36"/>
      <c r="LLC311" s="36"/>
      <c r="LLD311" s="36"/>
      <c r="LLE311" s="36"/>
      <c r="LLF311" s="36"/>
      <c r="LLG311" s="36"/>
      <c r="LLH311" s="36"/>
      <c r="LLI311" s="36"/>
      <c r="LLJ311" s="36"/>
      <c r="LLK311" s="36"/>
      <c r="LLL311" s="36"/>
      <c r="LLM311" s="36"/>
      <c r="LLN311" s="36"/>
      <c r="LLO311" s="36"/>
      <c r="LLP311" s="36"/>
      <c r="LLQ311" s="36"/>
      <c r="LLR311" s="36"/>
      <c r="LLS311" s="36"/>
      <c r="LLT311" s="36"/>
      <c r="LLU311" s="36"/>
      <c r="LLV311" s="36"/>
      <c r="LLW311" s="36"/>
      <c r="LLX311" s="36"/>
      <c r="LLY311" s="36"/>
      <c r="LLZ311" s="36"/>
      <c r="LMA311" s="36"/>
      <c r="LMB311" s="36"/>
      <c r="LMC311" s="36"/>
      <c r="LMD311" s="36"/>
      <c r="LME311" s="36"/>
      <c r="LMF311" s="36"/>
      <c r="LMG311" s="36"/>
      <c r="LMH311" s="36"/>
      <c r="LMI311" s="36"/>
      <c r="LMJ311" s="36"/>
      <c r="LMK311" s="36"/>
      <c r="LML311" s="36"/>
      <c r="LMM311" s="36"/>
      <c r="LMN311" s="36"/>
      <c r="LMO311" s="36"/>
      <c r="LMP311" s="36"/>
      <c r="LMQ311" s="36"/>
      <c r="LMR311" s="36"/>
      <c r="LMS311" s="36"/>
      <c r="LMT311" s="36"/>
      <c r="LMU311" s="36"/>
      <c r="LMV311" s="36"/>
      <c r="LMW311" s="36"/>
      <c r="LMX311" s="36"/>
      <c r="LMY311" s="36"/>
      <c r="LMZ311" s="36"/>
      <c r="LNA311" s="36"/>
      <c r="LNB311" s="36"/>
      <c r="LNC311" s="36"/>
      <c r="LND311" s="36"/>
      <c r="LNE311" s="36"/>
      <c r="LNF311" s="36"/>
      <c r="LNG311" s="36"/>
      <c r="LNH311" s="36"/>
      <c r="LNI311" s="36"/>
      <c r="LNJ311" s="36"/>
      <c r="LNK311" s="36"/>
      <c r="LNL311" s="36"/>
      <c r="LNM311" s="36"/>
      <c r="LNN311" s="36"/>
      <c r="LNO311" s="36"/>
      <c r="LNP311" s="36"/>
      <c r="LNQ311" s="36"/>
      <c r="LNR311" s="36"/>
      <c r="LNS311" s="36"/>
      <c r="LNT311" s="36"/>
      <c r="LNU311" s="36"/>
      <c r="LNV311" s="36"/>
      <c r="LNW311" s="36"/>
      <c r="LNX311" s="36"/>
      <c r="LNY311" s="36"/>
      <c r="LNZ311" s="36"/>
      <c r="LOA311" s="36"/>
      <c r="LOB311" s="36"/>
      <c r="LOC311" s="36"/>
      <c r="LOD311" s="36"/>
      <c r="LOE311" s="36"/>
      <c r="LOF311" s="36"/>
      <c r="LOG311" s="36"/>
      <c r="LOH311" s="36"/>
      <c r="LOI311" s="36"/>
      <c r="LOJ311" s="36"/>
      <c r="LOK311" s="36"/>
      <c r="LOL311" s="36"/>
      <c r="LOM311" s="36"/>
      <c r="LON311" s="36"/>
      <c r="LOO311" s="36"/>
      <c r="LOP311" s="36"/>
      <c r="LOQ311" s="36"/>
      <c r="LOR311" s="36"/>
      <c r="LOS311" s="36"/>
      <c r="LOT311" s="36"/>
      <c r="LOU311" s="36"/>
      <c r="LOV311" s="36"/>
      <c r="LOW311" s="36"/>
      <c r="LOX311" s="36"/>
      <c r="LOY311" s="36"/>
      <c r="LOZ311" s="36"/>
      <c r="LPA311" s="36"/>
      <c r="LPB311" s="36"/>
      <c r="LPC311" s="36"/>
      <c r="LPD311" s="36"/>
      <c r="LPE311" s="36"/>
      <c r="LPF311" s="36"/>
      <c r="LPG311" s="36"/>
      <c r="LPH311" s="36"/>
      <c r="LPI311" s="36"/>
      <c r="LPJ311" s="36"/>
      <c r="LPK311" s="36"/>
      <c r="LPL311" s="36"/>
      <c r="LPM311" s="36"/>
      <c r="LPN311" s="36"/>
      <c r="LPO311" s="36"/>
      <c r="LPP311" s="36"/>
      <c r="LPQ311" s="36"/>
      <c r="LPR311" s="36"/>
      <c r="LPS311" s="36"/>
      <c r="LPT311" s="36"/>
      <c r="LPU311" s="36"/>
      <c r="LPV311" s="36"/>
      <c r="LPW311" s="36"/>
      <c r="LPX311" s="36"/>
      <c r="LPY311" s="36"/>
      <c r="LPZ311" s="36"/>
      <c r="LQA311" s="36"/>
      <c r="LQB311" s="36"/>
      <c r="LQC311" s="36"/>
      <c r="LQD311" s="36"/>
      <c r="LQE311" s="36"/>
      <c r="LQF311" s="36"/>
      <c r="LQG311" s="36"/>
      <c r="LQH311" s="36"/>
      <c r="LQI311" s="36"/>
      <c r="LQJ311" s="36"/>
      <c r="LQK311" s="36"/>
      <c r="LQL311" s="36"/>
      <c r="LQM311" s="36"/>
      <c r="LQN311" s="36"/>
      <c r="LQO311" s="36"/>
      <c r="LQP311" s="36"/>
      <c r="LQQ311" s="36"/>
      <c r="LQR311" s="36"/>
      <c r="LQS311" s="36"/>
      <c r="LQT311" s="36"/>
      <c r="LQU311" s="36"/>
      <c r="LQV311" s="36"/>
      <c r="LQW311" s="36"/>
      <c r="LQX311" s="36"/>
      <c r="LQY311" s="36"/>
      <c r="LQZ311" s="36"/>
      <c r="LRA311" s="36"/>
      <c r="LRB311" s="36"/>
      <c r="LRC311" s="36"/>
      <c r="LRD311" s="36"/>
      <c r="LRE311" s="36"/>
      <c r="LRF311" s="36"/>
      <c r="LRG311" s="36"/>
      <c r="LRH311" s="36"/>
      <c r="LRI311" s="36"/>
      <c r="LRJ311" s="36"/>
      <c r="LRK311" s="36"/>
      <c r="LRL311" s="36"/>
      <c r="LRM311" s="36"/>
      <c r="LRN311" s="36"/>
      <c r="LRO311" s="36"/>
      <c r="LRP311" s="36"/>
      <c r="LRQ311" s="36"/>
      <c r="LRR311" s="36"/>
      <c r="LRS311" s="36"/>
      <c r="LRT311" s="36"/>
      <c r="LRU311" s="36"/>
      <c r="LRV311" s="36"/>
      <c r="LRW311" s="36"/>
      <c r="LRX311" s="36"/>
      <c r="LRY311" s="36"/>
      <c r="LRZ311" s="36"/>
      <c r="LSA311" s="36"/>
      <c r="LSB311" s="36"/>
      <c r="LSC311" s="36"/>
      <c r="LSD311" s="36"/>
      <c r="LSE311" s="36"/>
      <c r="LSF311" s="36"/>
      <c r="LSG311" s="36"/>
      <c r="LSH311" s="36"/>
      <c r="LSI311" s="36"/>
      <c r="LSJ311" s="36"/>
      <c r="LSK311" s="36"/>
      <c r="LSL311" s="36"/>
      <c r="LSM311" s="36"/>
      <c r="LSN311" s="36"/>
      <c r="LSO311" s="36"/>
      <c r="LSP311" s="36"/>
      <c r="LSQ311" s="36"/>
      <c r="LSR311" s="36"/>
      <c r="LSS311" s="36"/>
      <c r="LST311" s="36"/>
      <c r="LSU311" s="36"/>
      <c r="LSV311" s="36"/>
      <c r="LSW311" s="36"/>
      <c r="LSX311" s="36"/>
      <c r="LSY311" s="36"/>
      <c r="LSZ311" s="36"/>
      <c r="LTA311" s="36"/>
      <c r="LTB311" s="36"/>
      <c r="LTC311" s="36"/>
      <c r="LTD311" s="36"/>
      <c r="LTE311" s="36"/>
      <c r="LTF311" s="36"/>
      <c r="LTG311" s="36"/>
      <c r="LTH311" s="36"/>
      <c r="LTI311" s="36"/>
      <c r="LTJ311" s="36"/>
      <c r="LTK311" s="36"/>
      <c r="LTL311" s="36"/>
      <c r="LTM311" s="36"/>
      <c r="LTN311" s="36"/>
      <c r="LTO311" s="36"/>
      <c r="LTP311" s="36"/>
      <c r="LTQ311" s="36"/>
      <c r="LTR311" s="36"/>
      <c r="LTS311" s="36"/>
      <c r="LTT311" s="36"/>
      <c r="LTU311" s="36"/>
      <c r="LTV311" s="36"/>
      <c r="LTW311" s="36"/>
      <c r="LTX311" s="36"/>
      <c r="LTY311" s="36"/>
      <c r="LTZ311" s="36"/>
      <c r="LUA311" s="36"/>
      <c r="LUB311" s="36"/>
      <c r="LUC311" s="36"/>
      <c r="LUD311" s="36"/>
      <c r="LUE311" s="36"/>
      <c r="LUF311" s="36"/>
      <c r="LUG311" s="36"/>
      <c r="LUH311" s="36"/>
      <c r="LUI311" s="36"/>
      <c r="LUJ311" s="36"/>
      <c r="LUK311" s="36"/>
      <c r="LUL311" s="36"/>
      <c r="LUM311" s="36"/>
      <c r="LUN311" s="36"/>
      <c r="LUO311" s="36"/>
      <c r="LUP311" s="36"/>
      <c r="LUQ311" s="36"/>
      <c r="LUR311" s="36"/>
      <c r="LUS311" s="36"/>
      <c r="LUT311" s="36"/>
      <c r="LUU311" s="36"/>
      <c r="LUV311" s="36"/>
      <c r="LUW311" s="36"/>
      <c r="LUX311" s="36"/>
      <c r="LUY311" s="36"/>
      <c r="LUZ311" s="36"/>
      <c r="LVA311" s="36"/>
      <c r="LVB311" s="36"/>
      <c r="LVC311" s="36"/>
      <c r="LVD311" s="36"/>
      <c r="LVE311" s="36"/>
      <c r="LVF311" s="36"/>
      <c r="LVG311" s="36"/>
      <c r="LVH311" s="36"/>
      <c r="LVI311" s="36"/>
      <c r="LVJ311" s="36"/>
      <c r="LVK311" s="36"/>
      <c r="LVL311" s="36"/>
      <c r="LVM311" s="36"/>
      <c r="LVN311" s="36"/>
      <c r="LVO311" s="36"/>
      <c r="LVP311" s="36"/>
      <c r="LVQ311" s="36"/>
      <c r="LVR311" s="36"/>
      <c r="LVS311" s="36"/>
      <c r="LVT311" s="36"/>
      <c r="LVU311" s="36"/>
      <c r="LVV311" s="36"/>
      <c r="LVW311" s="36"/>
      <c r="LVX311" s="36"/>
      <c r="LVY311" s="36"/>
      <c r="LVZ311" s="36"/>
      <c r="LWA311" s="36"/>
      <c r="LWB311" s="36"/>
      <c r="LWC311" s="36"/>
      <c r="LWD311" s="36"/>
      <c r="LWE311" s="36"/>
      <c r="LWF311" s="36"/>
      <c r="LWG311" s="36"/>
      <c r="LWH311" s="36"/>
      <c r="LWI311" s="36"/>
      <c r="LWJ311" s="36"/>
      <c r="LWK311" s="36"/>
      <c r="LWL311" s="36"/>
      <c r="LWM311" s="36"/>
      <c r="LWN311" s="36"/>
      <c r="LWO311" s="36"/>
      <c r="LWP311" s="36"/>
      <c r="LWQ311" s="36"/>
      <c r="LWR311" s="36"/>
      <c r="LWS311" s="36"/>
      <c r="LWT311" s="36"/>
      <c r="LWU311" s="36"/>
      <c r="LWV311" s="36"/>
      <c r="LWW311" s="36"/>
      <c r="LWX311" s="36"/>
      <c r="LWY311" s="36"/>
      <c r="LWZ311" s="36"/>
      <c r="LXA311" s="36"/>
      <c r="LXB311" s="36"/>
      <c r="LXC311" s="36"/>
      <c r="LXD311" s="36"/>
      <c r="LXE311" s="36"/>
      <c r="LXF311" s="36"/>
      <c r="LXG311" s="36"/>
      <c r="LXH311" s="36"/>
      <c r="LXI311" s="36"/>
      <c r="LXJ311" s="36"/>
      <c r="LXK311" s="36"/>
      <c r="LXL311" s="36"/>
      <c r="LXM311" s="36"/>
      <c r="LXN311" s="36"/>
      <c r="LXO311" s="36"/>
      <c r="LXP311" s="36"/>
      <c r="LXQ311" s="36"/>
      <c r="LXR311" s="36"/>
      <c r="LXS311" s="36"/>
      <c r="LXT311" s="36"/>
      <c r="LXU311" s="36"/>
      <c r="LXV311" s="36"/>
      <c r="LXW311" s="36"/>
      <c r="LXX311" s="36"/>
      <c r="LXY311" s="36"/>
      <c r="LXZ311" s="36"/>
      <c r="LYA311" s="36"/>
      <c r="LYB311" s="36"/>
      <c r="LYC311" s="36"/>
      <c r="LYD311" s="36"/>
      <c r="LYE311" s="36"/>
      <c r="LYF311" s="36"/>
      <c r="LYG311" s="36"/>
      <c r="LYH311" s="36"/>
      <c r="LYI311" s="36"/>
      <c r="LYJ311" s="36"/>
      <c r="LYK311" s="36"/>
      <c r="LYL311" s="36"/>
      <c r="LYM311" s="36"/>
      <c r="LYN311" s="36"/>
      <c r="LYO311" s="36"/>
      <c r="LYP311" s="36"/>
      <c r="LYQ311" s="36"/>
      <c r="LYR311" s="36"/>
      <c r="LYS311" s="36"/>
      <c r="LYT311" s="36"/>
      <c r="LYU311" s="36"/>
      <c r="LYV311" s="36"/>
      <c r="LYW311" s="36"/>
      <c r="LYX311" s="36"/>
      <c r="LYY311" s="36"/>
      <c r="LYZ311" s="36"/>
      <c r="LZA311" s="36"/>
      <c r="LZB311" s="36"/>
      <c r="LZC311" s="36"/>
      <c r="LZD311" s="36"/>
      <c r="LZE311" s="36"/>
      <c r="LZF311" s="36"/>
      <c r="LZG311" s="36"/>
      <c r="LZH311" s="36"/>
      <c r="LZI311" s="36"/>
      <c r="LZJ311" s="36"/>
      <c r="LZK311" s="36"/>
      <c r="LZL311" s="36"/>
      <c r="LZM311" s="36"/>
      <c r="LZN311" s="36"/>
      <c r="LZO311" s="36"/>
      <c r="LZP311" s="36"/>
      <c r="LZQ311" s="36"/>
      <c r="LZR311" s="36"/>
      <c r="LZS311" s="36"/>
      <c r="LZT311" s="36"/>
      <c r="LZU311" s="36"/>
      <c r="LZV311" s="36"/>
      <c r="LZW311" s="36"/>
      <c r="LZX311" s="36"/>
      <c r="LZY311" s="36"/>
      <c r="LZZ311" s="36"/>
      <c r="MAA311" s="36"/>
      <c r="MAB311" s="36"/>
      <c r="MAC311" s="36"/>
      <c r="MAD311" s="36"/>
      <c r="MAE311" s="36"/>
      <c r="MAF311" s="36"/>
      <c r="MAG311" s="36"/>
      <c r="MAH311" s="36"/>
      <c r="MAI311" s="36"/>
      <c r="MAJ311" s="36"/>
      <c r="MAK311" s="36"/>
      <c r="MAL311" s="36"/>
      <c r="MAM311" s="36"/>
      <c r="MAN311" s="36"/>
      <c r="MAO311" s="36"/>
      <c r="MAP311" s="36"/>
      <c r="MAQ311" s="36"/>
      <c r="MAR311" s="36"/>
      <c r="MAS311" s="36"/>
      <c r="MAT311" s="36"/>
      <c r="MAU311" s="36"/>
      <c r="MAV311" s="36"/>
      <c r="MAW311" s="36"/>
      <c r="MAX311" s="36"/>
      <c r="MAY311" s="36"/>
      <c r="MAZ311" s="36"/>
      <c r="MBA311" s="36"/>
      <c r="MBB311" s="36"/>
      <c r="MBC311" s="36"/>
      <c r="MBD311" s="36"/>
      <c r="MBE311" s="36"/>
      <c r="MBF311" s="36"/>
      <c r="MBG311" s="36"/>
      <c r="MBH311" s="36"/>
      <c r="MBI311" s="36"/>
      <c r="MBJ311" s="36"/>
      <c r="MBK311" s="36"/>
      <c r="MBL311" s="36"/>
      <c r="MBM311" s="36"/>
      <c r="MBN311" s="36"/>
      <c r="MBO311" s="36"/>
      <c r="MBP311" s="36"/>
      <c r="MBQ311" s="36"/>
      <c r="MBR311" s="36"/>
      <c r="MBS311" s="36"/>
      <c r="MBT311" s="36"/>
      <c r="MBU311" s="36"/>
      <c r="MBV311" s="36"/>
      <c r="MBW311" s="36"/>
      <c r="MBX311" s="36"/>
      <c r="MBY311" s="36"/>
      <c r="MBZ311" s="36"/>
      <c r="MCA311" s="36"/>
      <c r="MCB311" s="36"/>
      <c r="MCC311" s="36"/>
      <c r="MCD311" s="36"/>
      <c r="MCE311" s="36"/>
      <c r="MCF311" s="36"/>
      <c r="MCG311" s="36"/>
      <c r="MCH311" s="36"/>
      <c r="MCI311" s="36"/>
      <c r="MCJ311" s="36"/>
      <c r="MCK311" s="36"/>
      <c r="MCL311" s="36"/>
      <c r="MCM311" s="36"/>
      <c r="MCN311" s="36"/>
      <c r="MCO311" s="36"/>
      <c r="MCP311" s="36"/>
      <c r="MCQ311" s="36"/>
      <c r="MCR311" s="36"/>
      <c r="MCS311" s="36"/>
      <c r="MCT311" s="36"/>
      <c r="MCU311" s="36"/>
      <c r="MCV311" s="36"/>
      <c r="MCW311" s="36"/>
      <c r="MCX311" s="36"/>
      <c r="MCY311" s="36"/>
      <c r="MCZ311" s="36"/>
      <c r="MDA311" s="36"/>
      <c r="MDB311" s="36"/>
      <c r="MDC311" s="36"/>
      <c r="MDD311" s="36"/>
      <c r="MDE311" s="36"/>
      <c r="MDF311" s="36"/>
      <c r="MDG311" s="36"/>
      <c r="MDH311" s="36"/>
      <c r="MDI311" s="36"/>
      <c r="MDJ311" s="36"/>
      <c r="MDK311" s="36"/>
      <c r="MDL311" s="36"/>
      <c r="MDM311" s="36"/>
      <c r="MDN311" s="36"/>
      <c r="MDO311" s="36"/>
      <c r="MDP311" s="36"/>
      <c r="MDQ311" s="36"/>
      <c r="MDR311" s="36"/>
      <c r="MDS311" s="36"/>
      <c r="MDT311" s="36"/>
      <c r="MDU311" s="36"/>
      <c r="MDV311" s="36"/>
      <c r="MDW311" s="36"/>
      <c r="MDX311" s="36"/>
      <c r="MDY311" s="36"/>
      <c r="MDZ311" s="36"/>
      <c r="MEA311" s="36"/>
      <c r="MEB311" s="36"/>
      <c r="MEC311" s="36"/>
      <c r="MED311" s="36"/>
      <c r="MEE311" s="36"/>
      <c r="MEF311" s="36"/>
      <c r="MEG311" s="36"/>
      <c r="MEH311" s="36"/>
      <c r="MEI311" s="36"/>
      <c r="MEJ311" s="36"/>
      <c r="MEK311" s="36"/>
      <c r="MEL311" s="36"/>
      <c r="MEM311" s="36"/>
      <c r="MEN311" s="36"/>
      <c r="MEO311" s="36"/>
      <c r="MEP311" s="36"/>
      <c r="MEQ311" s="36"/>
      <c r="MER311" s="36"/>
      <c r="MES311" s="36"/>
      <c r="MET311" s="36"/>
      <c r="MEU311" s="36"/>
      <c r="MEV311" s="36"/>
      <c r="MEW311" s="36"/>
      <c r="MEX311" s="36"/>
      <c r="MEY311" s="36"/>
      <c r="MEZ311" s="36"/>
      <c r="MFA311" s="36"/>
      <c r="MFB311" s="36"/>
      <c r="MFC311" s="36"/>
      <c r="MFD311" s="36"/>
      <c r="MFE311" s="36"/>
      <c r="MFF311" s="36"/>
      <c r="MFG311" s="36"/>
      <c r="MFH311" s="36"/>
      <c r="MFI311" s="36"/>
      <c r="MFJ311" s="36"/>
      <c r="MFK311" s="36"/>
      <c r="MFL311" s="36"/>
      <c r="MFM311" s="36"/>
      <c r="MFN311" s="36"/>
      <c r="MFO311" s="36"/>
      <c r="MFP311" s="36"/>
      <c r="MFQ311" s="36"/>
      <c r="MFR311" s="36"/>
      <c r="MFS311" s="36"/>
      <c r="MFT311" s="36"/>
      <c r="MFU311" s="36"/>
      <c r="MFV311" s="36"/>
      <c r="MFW311" s="36"/>
      <c r="MFX311" s="36"/>
      <c r="MFY311" s="36"/>
      <c r="MFZ311" s="36"/>
      <c r="MGA311" s="36"/>
      <c r="MGB311" s="36"/>
      <c r="MGC311" s="36"/>
      <c r="MGD311" s="36"/>
      <c r="MGE311" s="36"/>
      <c r="MGF311" s="36"/>
      <c r="MGG311" s="36"/>
      <c r="MGH311" s="36"/>
      <c r="MGI311" s="36"/>
      <c r="MGJ311" s="36"/>
      <c r="MGK311" s="36"/>
      <c r="MGL311" s="36"/>
      <c r="MGM311" s="36"/>
      <c r="MGN311" s="36"/>
      <c r="MGO311" s="36"/>
      <c r="MGP311" s="36"/>
      <c r="MGQ311" s="36"/>
      <c r="MGR311" s="36"/>
      <c r="MGS311" s="36"/>
      <c r="MGT311" s="36"/>
      <c r="MGU311" s="36"/>
      <c r="MGV311" s="36"/>
      <c r="MGW311" s="36"/>
      <c r="MGX311" s="36"/>
      <c r="MGY311" s="36"/>
      <c r="MGZ311" s="36"/>
      <c r="MHA311" s="36"/>
      <c r="MHB311" s="36"/>
      <c r="MHC311" s="36"/>
      <c r="MHD311" s="36"/>
      <c r="MHE311" s="36"/>
      <c r="MHF311" s="36"/>
      <c r="MHG311" s="36"/>
      <c r="MHH311" s="36"/>
      <c r="MHI311" s="36"/>
      <c r="MHJ311" s="36"/>
      <c r="MHK311" s="36"/>
      <c r="MHL311" s="36"/>
      <c r="MHM311" s="36"/>
      <c r="MHN311" s="36"/>
      <c r="MHO311" s="36"/>
      <c r="MHP311" s="36"/>
      <c r="MHQ311" s="36"/>
      <c r="MHR311" s="36"/>
      <c r="MHS311" s="36"/>
      <c r="MHT311" s="36"/>
      <c r="MHU311" s="36"/>
      <c r="MHV311" s="36"/>
      <c r="MHW311" s="36"/>
      <c r="MHX311" s="36"/>
      <c r="MHY311" s="36"/>
      <c r="MHZ311" s="36"/>
      <c r="MIA311" s="36"/>
      <c r="MIB311" s="36"/>
      <c r="MIC311" s="36"/>
      <c r="MID311" s="36"/>
      <c r="MIE311" s="36"/>
      <c r="MIF311" s="36"/>
      <c r="MIG311" s="36"/>
      <c r="MIH311" s="36"/>
      <c r="MII311" s="36"/>
      <c r="MIJ311" s="36"/>
      <c r="MIK311" s="36"/>
      <c r="MIL311" s="36"/>
      <c r="MIM311" s="36"/>
      <c r="MIN311" s="36"/>
      <c r="MIO311" s="36"/>
      <c r="MIP311" s="36"/>
      <c r="MIQ311" s="36"/>
      <c r="MIR311" s="36"/>
      <c r="MIS311" s="36"/>
      <c r="MIT311" s="36"/>
      <c r="MIU311" s="36"/>
      <c r="MIV311" s="36"/>
      <c r="MIW311" s="36"/>
      <c r="MIX311" s="36"/>
      <c r="MIY311" s="36"/>
      <c r="MIZ311" s="36"/>
      <c r="MJA311" s="36"/>
      <c r="MJB311" s="36"/>
      <c r="MJC311" s="36"/>
      <c r="MJD311" s="36"/>
      <c r="MJE311" s="36"/>
      <c r="MJF311" s="36"/>
      <c r="MJG311" s="36"/>
      <c r="MJH311" s="36"/>
      <c r="MJI311" s="36"/>
      <c r="MJJ311" s="36"/>
      <c r="MJK311" s="36"/>
      <c r="MJL311" s="36"/>
      <c r="MJM311" s="36"/>
      <c r="MJN311" s="36"/>
      <c r="MJO311" s="36"/>
      <c r="MJP311" s="36"/>
      <c r="MJQ311" s="36"/>
      <c r="MJR311" s="36"/>
      <c r="MJS311" s="36"/>
      <c r="MJT311" s="36"/>
      <c r="MJU311" s="36"/>
      <c r="MJV311" s="36"/>
      <c r="MJW311" s="36"/>
      <c r="MJX311" s="36"/>
      <c r="MJY311" s="36"/>
      <c r="MJZ311" s="36"/>
      <c r="MKA311" s="36"/>
      <c r="MKB311" s="36"/>
      <c r="MKC311" s="36"/>
      <c r="MKD311" s="36"/>
      <c r="MKE311" s="36"/>
      <c r="MKF311" s="36"/>
      <c r="MKG311" s="36"/>
      <c r="MKH311" s="36"/>
      <c r="MKI311" s="36"/>
      <c r="MKJ311" s="36"/>
      <c r="MKK311" s="36"/>
      <c r="MKL311" s="36"/>
      <c r="MKM311" s="36"/>
      <c r="MKN311" s="36"/>
      <c r="MKO311" s="36"/>
      <c r="MKP311" s="36"/>
      <c r="MKQ311" s="36"/>
      <c r="MKR311" s="36"/>
      <c r="MKS311" s="36"/>
      <c r="MKT311" s="36"/>
      <c r="MKU311" s="36"/>
      <c r="MKV311" s="36"/>
      <c r="MKW311" s="36"/>
      <c r="MKX311" s="36"/>
      <c r="MKY311" s="36"/>
      <c r="MKZ311" s="36"/>
      <c r="MLA311" s="36"/>
      <c r="MLB311" s="36"/>
      <c r="MLC311" s="36"/>
      <c r="MLD311" s="36"/>
      <c r="MLE311" s="36"/>
      <c r="MLF311" s="36"/>
      <c r="MLG311" s="36"/>
      <c r="MLH311" s="36"/>
      <c r="MLI311" s="36"/>
      <c r="MLJ311" s="36"/>
      <c r="MLK311" s="36"/>
      <c r="MLL311" s="36"/>
      <c r="MLM311" s="36"/>
      <c r="MLN311" s="36"/>
      <c r="MLO311" s="36"/>
      <c r="MLP311" s="36"/>
      <c r="MLQ311" s="36"/>
      <c r="MLR311" s="36"/>
      <c r="MLS311" s="36"/>
      <c r="MLT311" s="36"/>
      <c r="MLU311" s="36"/>
      <c r="MLV311" s="36"/>
      <c r="MLW311" s="36"/>
      <c r="MLX311" s="36"/>
      <c r="MLY311" s="36"/>
      <c r="MLZ311" s="36"/>
      <c r="MMA311" s="36"/>
      <c r="MMB311" s="36"/>
      <c r="MMC311" s="36"/>
      <c r="MMD311" s="36"/>
      <c r="MME311" s="36"/>
      <c r="MMF311" s="36"/>
      <c r="MMG311" s="36"/>
      <c r="MMH311" s="36"/>
      <c r="MMI311" s="36"/>
      <c r="MMJ311" s="36"/>
      <c r="MMK311" s="36"/>
      <c r="MML311" s="36"/>
      <c r="MMM311" s="36"/>
      <c r="MMN311" s="36"/>
      <c r="MMO311" s="36"/>
      <c r="MMP311" s="36"/>
      <c r="MMQ311" s="36"/>
      <c r="MMR311" s="36"/>
      <c r="MMS311" s="36"/>
      <c r="MMT311" s="36"/>
      <c r="MMU311" s="36"/>
      <c r="MMV311" s="36"/>
      <c r="MMW311" s="36"/>
      <c r="MMX311" s="36"/>
      <c r="MMY311" s="36"/>
      <c r="MMZ311" s="36"/>
      <c r="MNA311" s="36"/>
      <c r="MNB311" s="36"/>
      <c r="MNC311" s="36"/>
      <c r="MND311" s="36"/>
      <c r="MNE311" s="36"/>
      <c r="MNF311" s="36"/>
      <c r="MNG311" s="36"/>
      <c r="MNH311" s="36"/>
      <c r="MNI311" s="36"/>
      <c r="MNJ311" s="36"/>
      <c r="MNK311" s="36"/>
      <c r="MNL311" s="36"/>
      <c r="MNM311" s="36"/>
      <c r="MNN311" s="36"/>
      <c r="MNO311" s="36"/>
      <c r="MNP311" s="36"/>
      <c r="MNQ311" s="36"/>
      <c r="MNR311" s="36"/>
      <c r="MNS311" s="36"/>
      <c r="MNT311" s="36"/>
      <c r="MNU311" s="36"/>
      <c r="MNV311" s="36"/>
      <c r="MNW311" s="36"/>
      <c r="MNX311" s="36"/>
      <c r="MNY311" s="36"/>
      <c r="MNZ311" s="36"/>
      <c r="MOA311" s="36"/>
      <c r="MOB311" s="36"/>
      <c r="MOC311" s="36"/>
      <c r="MOD311" s="36"/>
      <c r="MOE311" s="36"/>
      <c r="MOF311" s="36"/>
      <c r="MOG311" s="36"/>
      <c r="MOH311" s="36"/>
      <c r="MOI311" s="36"/>
      <c r="MOJ311" s="36"/>
      <c r="MOK311" s="36"/>
      <c r="MOL311" s="36"/>
      <c r="MOM311" s="36"/>
      <c r="MON311" s="36"/>
      <c r="MOO311" s="36"/>
      <c r="MOP311" s="36"/>
      <c r="MOQ311" s="36"/>
      <c r="MOR311" s="36"/>
      <c r="MOS311" s="36"/>
      <c r="MOT311" s="36"/>
      <c r="MOU311" s="36"/>
      <c r="MOV311" s="36"/>
      <c r="MOW311" s="36"/>
      <c r="MOX311" s="36"/>
      <c r="MOY311" s="36"/>
      <c r="MOZ311" s="36"/>
      <c r="MPA311" s="36"/>
      <c r="MPB311" s="36"/>
      <c r="MPC311" s="36"/>
      <c r="MPD311" s="36"/>
      <c r="MPE311" s="36"/>
      <c r="MPF311" s="36"/>
      <c r="MPG311" s="36"/>
      <c r="MPH311" s="36"/>
      <c r="MPI311" s="36"/>
      <c r="MPJ311" s="36"/>
      <c r="MPK311" s="36"/>
      <c r="MPL311" s="36"/>
      <c r="MPM311" s="36"/>
      <c r="MPN311" s="36"/>
      <c r="MPO311" s="36"/>
      <c r="MPP311" s="36"/>
      <c r="MPQ311" s="36"/>
      <c r="MPR311" s="36"/>
      <c r="MPS311" s="36"/>
      <c r="MPT311" s="36"/>
      <c r="MPU311" s="36"/>
      <c r="MPV311" s="36"/>
      <c r="MPW311" s="36"/>
      <c r="MPX311" s="36"/>
      <c r="MPY311" s="36"/>
      <c r="MPZ311" s="36"/>
      <c r="MQA311" s="36"/>
      <c r="MQB311" s="36"/>
      <c r="MQC311" s="36"/>
      <c r="MQD311" s="36"/>
      <c r="MQE311" s="36"/>
      <c r="MQF311" s="36"/>
      <c r="MQG311" s="36"/>
      <c r="MQH311" s="36"/>
      <c r="MQI311" s="36"/>
      <c r="MQJ311" s="36"/>
      <c r="MQK311" s="36"/>
      <c r="MQL311" s="36"/>
      <c r="MQM311" s="36"/>
      <c r="MQN311" s="36"/>
      <c r="MQO311" s="36"/>
      <c r="MQP311" s="36"/>
      <c r="MQQ311" s="36"/>
      <c r="MQR311" s="36"/>
      <c r="MQS311" s="36"/>
      <c r="MQT311" s="36"/>
      <c r="MQU311" s="36"/>
      <c r="MQV311" s="36"/>
      <c r="MQW311" s="36"/>
      <c r="MQX311" s="36"/>
      <c r="MQY311" s="36"/>
      <c r="MQZ311" s="36"/>
      <c r="MRA311" s="36"/>
      <c r="MRB311" s="36"/>
      <c r="MRC311" s="36"/>
      <c r="MRD311" s="36"/>
      <c r="MRE311" s="36"/>
      <c r="MRF311" s="36"/>
      <c r="MRG311" s="36"/>
      <c r="MRH311" s="36"/>
      <c r="MRI311" s="36"/>
      <c r="MRJ311" s="36"/>
      <c r="MRK311" s="36"/>
      <c r="MRL311" s="36"/>
      <c r="MRM311" s="36"/>
      <c r="MRN311" s="36"/>
      <c r="MRO311" s="36"/>
      <c r="MRP311" s="36"/>
      <c r="MRQ311" s="36"/>
      <c r="MRR311" s="36"/>
      <c r="MRS311" s="36"/>
      <c r="MRT311" s="36"/>
      <c r="MRU311" s="36"/>
      <c r="MRV311" s="36"/>
      <c r="MRW311" s="36"/>
      <c r="MRX311" s="36"/>
      <c r="MRY311" s="36"/>
      <c r="MRZ311" s="36"/>
      <c r="MSA311" s="36"/>
      <c r="MSB311" s="36"/>
      <c r="MSC311" s="36"/>
      <c r="MSD311" s="36"/>
      <c r="MSE311" s="36"/>
      <c r="MSF311" s="36"/>
      <c r="MSG311" s="36"/>
      <c r="MSH311" s="36"/>
      <c r="MSI311" s="36"/>
      <c r="MSJ311" s="36"/>
      <c r="MSK311" s="36"/>
      <c r="MSL311" s="36"/>
      <c r="MSM311" s="36"/>
      <c r="MSN311" s="36"/>
      <c r="MSO311" s="36"/>
      <c r="MSP311" s="36"/>
      <c r="MSQ311" s="36"/>
      <c r="MSR311" s="36"/>
      <c r="MSS311" s="36"/>
      <c r="MST311" s="36"/>
      <c r="MSU311" s="36"/>
      <c r="MSV311" s="36"/>
      <c r="MSW311" s="36"/>
      <c r="MSX311" s="36"/>
      <c r="MSY311" s="36"/>
      <c r="MSZ311" s="36"/>
      <c r="MTA311" s="36"/>
      <c r="MTB311" s="36"/>
      <c r="MTC311" s="36"/>
      <c r="MTD311" s="36"/>
      <c r="MTE311" s="36"/>
      <c r="MTF311" s="36"/>
      <c r="MTG311" s="36"/>
      <c r="MTH311" s="36"/>
      <c r="MTI311" s="36"/>
      <c r="MTJ311" s="36"/>
      <c r="MTK311" s="36"/>
      <c r="MTL311" s="36"/>
      <c r="MTM311" s="36"/>
      <c r="MTN311" s="36"/>
      <c r="MTO311" s="36"/>
      <c r="MTP311" s="36"/>
      <c r="MTQ311" s="36"/>
      <c r="MTR311" s="36"/>
      <c r="MTS311" s="36"/>
      <c r="MTT311" s="36"/>
      <c r="MTU311" s="36"/>
      <c r="MTV311" s="36"/>
      <c r="MTW311" s="36"/>
      <c r="MTX311" s="36"/>
      <c r="MTY311" s="36"/>
      <c r="MTZ311" s="36"/>
      <c r="MUA311" s="36"/>
      <c r="MUB311" s="36"/>
      <c r="MUC311" s="36"/>
      <c r="MUD311" s="36"/>
      <c r="MUE311" s="36"/>
      <c r="MUF311" s="36"/>
      <c r="MUG311" s="36"/>
      <c r="MUH311" s="36"/>
      <c r="MUI311" s="36"/>
      <c r="MUJ311" s="36"/>
      <c r="MUK311" s="36"/>
      <c r="MUL311" s="36"/>
      <c r="MUM311" s="36"/>
      <c r="MUN311" s="36"/>
      <c r="MUO311" s="36"/>
      <c r="MUP311" s="36"/>
      <c r="MUQ311" s="36"/>
      <c r="MUR311" s="36"/>
      <c r="MUS311" s="36"/>
      <c r="MUT311" s="36"/>
      <c r="MUU311" s="36"/>
      <c r="MUV311" s="36"/>
      <c r="MUW311" s="36"/>
      <c r="MUX311" s="36"/>
      <c r="MUY311" s="36"/>
      <c r="MUZ311" s="36"/>
      <c r="MVA311" s="36"/>
      <c r="MVB311" s="36"/>
      <c r="MVC311" s="36"/>
      <c r="MVD311" s="36"/>
      <c r="MVE311" s="36"/>
      <c r="MVF311" s="36"/>
      <c r="MVG311" s="36"/>
      <c r="MVH311" s="36"/>
      <c r="MVI311" s="36"/>
      <c r="MVJ311" s="36"/>
      <c r="MVK311" s="36"/>
      <c r="MVL311" s="36"/>
      <c r="MVM311" s="36"/>
      <c r="MVN311" s="36"/>
      <c r="MVO311" s="36"/>
      <c r="MVP311" s="36"/>
      <c r="MVQ311" s="36"/>
      <c r="MVR311" s="36"/>
      <c r="MVS311" s="36"/>
      <c r="MVT311" s="36"/>
      <c r="MVU311" s="36"/>
      <c r="MVV311" s="36"/>
      <c r="MVW311" s="36"/>
      <c r="MVX311" s="36"/>
      <c r="MVY311" s="36"/>
      <c r="MVZ311" s="36"/>
      <c r="MWA311" s="36"/>
      <c r="MWB311" s="36"/>
      <c r="MWC311" s="36"/>
      <c r="MWD311" s="36"/>
      <c r="MWE311" s="36"/>
      <c r="MWF311" s="36"/>
      <c r="MWG311" s="36"/>
      <c r="MWH311" s="36"/>
      <c r="MWI311" s="36"/>
      <c r="MWJ311" s="36"/>
      <c r="MWK311" s="36"/>
      <c r="MWL311" s="36"/>
      <c r="MWM311" s="36"/>
      <c r="MWN311" s="36"/>
      <c r="MWO311" s="36"/>
      <c r="MWP311" s="36"/>
      <c r="MWQ311" s="36"/>
      <c r="MWR311" s="36"/>
      <c r="MWS311" s="36"/>
      <c r="MWT311" s="36"/>
      <c r="MWU311" s="36"/>
      <c r="MWV311" s="36"/>
      <c r="MWW311" s="36"/>
      <c r="MWX311" s="36"/>
      <c r="MWY311" s="36"/>
      <c r="MWZ311" s="36"/>
      <c r="MXA311" s="36"/>
      <c r="MXB311" s="36"/>
      <c r="MXC311" s="36"/>
      <c r="MXD311" s="36"/>
      <c r="MXE311" s="36"/>
      <c r="MXF311" s="36"/>
      <c r="MXG311" s="36"/>
      <c r="MXH311" s="36"/>
      <c r="MXI311" s="36"/>
      <c r="MXJ311" s="36"/>
      <c r="MXK311" s="36"/>
      <c r="MXL311" s="36"/>
      <c r="MXM311" s="36"/>
      <c r="MXN311" s="36"/>
      <c r="MXO311" s="36"/>
      <c r="MXP311" s="36"/>
      <c r="MXQ311" s="36"/>
      <c r="MXR311" s="36"/>
      <c r="MXS311" s="36"/>
      <c r="MXT311" s="36"/>
      <c r="MXU311" s="36"/>
      <c r="MXV311" s="36"/>
      <c r="MXW311" s="36"/>
      <c r="MXX311" s="36"/>
      <c r="MXY311" s="36"/>
      <c r="MXZ311" s="36"/>
      <c r="MYA311" s="36"/>
      <c r="MYB311" s="36"/>
      <c r="MYC311" s="36"/>
      <c r="MYD311" s="36"/>
      <c r="MYE311" s="36"/>
      <c r="MYF311" s="36"/>
      <c r="MYG311" s="36"/>
      <c r="MYH311" s="36"/>
      <c r="MYI311" s="36"/>
      <c r="MYJ311" s="36"/>
      <c r="MYK311" s="36"/>
      <c r="MYL311" s="36"/>
      <c r="MYM311" s="36"/>
      <c r="MYN311" s="36"/>
      <c r="MYO311" s="36"/>
      <c r="MYP311" s="36"/>
      <c r="MYQ311" s="36"/>
      <c r="MYR311" s="36"/>
      <c r="MYS311" s="36"/>
      <c r="MYT311" s="36"/>
      <c r="MYU311" s="36"/>
      <c r="MYV311" s="36"/>
      <c r="MYW311" s="36"/>
      <c r="MYX311" s="36"/>
      <c r="MYY311" s="36"/>
      <c r="MYZ311" s="36"/>
      <c r="MZA311" s="36"/>
      <c r="MZB311" s="36"/>
      <c r="MZC311" s="36"/>
      <c r="MZD311" s="36"/>
      <c r="MZE311" s="36"/>
      <c r="MZF311" s="36"/>
      <c r="MZG311" s="36"/>
      <c r="MZH311" s="36"/>
      <c r="MZI311" s="36"/>
      <c r="MZJ311" s="36"/>
      <c r="MZK311" s="36"/>
      <c r="MZL311" s="36"/>
      <c r="MZM311" s="36"/>
      <c r="MZN311" s="36"/>
      <c r="MZO311" s="36"/>
      <c r="MZP311" s="36"/>
      <c r="MZQ311" s="36"/>
      <c r="MZR311" s="36"/>
      <c r="MZS311" s="36"/>
      <c r="MZT311" s="36"/>
      <c r="MZU311" s="36"/>
      <c r="MZV311" s="36"/>
      <c r="MZW311" s="36"/>
      <c r="MZX311" s="36"/>
      <c r="MZY311" s="36"/>
      <c r="MZZ311" s="36"/>
      <c r="NAA311" s="36"/>
      <c r="NAB311" s="36"/>
      <c r="NAC311" s="36"/>
      <c r="NAD311" s="36"/>
      <c r="NAE311" s="36"/>
      <c r="NAF311" s="36"/>
      <c r="NAG311" s="36"/>
      <c r="NAH311" s="36"/>
      <c r="NAI311" s="36"/>
      <c r="NAJ311" s="36"/>
      <c r="NAK311" s="36"/>
      <c r="NAL311" s="36"/>
      <c r="NAM311" s="36"/>
      <c r="NAN311" s="36"/>
      <c r="NAO311" s="36"/>
      <c r="NAP311" s="36"/>
      <c r="NAQ311" s="36"/>
      <c r="NAR311" s="36"/>
      <c r="NAS311" s="36"/>
      <c r="NAT311" s="36"/>
      <c r="NAU311" s="36"/>
      <c r="NAV311" s="36"/>
      <c r="NAW311" s="36"/>
      <c r="NAX311" s="36"/>
      <c r="NAY311" s="36"/>
      <c r="NAZ311" s="36"/>
      <c r="NBA311" s="36"/>
      <c r="NBB311" s="36"/>
      <c r="NBC311" s="36"/>
      <c r="NBD311" s="36"/>
      <c r="NBE311" s="36"/>
      <c r="NBF311" s="36"/>
      <c r="NBG311" s="36"/>
      <c r="NBH311" s="36"/>
      <c r="NBI311" s="36"/>
      <c r="NBJ311" s="36"/>
      <c r="NBK311" s="36"/>
      <c r="NBL311" s="36"/>
      <c r="NBM311" s="36"/>
      <c r="NBN311" s="36"/>
      <c r="NBO311" s="36"/>
      <c r="NBP311" s="36"/>
      <c r="NBQ311" s="36"/>
      <c r="NBR311" s="36"/>
      <c r="NBS311" s="36"/>
      <c r="NBT311" s="36"/>
      <c r="NBU311" s="36"/>
      <c r="NBV311" s="36"/>
      <c r="NBW311" s="36"/>
      <c r="NBX311" s="36"/>
      <c r="NBY311" s="36"/>
      <c r="NBZ311" s="36"/>
      <c r="NCA311" s="36"/>
      <c r="NCB311" s="36"/>
      <c r="NCC311" s="36"/>
      <c r="NCD311" s="36"/>
      <c r="NCE311" s="36"/>
      <c r="NCF311" s="36"/>
      <c r="NCG311" s="36"/>
      <c r="NCH311" s="36"/>
      <c r="NCI311" s="36"/>
      <c r="NCJ311" s="36"/>
      <c r="NCK311" s="36"/>
      <c r="NCL311" s="36"/>
      <c r="NCM311" s="36"/>
      <c r="NCN311" s="36"/>
      <c r="NCO311" s="36"/>
      <c r="NCP311" s="36"/>
      <c r="NCQ311" s="36"/>
      <c r="NCR311" s="36"/>
      <c r="NCS311" s="36"/>
      <c r="NCT311" s="36"/>
      <c r="NCU311" s="36"/>
      <c r="NCV311" s="36"/>
      <c r="NCW311" s="36"/>
      <c r="NCX311" s="36"/>
      <c r="NCY311" s="36"/>
      <c r="NCZ311" s="36"/>
      <c r="NDA311" s="36"/>
      <c r="NDB311" s="36"/>
      <c r="NDC311" s="36"/>
      <c r="NDD311" s="36"/>
      <c r="NDE311" s="36"/>
      <c r="NDF311" s="36"/>
      <c r="NDG311" s="36"/>
      <c r="NDH311" s="36"/>
      <c r="NDI311" s="36"/>
      <c r="NDJ311" s="36"/>
      <c r="NDK311" s="36"/>
      <c r="NDL311" s="36"/>
      <c r="NDM311" s="36"/>
      <c r="NDN311" s="36"/>
      <c r="NDO311" s="36"/>
      <c r="NDP311" s="36"/>
      <c r="NDQ311" s="36"/>
      <c r="NDR311" s="36"/>
      <c r="NDS311" s="36"/>
      <c r="NDT311" s="36"/>
      <c r="NDU311" s="36"/>
      <c r="NDV311" s="36"/>
      <c r="NDW311" s="36"/>
      <c r="NDX311" s="36"/>
      <c r="NDY311" s="36"/>
      <c r="NDZ311" s="36"/>
      <c r="NEA311" s="36"/>
      <c r="NEB311" s="36"/>
      <c r="NEC311" s="36"/>
      <c r="NED311" s="36"/>
      <c r="NEE311" s="36"/>
      <c r="NEF311" s="36"/>
      <c r="NEG311" s="36"/>
      <c r="NEH311" s="36"/>
      <c r="NEI311" s="36"/>
      <c r="NEJ311" s="36"/>
      <c r="NEK311" s="36"/>
      <c r="NEL311" s="36"/>
      <c r="NEM311" s="36"/>
      <c r="NEN311" s="36"/>
      <c r="NEO311" s="36"/>
      <c r="NEP311" s="36"/>
      <c r="NEQ311" s="36"/>
      <c r="NER311" s="36"/>
      <c r="NES311" s="36"/>
      <c r="NET311" s="36"/>
      <c r="NEU311" s="36"/>
      <c r="NEV311" s="36"/>
      <c r="NEW311" s="36"/>
      <c r="NEX311" s="36"/>
      <c r="NEY311" s="36"/>
      <c r="NEZ311" s="36"/>
      <c r="NFA311" s="36"/>
      <c r="NFB311" s="36"/>
      <c r="NFC311" s="36"/>
      <c r="NFD311" s="36"/>
      <c r="NFE311" s="36"/>
      <c r="NFF311" s="36"/>
      <c r="NFG311" s="36"/>
      <c r="NFH311" s="36"/>
      <c r="NFI311" s="36"/>
      <c r="NFJ311" s="36"/>
      <c r="NFK311" s="36"/>
      <c r="NFL311" s="36"/>
      <c r="NFM311" s="36"/>
      <c r="NFN311" s="36"/>
      <c r="NFO311" s="36"/>
      <c r="NFP311" s="36"/>
      <c r="NFQ311" s="36"/>
      <c r="NFR311" s="36"/>
      <c r="NFS311" s="36"/>
      <c r="NFT311" s="36"/>
      <c r="NFU311" s="36"/>
      <c r="NFV311" s="36"/>
      <c r="NFW311" s="36"/>
      <c r="NFX311" s="36"/>
      <c r="NFY311" s="36"/>
      <c r="NFZ311" s="36"/>
      <c r="NGA311" s="36"/>
      <c r="NGB311" s="36"/>
      <c r="NGC311" s="36"/>
      <c r="NGD311" s="36"/>
      <c r="NGE311" s="36"/>
      <c r="NGF311" s="36"/>
      <c r="NGG311" s="36"/>
      <c r="NGH311" s="36"/>
      <c r="NGI311" s="36"/>
      <c r="NGJ311" s="36"/>
      <c r="NGK311" s="36"/>
      <c r="NGL311" s="36"/>
      <c r="NGM311" s="36"/>
      <c r="NGN311" s="36"/>
      <c r="NGO311" s="36"/>
      <c r="NGP311" s="36"/>
      <c r="NGQ311" s="36"/>
      <c r="NGR311" s="36"/>
      <c r="NGS311" s="36"/>
      <c r="NGT311" s="36"/>
      <c r="NGU311" s="36"/>
      <c r="NGV311" s="36"/>
      <c r="NGW311" s="36"/>
      <c r="NGX311" s="36"/>
      <c r="NGY311" s="36"/>
      <c r="NGZ311" s="36"/>
      <c r="NHA311" s="36"/>
      <c r="NHB311" s="36"/>
      <c r="NHC311" s="36"/>
      <c r="NHD311" s="36"/>
      <c r="NHE311" s="36"/>
      <c r="NHF311" s="36"/>
      <c r="NHG311" s="36"/>
      <c r="NHH311" s="36"/>
      <c r="NHI311" s="36"/>
      <c r="NHJ311" s="36"/>
      <c r="NHK311" s="36"/>
      <c r="NHL311" s="36"/>
      <c r="NHM311" s="36"/>
      <c r="NHN311" s="36"/>
      <c r="NHO311" s="36"/>
      <c r="NHP311" s="36"/>
      <c r="NHQ311" s="36"/>
      <c r="NHR311" s="36"/>
      <c r="NHS311" s="36"/>
      <c r="NHT311" s="36"/>
      <c r="NHU311" s="36"/>
      <c r="NHV311" s="36"/>
      <c r="NHW311" s="36"/>
      <c r="NHX311" s="36"/>
      <c r="NHY311" s="36"/>
      <c r="NHZ311" s="36"/>
      <c r="NIA311" s="36"/>
      <c r="NIB311" s="36"/>
      <c r="NIC311" s="36"/>
      <c r="NID311" s="36"/>
      <c r="NIE311" s="36"/>
      <c r="NIF311" s="36"/>
      <c r="NIG311" s="36"/>
      <c r="NIH311" s="36"/>
      <c r="NII311" s="36"/>
      <c r="NIJ311" s="36"/>
      <c r="NIK311" s="36"/>
      <c r="NIL311" s="36"/>
      <c r="NIM311" s="36"/>
      <c r="NIN311" s="36"/>
      <c r="NIO311" s="36"/>
      <c r="NIP311" s="36"/>
      <c r="NIQ311" s="36"/>
      <c r="NIR311" s="36"/>
      <c r="NIS311" s="36"/>
      <c r="NIT311" s="36"/>
      <c r="NIU311" s="36"/>
      <c r="NIV311" s="36"/>
      <c r="NIW311" s="36"/>
      <c r="NIX311" s="36"/>
      <c r="NIY311" s="36"/>
      <c r="NIZ311" s="36"/>
      <c r="NJA311" s="36"/>
      <c r="NJB311" s="36"/>
      <c r="NJC311" s="36"/>
      <c r="NJD311" s="36"/>
      <c r="NJE311" s="36"/>
      <c r="NJF311" s="36"/>
      <c r="NJG311" s="36"/>
      <c r="NJH311" s="36"/>
      <c r="NJI311" s="36"/>
      <c r="NJJ311" s="36"/>
      <c r="NJK311" s="36"/>
      <c r="NJL311" s="36"/>
      <c r="NJM311" s="36"/>
      <c r="NJN311" s="36"/>
      <c r="NJO311" s="36"/>
      <c r="NJP311" s="36"/>
      <c r="NJQ311" s="36"/>
      <c r="NJR311" s="36"/>
      <c r="NJS311" s="36"/>
      <c r="NJT311" s="36"/>
      <c r="NJU311" s="36"/>
      <c r="NJV311" s="36"/>
      <c r="NJW311" s="36"/>
      <c r="NJX311" s="36"/>
      <c r="NJY311" s="36"/>
      <c r="NJZ311" s="36"/>
      <c r="NKA311" s="36"/>
      <c r="NKB311" s="36"/>
      <c r="NKC311" s="36"/>
      <c r="NKD311" s="36"/>
      <c r="NKE311" s="36"/>
      <c r="NKF311" s="36"/>
      <c r="NKG311" s="36"/>
      <c r="NKH311" s="36"/>
      <c r="NKI311" s="36"/>
      <c r="NKJ311" s="36"/>
      <c r="NKK311" s="36"/>
      <c r="NKL311" s="36"/>
      <c r="NKM311" s="36"/>
      <c r="NKN311" s="36"/>
      <c r="NKO311" s="36"/>
      <c r="NKP311" s="36"/>
      <c r="NKQ311" s="36"/>
      <c r="NKR311" s="36"/>
      <c r="NKS311" s="36"/>
      <c r="NKT311" s="36"/>
      <c r="NKU311" s="36"/>
      <c r="NKV311" s="36"/>
      <c r="NKW311" s="36"/>
      <c r="NKX311" s="36"/>
      <c r="NKY311" s="36"/>
      <c r="NKZ311" s="36"/>
      <c r="NLA311" s="36"/>
      <c r="NLB311" s="36"/>
      <c r="NLC311" s="36"/>
      <c r="NLD311" s="36"/>
      <c r="NLE311" s="36"/>
      <c r="NLF311" s="36"/>
      <c r="NLG311" s="36"/>
      <c r="NLH311" s="36"/>
      <c r="NLI311" s="36"/>
      <c r="NLJ311" s="36"/>
      <c r="NLK311" s="36"/>
      <c r="NLL311" s="36"/>
      <c r="NLM311" s="36"/>
      <c r="NLN311" s="36"/>
      <c r="NLO311" s="36"/>
      <c r="NLP311" s="36"/>
      <c r="NLQ311" s="36"/>
      <c r="NLR311" s="36"/>
      <c r="NLS311" s="36"/>
      <c r="NLT311" s="36"/>
      <c r="NLU311" s="36"/>
      <c r="NLV311" s="36"/>
      <c r="NLW311" s="36"/>
      <c r="NLX311" s="36"/>
      <c r="NLY311" s="36"/>
      <c r="NLZ311" s="36"/>
      <c r="NMA311" s="36"/>
      <c r="NMB311" s="36"/>
      <c r="NMC311" s="36"/>
      <c r="NMD311" s="36"/>
      <c r="NME311" s="36"/>
      <c r="NMF311" s="36"/>
      <c r="NMG311" s="36"/>
      <c r="NMH311" s="36"/>
      <c r="NMI311" s="36"/>
      <c r="NMJ311" s="36"/>
      <c r="NMK311" s="36"/>
      <c r="NML311" s="36"/>
      <c r="NMM311" s="36"/>
      <c r="NMN311" s="36"/>
      <c r="NMO311" s="36"/>
      <c r="NMP311" s="36"/>
      <c r="NMQ311" s="36"/>
      <c r="NMR311" s="36"/>
      <c r="NMS311" s="36"/>
      <c r="NMT311" s="36"/>
      <c r="NMU311" s="36"/>
      <c r="NMV311" s="36"/>
      <c r="NMW311" s="36"/>
      <c r="NMX311" s="36"/>
      <c r="NMY311" s="36"/>
      <c r="NMZ311" s="36"/>
      <c r="NNA311" s="36"/>
      <c r="NNB311" s="36"/>
      <c r="NNC311" s="36"/>
      <c r="NND311" s="36"/>
      <c r="NNE311" s="36"/>
      <c r="NNF311" s="36"/>
      <c r="NNG311" s="36"/>
      <c r="NNH311" s="36"/>
      <c r="NNI311" s="36"/>
      <c r="NNJ311" s="36"/>
      <c r="NNK311" s="36"/>
      <c r="NNL311" s="36"/>
      <c r="NNM311" s="36"/>
      <c r="NNN311" s="36"/>
      <c r="NNO311" s="36"/>
      <c r="NNP311" s="36"/>
      <c r="NNQ311" s="36"/>
      <c r="NNR311" s="36"/>
      <c r="NNS311" s="36"/>
      <c r="NNT311" s="36"/>
      <c r="NNU311" s="36"/>
      <c r="NNV311" s="36"/>
      <c r="NNW311" s="36"/>
      <c r="NNX311" s="36"/>
      <c r="NNY311" s="36"/>
      <c r="NNZ311" s="36"/>
      <c r="NOA311" s="36"/>
      <c r="NOB311" s="36"/>
      <c r="NOC311" s="36"/>
      <c r="NOD311" s="36"/>
      <c r="NOE311" s="36"/>
      <c r="NOF311" s="36"/>
      <c r="NOG311" s="36"/>
      <c r="NOH311" s="36"/>
      <c r="NOI311" s="36"/>
      <c r="NOJ311" s="36"/>
      <c r="NOK311" s="36"/>
      <c r="NOL311" s="36"/>
      <c r="NOM311" s="36"/>
      <c r="NON311" s="36"/>
      <c r="NOO311" s="36"/>
      <c r="NOP311" s="36"/>
      <c r="NOQ311" s="36"/>
      <c r="NOR311" s="36"/>
      <c r="NOS311" s="36"/>
      <c r="NOT311" s="36"/>
      <c r="NOU311" s="36"/>
      <c r="NOV311" s="36"/>
      <c r="NOW311" s="36"/>
      <c r="NOX311" s="36"/>
      <c r="NOY311" s="36"/>
      <c r="NOZ311" s="36"/>
      <c r="NPA311" s="36"/>
      <c r="NPB311" s="36"/>
      <c r="NPC311" s="36"/>
      <c r="NPD311" s="36"/>
      <c r="NPE311" s="36"/>
      <c r="NPF311" s="36"/>
      <c r="NPG311" s="36"/>
      <c r="NPH311" s="36"/>
      <c r="NPI311" s="36"/>
      <c r="NPJ311" s="36"/>
      <c r="NPK311" s="36"/>
      <c r="NPL311" s="36"/>
      <c r="NPM311" s="36"/>
      <c r="NPN311" s="36"/>
      <c r="NPO311" s="36"/>
      <c r="NPP311" s="36"/>
      <c r="NPQ311" s="36"/>
      <c r="NPR311" s="36"/>
      <c r="NPS311" s="36"/>
      <c r="NPT311" s="36"/>
      <c r="NPU311" s="36"/>
      <c r="NPV311" s="36"/>
      <c r="NPW311" s="36"/>
      <c r="NPX311" s="36"/>
      <c r="NPY311" s="36"/>
      <c r="NPZ311" s="36"/>
      <c r="NQA311" s="36"/>
      <c r="NQB311" s="36"/>
      <c r="NQC311" s="36"/>
      <c r="NQD311" s="36"/>
      <c r="NQE311" s="36"/>
      <c r="NQF311" s="36"/>
      <c r="NQG311" s="36"/>
      <c r="NQH311" s="36"/>
      <c r="NQI311" s="36"/>
      <c r="NQJ311" s="36"/>
      <c r="NQK311" s="36"/>
      <c r="NQL311" s="36"/>
      <c r="NQM311" s="36"/>
      <c r="NQN311" s="36"/>
      <c r="NQO311" s="36"/>
      <c r="NQP311" s="36"/>
      <c r="NQQ311" s="36"/>
      <c r="NQR311" s="36"/>
      <c r="NQS311" s="36"/>
      <c r="NQT311" s="36"/>
      <c r="NQU311" s="36"/>
      <c r="NQV311" s="36"/>
      <c r="NQW311" s="36"/>
      <c r="NQX311" s="36"/>
      <c r="NQY311" s="36"/>
      <c r="NQZ311" s="36"/>
      <c r="NRA311" s="36"/>
      <c r="NRB311" s="36"/>
      <c r="NRC311" s="36"/>
      <c r="NRD311" s="36"/>
      <c r="NRE311" s="36"/>
      <c r="NRF311" s="36"/>
      <c r="NRG311" s="36"/>
      <c r="NRH311" s="36"/>
      <c r="NRI311" s="36"/>
      <c r="NRJ311" s="36"/>
      <c r="NRK311" s="36"/>
      <c r="NRL311" s="36"/>
      <c r="NRM311" s="36"/>
      <c r="NRN311" s="36"/>
      <c r="NRO311" s="36"/>
      <c r="NRP311" s="36"/>
      <c r="NRQ311" s="36"/>
      <c r="NRR311" s="36"/>
      <c r="NRS311" s="36"/>
      <c r="NRT311" s="36"/>
      <c r="NRU311" s="36"/>
      <c r="NRV311" s="36"/>
      <c r="NRW311" s="36"/>
      <c r="NRX311" s="36"/>
      <c r="NRY311" s="36"/>
      <c r="NRZ311" s="36"/>
      <c r="NSA311" s="36"/>
      <c r="NSB311" s="36"/>
      <c r="NSC311" s="36"/>
      <c r="NSD311" s="36"/>
      <c r="NSE311" s="36"/>
      <c r="NSF311" s="36"/>
      <c r="NSG311" s="36"/>
      <c r="NSH311" s="36"/>
      <c r="NSI311" s="36"/>
      <c r="NSJ311" s="36"/>
      <c r="NSK311" s="36"/>
      <c r="NSL311" s="36"/>
      <c r="NSM311" s="36"/>
      <c r="NSN311" s="36"/>
      <c r="NSO311" s="36"/>
      <c r="NSP311" s="36"/>
      <c r="NSQ311" s="36"/>
      <c r="NSR311" s="36"/>
      <c r="NSS311" s="36"/>
      <c r="NST311" s="36"/>
      <c r="NSU311" s="36"/>
      <c r="NSV311" s="36"/>
      <c r="NSW311" s="36"/>
      <c r="NSX311" s="36"/>
      <c r="NSY311" s="36"/>
      <c r="NSZ311" s="36"/>
      <c r="NTA311" s="36"/>
      <c r="NTB311" s="36"/>
      <c r="NTC311" s="36"/>
      <c r="NTD311" s="36"/>
      <c r="NTE311" s="36"/>
      <c r="NTF311" s="36"/>
      <c r="NTG311" s="36"/>
      <c r="NTH311" s="36"/>
      <c r="NTI311" s="36"/>
      <c r="NTJ311" s="36"/>
      <c r="NTK311" s="36"/>
      <c r="NTL311" s="36"/>
      <c r="NTM311" s="36"/>
      <c r="NTN311" s="36"/>
      <c r="NTO311" s="36"/>
      <c r="NTP311" s="36"/>
      <c r="NTQ311" s="36"/>
      <c r="NTR311" s="36"/>
      <c r="NTS311" s="36"/>
      <c r="NTT311" s="36"/>
      <c r="NTU311" s="36"/>
      <c r="NTV311" s="36"/>
      <c r="NTW311" s="36"/>
      <c r="NTX311" s="36"/>
      <c r="NTY311" s="36"/>
      <c r="NTZ311" s="36"/>
      <c r="NUA311" s="36"/>
      <c r="NUB311" s="36"/>
      <c r="NUC311" s="36"/>
      <c r="NUD311" s="36"/>
      <c r="NUE311" s="36"/>
      <c r="NUF311" s="36"/>
      <c r="NUG311" s="36"/>
      <c r="NUH311" s="36"/>
      <c r="NUI311" s="36"/>
      <c r="NUJ311" s="36"/>
      <c r="NUK311" s="36"/>
      <c r="NUL311" s="36"/>
      <c r="NUM311" s="36"/>
      <c r="NUN311" s="36"/>
      <c r="NUO311" s="36"/>
      <c r="NUP311" s="36"/>
      <c r="NUQ311" s="36"/>
      <c r="NUR311" s="36"/>
      <c r="NUS311" s="36"/>
      <c r="NUT311" s="36"/>
      <c r="NUU311" s="36"/>
      <c r="NUV311" s="36"/>
      <c r="NUW311" s="36"/>
      <c r="NUX311" s="36"/>
      <c r="NUY311" s="36"/>
      <c r="NUZ311" s="36"/>
      <c r="NVA311" s="36"/>
      <c r="NVB311" s="36"/>
      <c r="NVC311" s="36"/>
      <c r="NVD311" s="36"/>
      <c r="NVE311" s="36"/>
      <c r="NVF311" s="36"/>
      <c r="NVG311" s="36"/>
      <c r="NVH311" s="36"/>
      <c r="NVI311" s="36"/>
      <c r="NVJ311" s="36"/>
      <c r="NVK311" s="36"/>
      <c r="NVL311" s="36"/>
      <c r="NVM311" s="36"/>
      <c r="NVN311" s="36"/>
      <c r="NVO311" s="36"/>
      <c r="NVP311" s="36"/>
      <c r="NVQ311" s="36"/>
      <c r="NVR311" s="36"/>
      <c r="NVS311" s="36"/>
      <c r="NVT311" s="36"/>
      <c r="NVU311" s="36"/>
      <c r="NVV311" s="36"/>
      <c r="NVW311" s="36"/>
      <c r="NVX311" s="36"/>
      <c r="NVY311" s="36"/>
      <c r="NVZ311" s="36"/>
      <c r="NWA311" s="36"/>
      <c r="NWB311" s="36"/>
      <c r="NWC311" s="36"/>
      <c r="NWD311" s="36"/>
      <c r="NWE311" s="36"/>
      <c r="NWF311" s="36"/>
      <c r="NWG311" s="36"/>
      <c r="NWH311" s="36"/>
      <c r="NWI311" s="36"/>
      <c r="NWJ311" s="36"/>
      <c r="NWK311" s="36"/>
      <c r="NWL311" s="36"/>
      <c r="NWM311" s="36"/>
      <c r="NWN311" s="36"/>
      <c r="NWO311" s="36"/>
      <c r="NWP311" s="36"/>
      <c r="NWQ311" s="36"/>
      <c r="NWR311" s="36"/>
      <c r="NWS311" s="36"/>
      <c r="NWT311" s="36"/>
      <c r="NWU311" s="36"/>
      <c r="NWV311" s="36"/>
      <c r="NWW311" s="36"/>
      <c r="NWX311" s="36"/>
      <c r="NWY311" s="36"/>
      <c r="NWZ311" s="36"/>
      <c r="NXA311" s="36"/>
      <c r="NXB311" s="36"/>
      <c r="NXC311" s="36"/>
      <c r="NXD311" s="36"/>
      <c r="NXE311" s="36"/>
      <c r="NXF311" s="36"/>
      <c r="NXG311" s="36"/>
      <c r="NXH311" s="36"/>
      <c r="NXI311" s="36"/>
      <c r="NXJ311" s="36"/>
      <c r="NXK311" s="36"/>
      <c r="NXL311" s="36"/>
      <c r="NXM311" s="36"/>
      <c r="NXN311" s="36"/>
      <c r="NXO311" s="36"/>
      <c r="NXP311" s="36"/>
      <c r="NXQ311" s="36"/>
      <c r="NXR311" s="36"/>
      <c r="NXS311" s="36"/>
      <c r="NXT311" s="36"/>
      <c r="NXU311" s="36"/>
      <c r="NXV311" s="36"/>
      <c r="NXW311" s="36"/>
      <c r="NXX311" s="36"/>
      <c r="NXY311" s="36"/>
      <c r="NXZ311" s="36"/>
      <c r="NYA311" s="36"/>
      <c r="NYB311" s="36"/>
      <c r="NYC311" s="36"/>
      <c r="NYD311" s="36"/>
      <c r="NYE311" s="36"/>
      <c r="NYF311" s="36"/>
      <c r="NYG311" s="36"/>
      <c r="NYH311" s="36"/>
      <c r="NYI311" s="36"/>
      <c r="NYJ311" s="36"/>
      <c r="NYK311" s="36"/>
      <c r="NYL311" s="36"/>
      <c r="NYM311" s="36"/>
      <c r="NYN311" s="36"/>
      <c r="NYO311" s="36"/>
      <c r="NYP311" s="36"/>
      <c r="NYQ311" s="36"/>
      <c r="NYR311" s="36"/>
      <c r="NYS311" s="36"/>
      <c r="NYT311" s="36"/>
      <c r="NYU311" s="36"/>
      <c r="NYV311" s="36"/>
      <c r="NYW311" s="36"/>
      <c r="NYX311" s="36"/>
      <c r="NYY311" s="36"/>
      <c r="NYZ311" s="36"/>
      <c r="NZA311" s="36"/>
      <c r="NZB311" s="36"/>
      <c r="NZC311" s="36"/>
      <c r="NZD311" s="36"/>
      <c r="NZE311" s="36"/>
      <c r="NZF311" s="36"/>
      <c r="NZG311" s="36"/>
      <c r="NZH311" s="36"/>
      <c r="NZI311" s="36"/>
      <c r="NZJ311" s="36"/>
      <c r="NZK311" s="36"/>
      <c r="NZL311" s="36"/>
      <c r="NZM311" s="36"/>
      <c r="NZN311" s="36"/>
      <c r="NZO311" s="36"/>
      <c r="NZP311" s="36"/>
      <c r="NZQ311" s="36"/>
      <c r="NZR311" s="36"/>
      <c r="NZS311" s="36"/>
      <c r="NZT311" s="36"/>
      <c r="NZU311" s="36"/>
      <c r="NZV311" s="36"/>
      <c r="NZW311" s="36"/>
      <c r="NZX311" s="36"/>
      <c r="NZY311" s="36"/>
      <c r="NZZ311" s="36"/>
      <c r="OAA311" s="36"/>
      <c r="OAB311" s="36"/>
      <c r="OAC311" s="36"/>
      <c r="OAD311" s="36"/>
      <c r="OAE311" s="36"/>
      <c r="OAF311" s="36"/>
      <c r="OAG311" s="36"/>
      <c r="OAH311" s="36"/>
      <c r="OAI311" s="36"/>
      <c r="OAJ311" s="36"/>
      <c r="OAK311" s="36"/>
      <c r="OAL311" s="36"/>
      <c r="OAM311" s="36"/>
      <c r="OAN311" s="36"/>
      <c r="OAO311" s="36"/>
      <c r="OAP311" s="36"/>
      <c r="OAQ311" s="36"/>
      <c r="OAR311" s="36"/>
      <c r="OAS311" s="36"/>
      <c r="OAT311" s="36"/>
      <c r="OAU311" s="36"/>
      <c r="OAV311" s="36"/>
      <c r="OAW311" s="36"/>
      <c r="OAX311" s="36"/>
      <c r="OAY311" s="36"/>
      <c r="OAZ311" s="36"/>
      <c r="OBA311" s="36"/>
      <c r="OBB311" s="36"/>
      <c r="OBC311" s="36"/>
      <c r="OBD311" s="36"/>
      <c r="OBE311" s="36"/>
      <c r="OBF311" s="36"/>
      <c r="OBG311" s="36"/>
      <c r="OBH311" s="36"/>
      <c r="OBI311" s="36"/>
      <c r="OBJ311" s="36"/>
      <c r="OBK311" s="36"/>
      <c r="OBL311" s="36"/>
      <c r="OBM311" s="36"/>
      <c r="OBN311" s="36"/>
      <c r="OBO311" s="36"/>
      <c r="OBP311" s="36"/>
      <c r="OBQ311" s="36"/>
      <c r="OBR311" s="36"/>
      <c r="OBS311" s="36"/>
      <c r="OBT311" s="36"/>
      <c r="OBU311" s="36"/>
      <c r="OBV311" s="36"/>
      <c r="OBW311" s="36"/>
      <c r="OBX311" s="36"/>
      <c r="OBY311" s="36"/>
      <c r="OBZ311" s="36"/>
      <c r="OCA311" s="36"/>
      <c r="OCB311" s="36"/>
      <c r="OCC311" s="36"/>
      <c r="OCD311" s="36"/>
      <c r="OCE311" s="36"/>
      <c r="OCF311" s="36"/>
      <c r="OCG311" s="36"/>
      <c r="OCH311" s="36"/>
      <c r="OCI311" s="36"/>
      <c r="OCJ311" s="36"/>
      <c r="OCK311" s="36"/>
      <c r="OCL311" s="36"/>
      <c r="OCM311" s="36"/>
      <c r="OCN311" s="36"/>
      <c r="OCO311" s="36"/>
      <c r="OCP311" s="36"/>
      <c r="OCQ311" s="36"/>
      <c r="OCR311" s="36"/>
      <c r="OCS311" s="36"/>
      <c r="OCT311" s="36"/>
      <c r="OCU311" s="36"/>
      <c r="OCV311" s="36"/>
      <c r="OCW311" s="36"/>
      <c r="OCX311" s="36"/>
      <c r="OCY311" s="36"/>
      <c r="OCZ311" s="36"/>
      <c r="ODA311" s="36"/>
      <c r="ODB311" s="36"/>
      <c r="ODC311" s="36"/>
      <c r="ODD311" s="36"/>
      <c r="ODE311" s="36"/>
      <c r="ODF311" s="36"/>
      <c r="ODG311" s="36"/>
      <c r="ODH311" s="36"/>
      <c r="ODI311" s="36"/>
      <c r="ODJ311" s="36"/>
      <c r="ODK311" s="36"/>
      <c r="ODL311" s="36"/>
      <c r="ODM311" s="36"/>
      <c r="ODN311" s="36"/>
      <c r="ODO311" s="36"/>
      <c r="ODP311" s="36"/>
      <c r="ODQ311" s="36"/>
      <c r="ODR311" s="36"/>
      <c r="ODS311" s="36"/>
      <c r="ODT311" s="36"/>
      <c r="ODU311" s="36"/>
      <c r="ODV311" s="36"/>
      <c r="ODW311" s="36"/>
      <c r="ODX311" s="36"/>
      <c r="ODY311" s="36"/>
      <c r="ODZ311" s="36"/>
      <c r="OEA311" s="36"/>
      <c r="OEB311" s="36"/>
      <c r="OEC311" s="36"/>
      <c r="OED311" s="36"/>
      <c r="OEE311" s="36"/>
      <c r="OEF311" s="36"/>
      <c r="OEG311" s="36"/>
      <c r="OEH311" s="36"/>
      <c r="OEI311" s="36"/>
      <c r="OEJ311" s="36"/>
      <c r="OEK311" s="36"/>
      <c r="OEL311" s="36"/>
      <c r="OEM311" s="36"/>
      <c r="OEN311" s="36"/>
      <c r="OEO311" s="36"/>
      <c r="OEP311" s="36"/>
      <c r="OEQ311" s="36"/>
      <c r="OER311" s="36"/>
      <c r="OES311" s="36"/>
      <c r="OET311" s="36"/>
      <c r="OEU311" s="36"/>
      <c r="OEV311" s="36"/>
      <c r="OEW311" s="36"/>
      <c r="OEX311" s="36"/>
      <c r="OEY311" s="36"/>
      <c r="OEZ311" s="36"/>
      <c r="OFA311" s="36"/>
      <c r="OFB311" s="36"/>
      <c r="OFC311" s="36"/>
      <c r="OFD311" s="36"/>
      <c r="OFE311" s="36"/>
      <c r="OFF311" s="36"/>
      <c r="OFG311" s="36"/>
      <c r="OFH311" s="36"/>
      <c r="OFI311" s="36"/>
      <c r="OFJ311" s="36"/>
      <c r="OFK311" s="36"/>
      <c r="OFL311" s="36"/>
      <c r="OFM311" s="36"/>
      <c r="OFN311" s="36"/>
      <c r="OFO311" s="36"/>
      <c r="OFP311" s="36"/>
      <c r="OFQ311" s="36"/>
      <c r="OFR311" s="36"/>
      <c r="OFS311" s="36"/>
      <c r="OFT311" s="36"/>
      <c r="OFU311" s="36"/>
      <c r="OFV311" s="36"/>
      <c r="OFW311" s="36"/>
      <c r="OFX311" s="36"/>
      <c r="OFY311" s="36"/>
      <c r="OFZ311" s="36"/>
      <c r="OGA311" s="36"/>
      <c r="OGB311" s="36"/>
      <c r="OGC311" s="36"/>
      <c r="OGD311" s="36"/>
      <c r="OGE311" s="36"/>
      <c r="OGF311" s="36"/>
      <c r="OGG311" s="36"/>
      <c r="OGH311" s="36"/>
      <c r="OGI311" s="36"/>
      <c r="OGJ311" s="36"/>
      <c r="OGK311" s="36"/>
      <c r="OGL311" s="36"/>
      <c r="OGM311" s="36"/>
      <c r="OGN311" s="36"/>
      <c r="OGO311" s="36"/>
      <c r="OGP311" s="36"/>
      <c r="OGQ311" s="36"/>
      <c r="OGR311" s="36"/>
      <c r="OGS311" s="36"/>
      <c r="OGT311" s="36"/>
      <c r="OGU311" s="36"/>
      <c r="OGV311" s="36"/>
      <c r="OGW311" s="36"/>
      <c r="OGX311" s="36"/>
      <c r="OGY311" s="36"/>
      <c r="OGZ311" s="36"/>
      <c r="OHA311" s="36"/>
      <c r="OHB311" s="36"/>
      <c r="OHC311" s="36"/>
      <c r="OHD311" s="36"/>
      <c r="OHE311" s="36"/>
      <c r="OHF311" s="36"/>
      <c r="OHG311" s="36"/>
      <c r="OHH311" s="36"/>
      <c r="OHI311" s="36"/>
      <c r="OHJ311" s="36"/>
      <c r="OHK311" s="36"/>
      <c r="OHL311" s="36"/>
      <c r="OHM311" s="36"/>
      <c r="OHN311" s="36"/>
      <c r="OHO311" s="36"/>
      <c r="OHP311" s="36"/>
      <c r="OHQ311" s="36"/>
      <c r="OHR311" s="36"/>
      <c r="OHS311" s="36"/>
      <c r="OHT311" s="36"/>
      <c r="OHU311" s="36"/>
      <c r="OHV311" s="36"/>
      <c r="OHW311" s="36"/>
      <c r="OHX311" s="36"/>
      <c r="OHY311" s="36"/>
      <c r="OHZ311" s="36"/>
      <c r="OIA311" s="36"/>
      <c r="OIB311" s="36"/>
      <c r="OIC311" s="36"/>
      <c r="OID311" s="36"/>
      <c r="OIE311" s="36"/>
      <c r="OIF311" s="36"/>
      <c r="OIG311" s="36"/>
      <c r="OIH311" s="36"/>
      <c r="OII311" s="36"/>
      <c r="OIJ311" s="36"/>
      <c r="OIK311" s="36"/>
      <c r="OIL311" s="36"/>
      <c r="OIM311" s="36"/>
      <c r="OIN311" s="36"/>
      <c r="OIO311" s="36"/>
      <c r="OIP311" s="36"/>
      <c r="OIQ311" s="36"/>
      <c r="OIR311" s="36"/>
      <c r="OIS311" s="36"/>
      <c r="OIT311" s="36"/>
      <c r="OIU311" s="36"/>
      <c r="OIV311" s="36"/>
      <c r="OIW311" s="36"/>
      <c r="OIX311" s="36"/>
      <c r="OIY311" s="36"/>
      <c r="OIZ311" s="36"/>
      <c r="OJA311" s="36"/>
      <c r="OJB311" s="36"/>
      <c r="OJC311" s="36"/>
      <c r="OJD311" s="36"/>
      <c r="OJE311" s="36"/>
      <c r="OJF311" s="36"/>
      <c r="OJG311" s="36"/>
      <c r="OJH311" s="36"/>
      <c r="OJI311" s="36"/>
      <c r="OJJ311" s="36"/>
      <c r="OJK311" s="36"/>
      <c r="OJL311" s="36"/>
      <c r="OJM311" s="36"/>
      <c r="OJN311" s="36"/>
      <c r="OJO311" s="36"/>
      <c r="OJP311" s="36"/>
      <c r="OJQ311" s="36"/>
      <c r="OJR311" s="36"/>
      <c r="OJS311" s="36"/>
      <c r="OJT311" s="36"/>
      <c r="OJU311" s="36"/>
      <c r="OJV311" s="36"/>
      <c r="OJW311" s="36"/>
      <c r="OJX311" s="36"/>
      <c r="OJY311" s="36"/>
      <c r="OJZ311" s="36"/>
      <c r="OKA311" s="36"/>
      <c r="OKB311" s="36"/>
      <c r="OKC311" s="36"/>
      <c r="OKD311" s="36"/>
      <c r="OKE311" s="36"/>
      <c r="OKF311" s="36"/>
      <c r="OKG311" s="36"/>
      <c r="OKH311" s="36"/>
      <c r="OKI311" s="36"/>
      <c r="OKJ311" s="36"/>
      <c r="OKK311" s="36"/>
      <c r="OKL311" s="36"/>
      <c r="OKM311" s="36"/>
      <c r="OKN311" s="36"/>
      <c r="OKO311" s="36"/>
      <c r="OKP311" s="36"/>
      <c r="OKQ311" s="36"/>
      <c r="OKR311" s="36"/>
      <c r="OKS311" s="36"/>
      <c r="OKT311" s="36"/>
      <c r="OKU311" s="36"/>
      <c r="OKV311" s="36"/>
      <c r="OKW311" s="36"/>
      <c r="OKX311" s="36"/>
      <c r="OKY311" s="36"/>
      <c r="OKZ311" s="36"/>
      <c r="OLA311" s="36"/>
      <c r="OLB311" s="36"/>
      <c r="OLC311" s="36"/>
      <c r="OLD311" s="36"/>
      <c r="OLE311" s="36"/>
      <c r="OLF311" s="36"/>
      <c r="OLG311" s="36"/>
      <c r="OLH311" s="36"/>
      <c r="OLI311" s="36"/>
      <c r="OLJ311" s="36"/>
      <c r="OLK311" s="36"/>
      <c r="OLL311" s="36"/>
      <c r="OLM311" s="36"/>
      <c r="OLN311" s="36"/>
      <c r="OLO311" s="36"/>
      <c r="OLP311" s="36"/>
      <c r="OLQ311" s="36"/>
      <c r="OLR311" s="36"/>
      <c r="OLS311" s="36"/>
      <c r="OLT311" s="36"/>
      <c r="OLU311" s="36"/>
      <c r="OLV311" s="36"/>
      <c r="OLW311" s="36"/>
      <c r="OLX311" s="36"/>
      <c r="OLY311" s="36"/>
      <c r="OLZ311" s="36"/>
      <c r="OMA311" s="36"/>
      <c r="OMB311" s="36"/>
      <c r="OMC311" s="36"/>
      <c r="OMD311" s="36"/>
      <c r="OME311" s="36"/>
      <c r="OMF311" s="36"/>
      <c r="OMG311" s="36"/>
      <c r="OMH311" s="36"/>
      <c r="OMI311" s="36"/>
      <c r="OMJ311" s="36"/>
      <c r="OMK311" s="36"/>
      <c r="OML311" s="36"/>
      <c r="OMM311" s="36"/>
      <c r="OMN311" s="36"/>
      <c r="OMO311" s="36"/>
      <c r="OMP311" s="36"/>
      <c r="OMQ311" s="36"/>
      <c r="OMR311" s="36"/>
      <c r="OMS311" s="36"/>
      <c r="OMT311" s="36"/>
      <c r="OMU311" s="36"/>
      <c r="OMV311" s="36"/>
      <c r="OMW311" s="36"/>
      <c r="OMX311" s="36"/>
      <c r="OMY311" s="36"/>
      <c r="OMZ311" s="36"/>
      <c r="ONA311" s="36"/>
      <c r="ONB311" s="36"/>
      <c r="ONC311" s="36"/>
      <c r="OND311" s="36"/>
      <c r="ONE311" s="36"/>
      <c r="ONF311" s="36"/>
      <c r="ONG311" s="36"/>
      <c r="ONH311" s="36"/>
      <c r="ONI311" s="36"/>
      <c r="ONJ311" s="36"/>
      <c r="ONK311" s="36"/>
      <c r="ONL311" s="36"/>
      <c r="ONM311" s="36"/>
      <c r="ONN311" s="36"/>
      <c r="ONO311" s="36"/>
      <c r="ONP311" s="36"/>
      <c r="ONQ311" s="36"/>
      <c r="ONR311" s="36"/>
      <c r="ONS311" s="36"/>
      <c r="ONT311" s="36"/>
      <c r="ONU311" s="36"/>
      <c r="ONV311" s="36"/>
      <c r="ONW311" s="36"/>
      <c r="ONX311" s="36"/>
      <c r="ONY311" s="36"/>
      <c r="ONZ311" s="36"/>
      <c r="OOA311" s="36"/>
      <c r="OOB311" s="36"/>
      <c r="OOC311" s="36"/>
      <c r="OOD311" s="36"/>
      <c r="OOE311" s="36"/>
      <c r="OOF311" s="36"/>
      <c r="OOG311" s="36"/>
      <c r="OOH311" s="36"/>
      <c r="OOI311" s="36"/>
      <c r="OOJ311" s="36"/>
      <c r="OOK311" s="36"/>
      <c r="OOL311" s="36"/>
      <c r="OOM311" s="36"/>
      <c r="OON311" s="36"/>
      <c r="OOO311" s="36"/>
      <c r="OOP311" s="36"/>
      <c r="OOQ311" s="36"/>
      <c r="OOR311" s="36"/>
      <c r="OOS311" s="36"/>
      <c r="OOT311" s="36"/>
      <c r="OOU311" s="36"/>
      <c r="OOV311" s="36"/>
      <c r="OOW311" s="36"/>
      <c r="OOX311" s="36"/>
      <c r="OOY311" s="36"/>
      <c r="OOZ311" s="36"/>
      <c r="OPA311" s="36"/>
      <c r="OPB311" s="36"/>
      <c r="OPC311" s="36"/>
      <c r="OPD311" s="36"/>
      <c r="OPE311" s="36"/>
      <c r="OPF311" s="36"/>
      <c r="OPG311" s="36"/>
      <c r="OPH311" s="36"/>
      <c r="OPI311" s="36"/>
      <c r="OPJ311" s="36"/>
      <c r="OPK311" s="36"/>
      <c r="OPL311" s="36"/>
      <c r="OPM311" s="36"/>
      <c r="OPN311" s="36"/>
      <c r="OPO311" s="36"/>
      <c r="OPP311" s="36"/>
      <c r="OPQ311" s="36"/>
      <c r="OPR311" s="36"/>
      <c r="OPS311" s="36"/>
      <c r="OPT311" s="36"/>
      <c r="OPU311" s="36"/>
      <c r="OPV311" s="36"/>
      <c r="OPW311" s="36"/>
      <c r="OPX311" s="36"/>
      <c r="OPY311" s="36"/>
      <c r="OPZ311" s="36"/>
      <c r="OQA311" s="36"/>
      <c r="OQB311" s="36"/>
      <c r="OQC311" s="36"/>
      <c r="OQD311" s="36"/>
      <c r="OQE311" s="36"/>
      <c r="OQF311" s="36"/>
      <c r="OQG311" s="36"/>
      <c r="OQH311" s="36"/>
      <c r="OQI311" s="36"/>
      <c r="OQJ311" s="36"/>
      <c r="OQK311" s="36"/>
      <c r="OQL311" s="36"/>
      <c r="OQM311" s="36"/>
      <c r="OQN311" s="36"/>
      <c r="OQO311" s="36"/>
      <c r="OQP311" s="36"/>
      <c r="OQQ311" s="36"/>
      <c r="OQR311" s="36"/>
      <c r="OQS311" s="36"/>
      <c r="OQT311" s="36"/>
      <c r="OQU311" s="36"/>
      <c r="OQV311" s="36"/>
      <c r="OQW311" s="36"/>
      <c r="OQX311" s="36"/>
      <c r="OQY311" s="36"/>
      <c r="OQZ311" s="36"/>
      <c r="ORA311" s="36"/>
      <c r="ORB311" s="36"/>
      <c r="ORC311" s="36"/>
      <c r="ORD311" s="36"/>
      <c r="ORE311" s="36"/>
      <c r="ORF311" s="36"/>
      <c r="ORG311" s="36"/>
      <c r="ORH311" s="36"/>
      <c r="ORI311" s="36"/>
      <c r="ORJ311" s="36"/>
      <c r="ORK311" s="36"/>
      <c r="ORL311" s="36"/>
      <c r="ORM311" s="36"/>
      <c r="ORN311" s="36"/>
      <c r="ORO311" s="36"/>
      <c r="ORP311" s="36"/>
      <c r="ORQ311" s="36"/>
      <c r="ORR311" s="36"/>
      <c r="ORS311" s="36"/>
      <c r="ORT311" s="36"/>
      <c r="ORU311" s="36"/>
      <c r="ORV311" s="36"/>
      <c r="ORW311" s="36"/>
      <c r="ORX311" s="36"/>
      <c r="ORY311" s="36"/>
      <c r="ORZ311" s="36"/>
      <c r="OSA311" s="36"/>
      <c r="OSB311" s="36"/>
      <c r="OSC311" s="36"/>
      <c r="OSD311" s="36"/>
      <c r="OSE311" s="36"/>
      <c r="OSF311" s="36"/>
      <c r="OSG311" s="36"/>
      <c r="OSH311" s="36"/>
      <c r="OSI311" s="36"/>
      <c r="OSJ311" s="36"/>
      <c r="OSK311" s="36"/>
      <c r="OSL311" s="36"/>
      <c r="OSM311" s="36"/>
      <c r="OSN311" s="36"/>
      <c r="OSO311" s="36"/>
      <c r="OSP311" s="36"/>
      <c r="OSQ311" s="36"/>
      <c r="OSR311" s="36"/>
      <c r="OSS311" s="36"/>
      <c r="OST311" s="36"/>
      <c r="OSU311" s="36"/>
      <c r="OSV311" s="36"/>
      <c r="OSW311" s="36"/>
      <c r="OSX311" s="36"/>
      <c r="OSY311" s="36"/>
      <c r="OSZ311" s="36"/>
      <c r="OTA311" s="36"/>
      <c r="OTB311" s="36"/>
      <c r="OTC311" s="36"/>
      <c r="OTD311" s="36"/>
      <c r="OTE311" s="36"/>
      <c r="OTF311" s="36"/>
      <c r="OTG311" s="36"/>
      <c r="OTH311" s="36"/>
      <c r="OTI311" s="36"/>
      <c r="OTJ311" s="36"/>
      <c r="OTK311" s="36"/>
      <c r="OTL311" s="36"/>
      <c r="OTM311" s="36"/>
      <c r="OTN311" s="36"/>
      <c r="OTO311" s="36"/>
      <c r="OTP311" s="36"/>
      <c r="OTQ311" s="36"/>
      <c r="OTR311" s="36"/>
      <c r="OTS311" s="36"/>
      <c r="OTT311" s="36"/>
      <c r="OTU311" s="36"/>
      <c r="OTV311" s="36"/>
      <c r="OTW311" s="36"/>
      <c r="OTX311" s="36"/>
      <c r="OTY311" s="36"/>
      <c r="OTZ311" s="36"/>
      <c r="OUA311" s="36"/>
      <c r="OUB311" s="36"/>
      <c r="OUC311" s="36"/>
      <c r="OUD311" s="36"/>
      <c r="OUE311" s="36"/>
      <c r="OUF311" s="36"/>
      <c r="OUG311" s="36"/>
      <c r="OUH311" s="36"/>
      <c r="OUI311" s="36"/>
      <c r="OUJ311" s="36"/>
      <c r="OUK311" s="36"/>
      <c r="OUL311" s="36"/>
      <c r="OUM311" s="36"/>
      <c r="OUN311" s="36"/>
      <c r="OUO311" s="36"/>
      <c r="OUP311" s="36"/>
      <c r="OUQ311" s="36"/>
      <c r="OUR311" s="36"/>
      <c r="OUS311" s="36"/>
      <c r="OUT311" s="36"/>
      <c r="OUU311" s="36"/>
      <c r="OUV311" s="36"/>
      <c r="OUW311" s="36"/>
      <c r="OUX311" s="36"/>
      <c r="OUY311" s="36"/>
      <c r="OUZ311" s="36"/>
      <c r="OVA311" s="36"/>
      <c r="OVB311" s="36"/>
      <c r="OVC311" s="36"/>
      <c r="OVD311" s="36"/>
      <c r="OVE311" s="36"/>
      <c r="OVF311" s="36"/>
      <c r="OVG311" s="36"/>
      <c r="OVH311" s="36"/>
      <c r="OVI311" s="36"/>
      <c r="OVJ311" s="36"/>
      <c r="OVK311" s="36"/>
      <c r="OVL311" s="36"/>
      <c r="OVM311" s="36"/>
      <c r="OVN311" s="36"/>
      <c r="OVO311" s="36"/>
      <c r="OVP311" s="36"/>
      <c r="OVQ311" s="36"/>
      <c r="OVR311" s="36"/>
      <c r="OVS311" s="36"/>
      <c r="OVT311" s="36"/>
      <c r="OVU311" s="36"/>
      <c r="OVV311" s="36"/>
      <c r="OVW311" s="36"/>
      <c r="OVX311" s="36"/>
      <c r="OVY311" s="36"/>
      <c r="OVZ311" s="36"/>
      <c r="OWA311" s="36"/>
      <c r="OWB311" s="36"/>
      <c r="OWC311" s="36"/>
      <c r="OWD311" s="36"/>
      <c r="OWE311" s="36"/>
      <c r="OWF311" s="36"/>
      <c r="OWG311" s="36"/>
      <c r="OWH311" s="36"/>
      <c r="OWI311" s="36"/>
      <c r="OWJ311" s="36"/>
      <c r="OWK311" s="36"/>
      <c r="OWL311" s="36"/>
      <c r="OWM311" s="36"/>
      <c r="OWN311" s="36"/>
      <c r="OWO311" s="36"/>
      <c r="OWP311" s="36"/>
      <c r="OWQ311" s="36"/>
      <c r="OWR311" s="36"/>
      <c r="OWS311" s="36"/>
      <c r="OWT311" s="36"/>
      <c r="OWU311" s="36"/>
      <c r="OWV311" s="36"/>
      <c r="OWW311" s="36"/>
      <c r="OWX311" s="36"/>
      <c r="OWY311" s="36"/>
      <c r="OWZ311" s="36"/>
      <c r="OXA311" s="36"/>
      <c r="OXB311" s="36"/>
      <c r="OXC311" s="36"/>
      <c r="OXD311" s="36"/>
      <c r="OXE311" s="36"/>
      <c r="OXF311" s="36"/>
      <c r="OXG311" s="36"/>
      <c r="OXH311" s="36"/>
      <c r="OXI311" s="36"/>
      <c r="OXJ311" s="36"/>
      <c r="OXK311" s="36"/>
      <c r="OXL311" s="36"/>
      <c r="OXM311" s="36"/>
      <c r="OXN311" s="36"/>
      <c r="OXO311" s="36"/>
      <c r="OXP311" s="36"/>
      <c r="OXQ311" s="36"/>
      <c r="OXR311" s="36"/>
      <c r="OXS311" s="36"/>
      <c r="OXT311" s="36"/>
      <c r="OXU311" s="36"/>
      <c r="OXV311" s="36"/>
      <c r="OXW311" s="36"/>
      <c r="OXX311" s="36"/>
      <c r="OXY311" s="36"/>
      <c r="OXZ311" s="36"/>
      <c r="OYA311" s="36"/>
      <c r="OYB311" s="36"/>
      <c r="OYC311" s="36"/>
      <c r="OYD311" s="36"/>
      <c r="OYE311" s="36"/>
      <c r="OYF311" s="36"/>
      <c r="OYG311" s="36"/>
      <c r="OYH311" s="36"/>
      <c r="OYI311" s="36"/>
      <c r="OYJ311" s="36"/>
      <c r="OYK311" s="36"/>
      <c r="OYL311" s="36"/>
      <c r="OYM311" s="36"/>
      <c r="OYN311" s="36"/>
      <c r="OYO311" s="36"/>
      <c r="OYP311" s="36"/>
      <c r="OYQ311" s="36"/>
      <c r="OYR311" s="36"/>
      <c r="OYS311" s="36"/>
      <c r="OYT311" s="36"/>
      <c r="OYU311" s="36"/>
      <c r="OYV311" s="36"/>
      <c r="OYW311" s="36"/>
      <c r="OYX311" s="36"/>
      <c r="OYY311" s="36"/>
      <c r="OYZ311" s="36"/>
      <c r="OZA311" s="36"/>
      <c r="OZB311" s="36"/>
      <c r="OZC311" s="36"/>
      <c r="OZD311" s="36"/>
      <c r="OZE311" s="36"/>
      <c r="OZF311" s="36"/>
      <c r="OZG311" s="36"/>
      <c r="OZH311" s="36"/>
      <c r="OZI311" s="36"/>
      <c r="OZJ311" s="36"/>
      <c r="OZK311" s="36"/>
      <c r="OZL311" s="36"/>
      <c r="OZM311" s="36"/>
      <c r="OZN311" s="36"/>
      <c r="OZO311" s="36"/>
      <c r="OZP311" s="36"/>
      <c r="OZQ311" s="36"/>
      <c r="OZR311" s="36"/>
      <c r="OZS311" s="36"/>
      <c r="OZT311" s="36"/>
      <c r="OZU311" s="36"/>
      <c r="OZV311" s="36"/>
      <c r="OZW311" s="36"/>
      <c r="OZX311" s="36"/>
      <c r="OZY311" s="36"/>
      <c r="OZZ311" s="36"/>
      <c r="PAA311" s="36"/>
      <c r="PAB311" s="36"/>
      <c r="PAC311" s="36"/>
      <c r="PAD311" s="36"/>
      <c r="PAE311" s="36"/>
      <c r="PAF311" s="36"/>
      <c r="PAG311" s="36"/>
      <c r="PAH311" s="36"/>
      <c r="PAI311" s="36"/>
      <c r="PAJ311" s="36"/>
      <c r="PAK311" s="36"/>
      <c r="PAL311" s="36"/>
      <c r="PAM311" s="36"/>
      <c r="PAN311" s="36"/>
      <c r="PAO311" s="36"/>
      <c r="PAP311" s="36"/>
      <c r="PAQ311" s="36"/>
      <c r="PAR311" s="36"/>
      <c r="PAS311" s="36"/>
      <c r="PAT311" s="36"/>
      <c r="PAU311" s="36"/>
      <c r="PAV311" s="36"/>
      <c r="PAW311" s="36"/>
      <c r="PAX311" s="36"/>
      <c r="PAY311" s="36"/>
      <c r="PAZ311" s="36"/>
      <c r="PBA311" s="36"/>
      <c r="PBB311" s="36"/>
      <c r="PBC311" s="36"/>
      <c r="PBD311" s="36"/>
      <c r="PBE311" s="36"/>
      <c r="PBF311" s="36"/>
      <c r="PBG311" s="36"/>
      <c r="PBH311" s="36"/>
      <c r="PBI311" s="36"/>
      <c r="PBJ311" s="36"/>
      <c r="PBK311" s="36"/>
      <c r="PBL311" s="36"/>
      <c r="PBM311" s="36"/>
      <c r="PBN311" s="36"/>
      <c r="PBO311" s="36"/>
      <c r="PBP311" s="36"/>
      <c r="PBQ311" s="36"/>
      <c r="PBR311" s="36"/>
      <c r="PBS311" s="36"/>
      <c r="PBT311" s="36"/>
      <c r="PBU311" s="36"/>
      <c r="PBV311" s="36"/>
      <c r="PBW311" s="36"/>
      <c r="PBX311" s="36"/>
      <c r="PBY311" s="36"/>
      <c r="PBZ311" s="36"/>
      <c r="PCA311" s="36"/>
      <c r="PCB311" s="36"/>
      <c r="PCC311" s="36"/>
      <c r="PCD311" s="36"/>
      <c r="PCE311" s="36"/>
      <c r="PCF311" s="36"/>
      <c r="PCG311" s="36"/>
      <c r="PCH311" s="36"/>
      <c r="PCI311" s="36"/>
      <c r="PCJ311" s="36"/>
      <c r="PCK311" s="36"/>
      <c r="PCL311" s="36"/>
      <c r="PCM311" s="36"/>
      <c r="PCN311" s="36"/>
      <c r="PCO311" s="36"/>
      <c r="PCP311" s="36"/>
      <c r="PCQ311" s="36"/>
      <c r="PCR311" s="36"/>
      <c r="PCS311" s="36"/>
      <c r="PCT311" s="36"/>
      <c r="PCU311" s="36"/>
      <c r="PCV311" s="36"/>
      <c r="PCW311" s="36"/>
      <c r="PCX311" s="36"/>
      <c r="PCY311" s="36"/>
      <c r="PCZ311" s="36"/>
      <c r="PDA311" s="36"/>
      <c r="PDB311" s="36"/>
      <c r="PDC311" s="36"/>
      <c r="PDD311" s="36"/>
      <c r="PDE311" s="36"/>
      <c r="PDF311" s="36"/>
      <c r="PDG311" s="36"/>
      <c r="PDH311" s="36"/>
      <c r="PDI311" s="36"/>
      <c r="PDJ311" s="36"/>
      <c r="PDK311" s="36"/>
      <c r="PDL311" s="36"/>
      <c r="PDM311" s="36"/>
      <c r="PDN311" s="36"/>
      <c r="PDO311" s="36"/>
      <c r="PDP311" s="36"/>
      <c r="PDQ311" s="36"/>
      <c r="PDR311" s="36"/>
      <c r="PDS311" s="36"/>
      <c r="PDT311" s="36"/>
      <c r="PDU311" s="36"/>
      <c r="PDV311" s="36"/>
      <c r="PDW311" s="36"/>
      <c r="PDX311" s="36"/>
      <c r="PDY311" s="36"/>
      <c r="PDZ311" s="36"/>
      <c r="PEA311" s="36"/>
      <c r="PEB311" s="36"/>
      <c r="PEC311" s="36"/>
      <c r="PED311" s="36"/>
      <c r="PEE311" s="36"/>
      <c r="PEF311" s="36"/>
      <c r="PEG311" s="36"/>
      <c r="PEH311" s="36"/>
      <c r="PEI311" s="36"/>
      <c r="PEJ311" s="36"/>
      <c r="PEK311" s="36"/>
      <c r="PEL311" s="36"/>
      <c r="PEM311" s="36"/>
      <c r="PEN311" s="36"/>
      <c r="PEO311" s="36"/>
      <c r="PEP311" s="36"/>
      <c r="PEQ311" s="36"/>
      <c r="PER311" s="36"/>
      <c r="PES311" s="36"/>
      <c r="PET311" s="36"/>
      <c r="PEU311" s="36"/>
      <c r="PEV311" s="36"/>
      <c r="PEW311" s="36"/>
      <c r="PEX311" s="36"/>
      <c r="PEY311" s="36"/>
      <c r="PEZ311" s="36"/>
      <c r="PFA311" s="36"/>
      <c r="PFB311" s="36"/>
      <c r="PFC311" s="36"/>
      <c r="PFD311" s="36"/>
      <c r="PFE311" s="36"/>
      <c r="PFF311" s="36"/>
      <c r="PFG311" s="36"/>
      <c r="PFH311" s="36"/>
      <c r="PFI311" s="36"/>
      <c r="PFJ311" s="36"/>
      <c r="PFK311" s="36"/>
      <c r="PFL311" s="36"/>
      <c r="PFM311" s="36"/>
      <c r="PFN311" s="36"/>
      <c r="PFO311" s="36"/>
      <c r="PFP311" s="36"/>
      <c r="PFQ311" s="36"/>
      <c r="PFR311" s="36"/>
      <c r="PFS311" s="36"/>
      <c r="PFT311" s="36"/>
      <c r="PFU311" s="36"/>
      <c r="PFV311" s="36"/>
      <c r="PFW311" s="36"/>
      <c r="PFX311" s="36"/>
      <c r="PFY311" s="36"/>
      <c r="PFZ311" s="36"/>
      <c r="PGA311" s="36"/>
      <c r="PGB311" s="36"/>
      <c r="PGC311" s="36"/>
      <c r="PGD311" s="36"/>
      <c r="PGE311" s="36"/>
      <c r="PGF311" s="36"/>
      <c r="PGG311" s="36"/>
      <c r="PGH311" s="36"/>
      <c r="PGI311" s="36"/>
      <c r="PGJ311" s="36"/>
      <c r="PGK311" s="36"/>
      <c r="PGL311" s="36"/>
      <c r="PGM311" s="36"/>
      <c r="PGN311" s="36"/>
      <c r="PGO311" s="36"/>
      <c r="PGP311" s="36"/>
      <c r="PGQ311" s="36"/>
      <c r="PGR311" s="36"/>
      <c r="PGS311" s="36"/>
      <c r="PGT311" s="36"/>
      <c r="PGU311" s="36"/>
      <c r="PGV311" s="36"/>
      <c r="PGW311" s="36"/>
      <c r="PGX311" s="36"/>
      <c r="PGY311" s="36"/>
      <c r="PGZ311" s="36"/>
      <c r="PHA311" s="36"/>
      <c r="PHB311" s="36"/>
      <c r="PHC311" s="36"/>
      <c r="PHD311" s="36"/>
      <c r="PHE311" s="36"/>
      <c r="PHF311" s="36"/>
      <c r="PHG311" s="36"/>
      <c r="PHH311" s="36"/>
      <c r="PHI311" s="36"/>
      <c r="PHJ311" s="36"/>
      <c r="PHK311" s="36"/>
      <c r="PHL311" s="36"/>
      <c r="PHM311" s="36"/>
      <c r="PHN311" s="36"/>
      <c r="PHO311" s="36"/>
      <c r="PHP311" s="36"/>
      <c r="PHQ311" s="36"/>
      <c r="PHR311" s="36"/>
      <c r="PHS311" s="36"/>
      <c r="PHT311" s="36"/>
      <c r="PHU311" s="36"/>
      <c r="PHV311" s="36"/>
      <c r="PHW311" s="36"/>
      <c r="PHX311" s="36"/>
      <c r="PHY311" s="36"/>
      <c r="PHZ311" s="36"/>
      <c r="PIA311" s="36"/>
      <c r="PIB311" s="36"/>
      <c r="PIC311" s="36"/>
      <c r="PID311" s="36"/>
      <c r="PIE311" s="36"/>
      <c r="PIF311" s="36"/>
      <c r="PIG311" s="36"/>
      <c r="PIH311" s="36"/>
      <c r="PII311" s="36"/>
      <c r="PIJ311" s="36"/>
      <c r="PIK311" s="36"/>
      <c r="PIL311" s="36"/>
      <c r="PIM311" s="36"/>
      <c r="PIN311" s="36"/>
      <c r="PIO311" s="36"/>
      <c r="PIP311" s="36"/>
      <c r="PIQ311" s="36"/>
      <c r="PIR311" s="36"/>
      <c r="PIS311" s="36"/>
      <c r="PIT311" s="36"/>
      <c r="PIU311" s="36"/>
      <c r="PIV311" s="36"/>
      <c r="PIW311" s="36"/>
      <c r="PIX311" s="36"/>
      <c r="PIY311" s="36"/>
      <c r="PIZ311" s="36"/>
      <c r="PJA311" s="36"/>
      <c r="PJB311" s="36"/>
      <c r="PJC311" s="36"/>
      <c r="PJD311" s="36"/>
      <c r="PJE311" s="36"/>
      <c r="PJF311" s="36"/>
      <c r="PJG311" s="36"/>
      <c r="PJH311" s="36"/>
      <c r="PJI311" s="36"/>
      <c r="PJJ311" s="36"/>
      <c r="PJK311" s="36"/>
      <c r="PJL311" s="36"/>
      <c r="PJM311" s="36"/>
      <c r="PJN311" s="36"/>
      <c r="PJO311" s="36"/>
      <c r="PJP311" s="36"/>
      <c r="PJQ311" s="36"/>
      <c r="PJR311" s="36"/>
      <c r="PJS311" s="36"/>
      <c r="PJT311" s="36"/>
      <c r="PJU311" s="36"/>
      <c r="PJV311" s="36"/>
      <c r="PJW311" s="36"/>
      <c r="PJX311" s="36"/>
      <c r="PJY311" s="36"/>
      <c r="PJZ311" s="36"/>
      <c r="PKA311" s="36"/>
      <c r="PKB311" s="36"/>
      <c r="PKC311" s="36"/>
      <c r="PKD311" s="36"/>
      <c r="PKE311" s="36"/>
      <c r="PKF311" s="36"/>
      <c r="PKG311" s="36"/>
      <c r="PKH311" s="36"/>
      <c r="PKI311" s="36"/>
      <c r="PKJ311" s="36"/>
      <c r="PKK311" s="36"/>
      <c r="PKL311" s="36"/>
      <c r="PKM311" s="36"/>
      <c r="PKN311" s="36"/>
      <c r="PKO311" s="36"/>
      <c r="PKP311" s="36"/>
      <c r="PKQ311" s="36"/>
      <c r="PKR311" s="36"/>
      <c r="PKS311" s="36"/>
      <c r="PKT311" s="36"/>
      <c r="PKU311" s="36"/>
      <c r="PKV311" s="36"/>
      <c r="PKW311" s="36"/>
      <c r="PKX311" s="36"/>
      <c r="PKY311" s="36"/>
      <c r="PKZ311" s="36"/>
      <c r="PLA311" s="36"/>
      <c r="PLB311" s="36"/>
      <c r="PLC311" s="36"/>
      <c r="PLD311" s="36"/>
      <c r="PLE311" s="36"/>
      <c r="PLF311" s="36"/>
      <c r="PLG311" s="36"/>
      <c r="PLH311" s="36"/>
      <c r="PLI311" s="36"/>
      <c r="PLJ311" s="36"/>
      <c r="PLK311" s="36"/>
      <c r="PLL311" s="36"/>
      <c r="PLM311" s="36"/>
      <c r="PLN311" s="36"/>
      <c r="PLO311" s="36"/>
      <c r="PLP311" s="36"/>
      <c r="PLQ311" s="36"/>
      <c r="PLR311" s="36"/>
      <c r="PLS311" s="36"/>
      <c r="PLT311" s="36"/>
      <c r="PLU311" s="36"/>
      <c r="PLV311" s="36"/>
      <c r="PLW311" s="36"/>
      <c r="PLX311" s="36"/>
      <c r="PLY311" s="36"/>
      <c r="PLZ311" s="36"/>
      <c r="PMA311" s="36"/>
      <c r="PMB311" s="36"/>
      <c r="PMC311" s="36"/>
      <c r="PMD311" s="36"/>
      <c r="PME311" s="36"/>
      <c r="PMF311" s="36"/>
      <c r="PMG311" s="36"/>
      <c r="PMH311" s="36"/>
      <c r="PMI311" s="36"/>
      <c r="PMJ311" s="36"/>
      <c r="PMK311" s="36"/>
      <c r="PML311" s="36"/>
      <c r="PMM311" s="36"/>
      <c r="PMN311" s="36"/>
      <c r="PMO311" s="36"/>
      <c r="PMP311" s="36"/>
      <c r="PMQ311" s="36"/>
      <c r="PMR311" s="36"/>
      <c r="PMS311" s="36"/>
      <c r="PMT311" s="36"/>
      <c r="PMU311" s="36"/>
      <c r="PMV311" s="36"/>
      <c r="PMW311" s="36"/>
      <c r="PMX311" s="36"/>
      <c r="PMY311" s="36"/>
      <c r="PMZ311" s="36"/>
      <c r="PNA311" s="36"/>
      <c r="PNB311" s="36"/>
      <c r="PNC311" s="36"/>
      <c r="PND311" s="36"/>
      <c r="PNE311" s="36"/>
      <c r="PNF311" s="36"/>
      <c r="PNG311" s="36"/>
      <c r="PNH311" s="36"/>
      <c r="PNI311" s="36"/>
      <c r="PNJ311" s="36"/>
      <c r="PNK311" s="36"/>
      <c r="PNL311" s="36"/>
      <c r="PNM311" s="36"/>
      <c r="PNN311" s="36"/>
      <c r="PNO311" s="36"/>
      <c r="PNP311" s="36"/>
      <c r="PNQ311" s="36"/>
      <c r="PNR311" s="36"/>
      <c r="PNS311" s="36"/>
      <c r="PNT311" s="36"/>
      <c r="PNU311" s="36"/>
      <c r="PNV311" s="36"/>
      <c r="PNW311" s="36"/>
      <c r="PNX311" s="36"/>
      <c r="PNY311" s="36"/>
      <c r="PNZ311" s="36"/>
      <c r="POA311" s="36"/>
      <c r="POB311" s="36"/>
      <c r="POC311" s="36"/>
      <c r="POD311" s="36"/>
      <c r="POE311" s="36"/>
      <c r="POF311" s="36"/>
      <c r="POG311" s="36"/>
      <c r="POH311" s="36"/>
      <c r="POI311" s="36"/>
      <c r="POJ311" s="36"/>
      <c r="POK311" s="36"/>
      <c r="POL311" s="36"/>
      <c r="POM311" s="36"/>
      <c r="PON311" s="36"/>
      <c r="POO311" s="36"/>
      <c r="POP311" s="36"/>
      <c r="POQ311" s="36"/>
      <c r="POR311" s="36"/>
      <c r="POS311" s="36"/>
      <c r="POT311" s="36"/>
      <c r="POU311" s="36"/>
      <c r="POV311" s="36"/>
      <c r="POW311" s="36"/>
      <c r="POX311" s="36"/>
      <c r="POY311" s="36"/>
      <c r="POZ311" s="36"/>
      <c r="PPA311" s="36"/>
      <c r="PPB311" s="36"/>
      <c r="PPC311" s="36"/>
      <c r="PPD311" s="36"/>
      <c r="PPE311" s="36"/>
      <c r="PPF311" s="36"/>
      <c r="PPG311" s="36"/>
      <c r="PPH311" s="36"/>
      <c r="PPI311" s="36"/>
      <c r="PPJ311" s="36"/>
      <c r="PPK311" s="36"/>
      <c r="PPL311" s="36"/>
      <c r="PPM311" s="36"/>
      <c r="PPN311" s="36"/>
      <c r="PPO311" s="36"/>
      <c r="PPP311" s="36"/>
      <c r="PPQ311" s="36"/>
      <c r="PPR311" s="36"/>
      <c r="PPS311" s="36"/>
      <c r="PPT311" s="36"/>
      <c r="PPU311" s="36"/>
      <c r="PPV311" s="36"/>
      <c r="PPW311" s="36"/>
      <c r="PPX311" s="36"/>
      <c r="PPY311" s="36"/>
      <c r="PPZ311" s="36"/>
      <c r="PQA311" s="36"/>
      <c r="PQB311" s="36"/>
      <c r="PQC311" s="36"/>
      <c r="PQD311" s="36"/>
      <c r="PQE311" s="36"/>
      <c r="PQF311" s="36"/>
      <c r="PQG311" s="36"/>
      <c r="PQH311" s="36"/>
      <c r="PQI311" s="36"/>
      <c r="PQJ311" s="36"/>
      <c r="PQK311" s="36"/>
      <c r="PQL311" s="36"/>
      <c r="PQM311" s="36"/>
      <c r="PQN311" s="36"/>
      <c r="PQO311" s="36"/>
      <c r="PQP311" s="36"/>
      <c r="PQQ311" s="36"/>
      <c r="PQR311" s="36"/>
      <c r="PQS311" s="36"/>
      <c r="PQT311" s="36"/>
      <c r="PQU311" s="36"/>
      <c r="PQV311" s="36"/>
      <c r="PQW311" s="36"/>
      <c r="PQX311" s="36"/>
      <c r="PQY311" s="36"/>
      <c r="PQZ311" s="36"/>
      <c r="PRA311" s="36"/>
      <c r="PRB311" s="36"/>
      <c r="PRC311" s="36"/>
      <c r="PRD311" s="36"/>
      <c r="PRE311" s="36"/>
      <c r="PRF311" s="36"/>
      <c r="PRG311" s="36"/>
      <c r="PRH311" s="36"/>
      <c r="PRI311" s="36"/>
      <c r="PRJ311" s="36"/>
      <c r="PRK311" s="36"/>
      <c r="PRL311" s="36"/>
      <c r="PRM311" s="36"/>
      <c r="PRN311" s="36"/>
      <c r="PRO311" s="36"/>
      <c r="PRP311" s="36"/>
      <c r="PRQ311" s="36"/>
      <c r="PRR311" s="36"/>
      <c r="PRS311" s="36"/>
      <c r="PRT311" s="36"/>
      <c r="PRU311" s="36"/>
      <c r="PRV311" s="36"/>
      <c r="PRW311" s="36"/>
      <c r="PRX311" s="36"/>
      <c r="PRY311" s="36"/>
      <c r="PRZ311" s="36"/>
      <c r="PSA311" s="36"/>
      <c r="PSB311" s="36"/>
      <c r="PSC311" s="36"/>
      <c r="PSD311" s="36"/>
      <c r="PSE311" s="36"/>
      <c r="PSF311" s="36"/>
      <c r="PSG311" s="36"/>
      <c r="PSH311" s="36"/>
      <c r="PSI311" s="36"/>
      <c r="PSJ311" s="36"/>
      <c r="PSK311" s="36"/>
      <c r="PSL311" s="36"/>
      <c r="PSM311" s="36"/>
      <c r="PSN311" s="36"/>
      <c r="PSO311" s="36"/>
      <c r="PSP311" s="36"/>
      <c r="PSQ311" s="36"/>
      <c r="PSR311" s="36"/>
      <c r="PSS311" s="36"/>
      <c r="PST311" s="36"/>
      <c r="PSU311" s="36"/>
      <c r="PSV311" s="36"/>
      <c r="PSW311" s="36"/>
      <c r="PSX311" s="36"/>
      <c r="PSY311" s="36"/>
      <c r="PSZ311" s="36"/>
      <c r="PTA311" s="36"/>
      <c r="PTB311" s="36"/>
      <c r="PTC311" s="36"/>
      <c r="PTD311" s="36"/>
      <c r="PTE311" s="36"/>
      <c r="PTF311" s="36"/>
      <c r="PTG311" s="36"/>
      <c r="PTH311" s="36"/>
      <c r="PTI311" s="36"/>
      <c r="PTJ311" s="36"/>
      <c r="PTK311" s="36"/>
      <c r="PTL311" s="36"/>
      <c r="PTM311" s="36"/>
      <c r="PTN311" s="36"/>
      <c r="PTO311" s="36"/>
      <c r="PTP311" s="36"/>
      <c r="PTQ311" s="36"/>
      <c r="PTR311" s="36"/>
      <c r="PTS311" s="36"/>
      <c r="PTT311" s="36"/>
      <c r="PTU311" s="36"/>
      <c r="PTV311" s="36"/>
      <c r="PTW311" s="36"/>
      <c r="PTX311" s="36"/>
      <c r="PTY311" s="36"/>
      <c r="PTZ311" s="36"/>
      <c r="PUA311" s="36"/>
      <c r="PUB311" s="36"/>
      <c r="PUC311" s="36"/>
      <c r="PUD311" s="36"/>
      <c r="PUE311" s="36"/>
      <c r="PUF311" s="36"/>
      <c r="PUG311" s="36"/>
      <c r="PUH311" s="36"/>
      <c r="PUI311" s="36"/>
      <c r="PUJ311" s="36"/>
      <c r="PUK311" s="36"/>
      <c r="PUL311" s="36"/>
      <c r="PUM311" s="36"/>
      <c r="PUN311" s="36"/>
      <c r="PUO311" s="36"/>
      <c r="PUP311" s="36"/>
      <c r="PUQ311" s="36"/>
      <c r="PUR311" s="36"/>
      <c r="PUS311" s="36"/>
      <c r="PUT311" s="36"/>
      <c r="PUU311" s="36"/>
      <c r="PUV311" s="36"/>
      <c r="PUW311" s="36"/>
      <c r="PUX311" s="36"/>
      <c r="PUY311" s="36"/>
      <c r="PUZ311" s="36"/>
      <c r="PVA311" s="36"/>
      <c r="PVB311" s="36"/>
      <c r="PVC311" s="36"/>
      <c r="PVD311" s="36"/>
      <c r="PVE311" s="36"/>
      <c r="PVF311" s="36"/>
      <c r="PVG311" s="36"/>
      <c r="PVH311" s="36"/>
      <c r="PVI311" s="36"/>
      <c r="PVJ311" s="36"/>
      <c r="PVK311" s="36"/>
      <c r="PVL311" s="36"/>
      <c r="PVM311" s="36"/>
      <c r="PVN311" s="36"/>
      <c r="PVO311" s="36"/>
      <c r="PVP311" s="36"/>
      <c r="PVQ311" s="36"/>
      <c r="PVR311" s="36"/>
      <c r="PVS311" s="36"/>
      <c r="PVT311" s="36"/>
      <c r="PVU311" s="36"/>
      <c r="PVV311" s="36"/>
      <c r="PVW311" s="36"/>
      <c r="PVX311" s="36"/>
      <c r="PVY311" s="36"/>
      <c r="PVZ311" s="36"/>
      <c r="PWA311" s="36"/>
      <c r="PWB311" s="36"/>
      <c r="PWC311" s="36"/>
      <c r="PWD311" s="36"/>
      <c r="PWE311" s="36"/>
      <c r="PWF311" s="36"/>
      <c r="PWG311" s="36"/>
      <c r="PWH311" s="36"/>
      <c r="PWI311" s="36"/>
      <c r="PWJ311" s="36"/>
      <c r="PWK311" s="36"/>
      <c r="PWL311" s="36"/>
      <c r="PWM311" s="36"/>
      <c r="PWN311" s="36"/>
      <c r="PWO311" s="36"/>
      <c r="PWP311" s="36"/>
      <c r="PWQ311" s="36"/>
      <c r="PWR311" s="36"/>
      <c r="PWS311" s="36"/>
      <c r="PWT311" s="36"/>
      <c r="PWU311" s="36"/>
      <c r="PWV311" s="36"/>
      <c r="PWW311" s="36"/>
      <c r="PWX311" s="36"/>
      <c r="PWY311" s="36"/>
      <c r="PWZ311" s="36"/>
      <c r="PXA311" s="36"/>
      <c r="PXB311" s="36"/>
      <c r="PXC311" s="36"/>
      <c r="PXD311" s="36"/>
      <c r="PXE311" s="36"/>
      <c r="PXF311" s="36"/>
      <c r="PXG311" s="36"/>
      <c r="PXH311" s="36"/>
      <c r="PXI311" s="36"/>
      <c r="PXJ311" s="36"/>
      <c r="PXK311" s="36"/>
      <c r="PXL311" s="36"/>
      <c r="PXM311" s="36"/>
      <c r="PXN311" s="36"/>
      <c r="PXO311" s="36"/>
      <c r="PXP311" s="36"/>
      <c r="PXQ311" s="36"/>
      <c r="PXR311" s="36"/>
      <c r="PXS311" s="36"/>
      <c r="PXT311" s="36"/>
      <c r="PXU311" s="36"/>
      <c r="PXV311" s="36"/>
      <c r="PXW311" s="36"/>
      <c r="PXX311" s="36"/>
      <c r="PXY311" s="36"/>
      <c r="PXZ311" s="36"/>
      <c r="PYA311" s="36"/>
      <c r="PYB311" s="36"/>
      <c r="PYC311" s="36"/>
      <c r="PYD311" s="36"/>
      <c r="PYE311" s="36"/>
      <c r="PYF311" s="36"/>
      <c r="PYG311" s="36"/>
      <c r="PYH311" s="36"/>
      <c r="PYI311" s="36"/>
      <c r="PYJ311" s="36"/>
      <c r="PYK311" s="36"/>
      <c r="PYL311" s="36"/>
      <c r="PYM311" s="36"/>
      <c r="PYN311" s="36"/>
      <c r="PYO311" s="36"/>
      <c r="PYP311" s="36"/>
      <c r="PYQ311" s="36"/>
      <c r="PYR311" s="36"/>
      <c r="PYS311" s="36"/>
      <c r="PYT311" s="36"/>
      <c r="PYU311" s="36"/>
      <c r="PYV311" s="36"/>
      <c r="PYW311" s="36"/>
      <c r="PYX311" s="36"/>
      <c r="PYY311" s="36"/>
      <c r="PYZ311" s="36"/>
      <c r="PZA311" s="36"/>
      <c r="PZB311" s="36"/>
      <c r="PZC311" s="36"/>
      <c r="PZD311" s="36"/>
      <c r="PZE311" s="36"/>
      <c r="PZF311" s="36"/>
      <c r="PZG311" s="36"/>
      <c r="PZH311" s="36"/>
      <c r="PZI311" s="36"/>
      <c r="PZJ311" s="36"/>
      <c r="PZK311" s="36"/>
      <c r="PZL311" s="36"/>
      <c r="PZM311" s="36"/>
      <c r="PZN311" s="36"/>
      <c r="PZO311" s="36"/>
      <c r="PZP311" s="36"/>
      <c r="PZQ311" s="36"/>
      <c r="PZR311" s="36"/>
      <c r="PZS311" s="36"/>
      <c r="PZT311" s="36"/>
      <c r="PZU311" s="36"/>
      <c r="PZV311" s="36"/>
      <c r="PZW311" s="36"/>
      <c r="PZX311" s="36"/>
      <c r="PZY311" s="36"/>
      <c r="PZZ311" s="36"/>
      <c r="QAA311" s="36"/>
      <c r="QAB311" s="36"/>
      <c r="QAC311" s="36"/>
      <c r="QAD311" s="36"/>
      <c r="QAE311" s="36"/>
      <c r="QAF311" s="36"/>
      <c r="QAG311" s="36"/>
      <c r="QAH311" s="36"/>
      <c r="QAI311" s="36"/>
      <c r="QAJ311" s="36"/>
      <c r="QAK311" s="36"/>
      <c r="QAL311" s="36"/>
      <c r="QAM311" s="36"/>
      <c r="QAN311" s="36"/>
      <c r="QAO311" s="36"/>
      <c r="QAP311" s="36"/>
      <c r="QAQ311" s="36"/>
      <c r="QAR311" s="36"/>
      <c r="QAS311" s="36"/>
      <c r="QAT311" s="36"/>
      <c r="QAU311" s="36"/>
      <c r="QAV311" s="36"/>
      <c r="QAW311" s="36"/>
      <c r="QAX311" s="36"/>
      <c r="QAY311" s="36"/>
      <c r="QAZ311" s="36"/>
      <c r="QBA311" s="36"/>
      <c r="QBB311" s="36"/>
      <c r="QBC311" s="36"/>
      <c r="QBD311" s="36"/>
      <c r="QBE311" s="36"/>
      <c r="QBF311" s="36"/>
      <c r="QBG311" s="36"/>
      <c r="QBH311" s="36"/>
      <c r="QBI311" s="36"/>
      <c r="QBJ311" s="36"/>
      <c r="QBK311" s="36"/>
      <c r="QBL311" s="36"/>
      <c r="QBM311" s="36"/>
      <c r="QBN311" s="36"/>
      <c r="QBO311" s="36"/>
      <c r="QBP311" s="36"/>
      <c r="QBQ311" s="36"/>
      <c r="QBR311" s="36"/>
      <c r="QBS311" s="36"/>
      <c r="QBT311" s="36"/>
      <c r="QBU311" s="36"/>
      <c r="QBV311" s="36"/>
      <c r="QBW311" s="36"/>
      <c r="QBX311" s="36"/>
      <c r="QBY311" s="36"/>
      <c r="QBZ311" s="36"/>
      <c r="QCA311" s="36"/>
      <c r="QCB311" s="36"/>
      <c r="QCC311" s="36"/>
      <c r="QCD311" s="36"/>
      <c r="QCE311" s="36"/>
      <c r="QCF311" s="36"/>
      <c r="QCG311" s="36"/>
      <c r="QCH311" s="36"/>
      <c r="QCI311" s="36"/>
      <c r="QCJ311" s="36"/>
      <c r="QCK311" s="36"/>
      <c r="QCL311" s="36"/>
      <c r="QCM311" s="36"/>
      <c r="QCN311" s="36"/>
      <c r="QCO311" s="36"/>
      <c r="QCP311" s="36"/>
      <c r="QCQ311" s="36"/>
      <c r="QCR311" s="36"/>
      <c r="QCS311" s="36"/>
      <c r="QCT311" s="36"/>
      <c r="QCU311" s="36"/>
      <c r="QCV311" s="36"/>
      <c r="QCW311" s="36"/>
      <c r="QCX311" s="36"/>
      <c r="QCY311" s="36"/>
      <c r="QCZ311" s="36"/>
      <c r="QDA311" s="36"/>
      <c r="QDB311" s="36"/>
      <c r="QDC311" s="36"/>
      <c r="QDD311" s="36"/>
      <c r="QDE311" s="36"/>
      <c r="QDF311" s="36"/>
      <c r="QDG311" s="36"/>
      <c r="QDH311" s="36"/>
      <c r="QDI311" s="36"/>
      <c r="QDJ311" s="36"/>
      <c r="QDK311" s="36"/>
      <c r="QDL311" s="36"/>
      <c r="QDM311" s="36"/>
      <c r="QDN311" s="36"/>
      <c r="QDO311" s="36"/>
      <c r="QDP311" s="36"/>
      <c r="QDQ311" s="36"/>
      <c r="QDR311" s="36"/>
      <c r="QDS311" s="36"/>
      <c r="QDT311" s="36"/>
      <c r="QDU311" s="36"/>
      <c r="QDV311" s="36"/>
      <c r="QDW311" s="36"/>
      <c r="QDX311" s="36"/>
      <c r="QDY311" s="36"/>
      <c r="QDZ311" s="36"/>
      <c r="QEA311" s="36"/>
      <c r="QEB311" s="36"/>
      <c r="QEC311" s="36"/>
      <c r="QED311" s="36"/>
      <c r="QEE311" s="36"/>
      <c r="QEF311" s="36"/>
      <c r="QEG311" s="36"/>
      <c r="QEH311" s="36"/>
      <c r="QEI311" s="36"/>
      <c r="QEJ311" s="36"/>
      <c r="QEK311" s="36"/>
      <c r="QEL311" s="36"/>
      <c r="QEM311" s="36"/>
      <c r="QEN311" s="36"/>
      <c r="QEO311" s="36"/>
      <c r="QEP311" s="36"/>
      <c r="QEQ311" s="36"/>
      <c r="QER311" s="36"/>
      <c r="QES311" s="36"/>
      <c r="QET311" s="36"/>
      <c r="QEU311" s="36"/>
      <c r="QEV311" s="36"/>
      <c r="QEW311" s="36"/>
      <c r="QEX311" s="36"/>
      <c r="QEY311" s="36"/>
      <c r="QEZ311" s="36"/>
      <c r="QFA311" s="36"/>
      <c r="QFB311" s="36"/>
      <c r="QFC311" s="36"/>
      <c r="QFD311" s="36"/>
      <c r="QFE311" s="36"/>
      <c r="QFF311" s="36"/>
      <c r="QFG311" s="36"/>
      <c r="QFH311" s="36"/>
      <c r="QFI311" s="36"/>
      <c r="QFJ311" s="36"/>
      <c r="QFK311" s="36"/>
      <c r="QFL311" s="36"/>
      <c r="QFM311" s="36"/>
      <c r="QFN311" s="36"/>
      <c r="QFO311" s="36"/>
      <c r="QFP311" s="36"/>
      <c r="QFQ311" s="36"/>
      <c r="QFR311" s="36"/>
      <c r="QFS311" s="36"/>
      <c r="QFT311" s="36"/>
      <c r="QFU311" s="36"/>
      <c r="QFV311" s="36"/>
      <c r="QFW311" s="36"/>
      <c r="QFX311" s="36"/>
      <c r="QFY311" s="36"/>
      <c r="QFZ311" s="36"/>
      <c r="QGA311" s="36"/>
      <c r="QGB311" s="36"/>
      <c r="QGC311" s="36"/>
      <c r="QGD311" s="36"/>
      <c r="QGE311" s="36"/>
      <c r="QGF311" s="36"/>
      <c r="QGG311" s="36"/>
      <c r="QGH311" s="36"/>
      <c r="QGI311" s="36"/>
      <c r="QGJ311" s="36"/>
      <c r="QGK311" s="36"/>
      <c r="QGL311" s="36"/>
      <c r="QGM311" s="36"/>
      <c r="QGN311" s="36"/>
      <c r="QGO311" s="36"/>
      <c r="QGP311" s="36"/>
      <c r="QGQ311" s="36"/>
      <c r="QGR311" s="36"/>
      <c r="QGS311" s="36"/>
      <c r="QGT311" s="36"/>
      <c r="QGU311" s="36"/>
      <c r="QGV311" s="36"/>
      <c r="QGW311" s="36"/>
      <c r="QGX311" s="36"/>
      <c r="QGY311" s="36"/>
      <c r="QGZ311" s="36"/>
      <c r="QHA311" s="36"/>
      <c r="QHB311" s="36"/>
      <c r="QHC311" s="36"/>
      <c r="QHD311" s="36"/>
      <c r="QHE311" s="36"/>
      <c r="QHF311" s="36"/>
      <c r="QHG311" s="36"/>
      <c r="QHH311" s="36"/>
      <c r="QHI311" s="36"/>
      <c r="QHJ311" s="36"/>
      <c r="QHK311" s="36"/>
      <c r="QHL311" s="36"/>
      <c r="QHM311" s="36"/>
      <c r="QHN311" s="36"/>
      <c r="QHO311" s="36"/>
      <c r="QHP311" s="36"/>
      <c r="QHQ311" s="36"/>
      <c r="QHR311" s="36"/>
      <c r="QHS311" s="36"/>
      <c r="QHT311" s="36"/>
      <c r="QHU311" s="36"/>
      <c r="QHV311" s="36"/>
      <c r="QHW311" s="36"/>
      <c r="QHX311" s="36"/>
      <c r="QHY311" s="36"/>
      <c r="QHZ311" s="36"/>
      <c r="QIA311" s="36"/>
      <c r="QIB311" s="36"/>
      <c r="QIC311" s="36"/>
      <c r="QID311" s="36"/>
      <c r="QIE311" s="36"/>
      <c r="QIF311" s="36"/>
      <c r="QIG311" s="36"/>
      <c r="QIH311" s="36"/>
      <c r="QII311" s="36"/>
      <c r="QIJ311" s="36"/>
      <c r="QIK311" s="36"/>
      <c r="QIL311" s="36"/>
      <c r="QIM311" s="36"/>
      <c r="QIN311" s="36"/>
      <c r="QIO311" s="36"/>
      <c r="QIP311" s="36"/>
      <c r="QIQ311" s="36"/>
      <c r="QIR311" s="36"/>
      <c r="QIS311" s="36"/>
      <c r="QIT311" s="36"/>
      <c r="QIU311" s="36"/>
      <c r="QIV311" s="36"/>
      <c r="QIW311" s="36"/>
      <c r="QIX311" s="36"/>
      <c r="QIY311" s="36"/>
      <c r="QIZ311" s="36"/>
      <c r="QJA311" s="36"/>
      <c r="QJB311" s="36"/>
      <c r="QJC311" s="36"/>
      <c r="QJD311" s="36"/>
      <c r="QJE311" s="36"/>
      <c r="QJF311" s="36"/>
      <c r="QJG311" s="36"/>
      <c r="QJH311" s="36"/>
      <c r="QJI311" s="36"/>
      <c r="QJJ311" s="36"/>
      <c r="QJK311" s="36"/>
      <c r="QJL311" s="36"/>
      <c r="QJM311" s="36"/>
      <c r="QJN311" s="36"/>
      <c r="QJO311" s="36"/>
      <c r="QJP311" s="36"/>
      <c r="QJQ311" s="36"/>
      <c r="QJR311" s="36"/>
      <c r="QJS311" s="36"/>
      <c r="QJT311" s="36"/>
      <c r="QJU311" s="36"/>
      <c r="QJV311" s="36"/>
      <c r="QJW311" s="36"/>
      <c r="QJX311" s="36"/>
      <c r="QJY311" s="36"/>
      <c r="QJZ311" s="36"/>
      <c r="QKA311" s="36"/>
      <c r="QKB311" s="36"/>
      <c r="QKC311" s="36"/>
      <c r="QKD311" s="36"/>
      <c r="QKE311" s="36"/>
      <c r="QKF311" s="36"/>
      <c r="QKG311" s="36"/>
      <c r="QKH311" s="36"/>
      <c r="QKI311" s="36"/>
      <c r="QKJ311" s="36"/>
      <c r="QKK311" s="36"/>
      <c r="QKL311" s="36"/>
      <c r="QKM311" s="36"/>
      <c r="QKN311" s="36"/>
      <c r="QKO311" s="36"/>
      <c r="QKP311" s="36"/>
      <c r="QKQ311" s="36"/>
      <c r="QKR311" s="36"/>
      <c r="QKS311" s="36"/>
      <c r="QKT311" s="36"/>
      <c r="QKU311" s="36"/>
      <c r="QKV311" s="36"/>
      <c r="QKW311" s="36"/>
      <c r="QKX311" s="36"/>
      <c r="QKY311" s="36"/>
      <c r="QKZ311" s="36"/>
      <c r="QLA311" s="36"/>
      <c r="QLB311" s="36"/>
      <c r="QLC311" s="36"/>
      <c r="QLD311" s="36"/>
      <c r="QLE311" s="36"/>
      <c r="QLF311" s="36"/>
      <c r="QLG311" s="36"/>
      <c r="QLH311" s="36"/>
      <c r="QLI311" s="36"/>
      <c r="QLJ311" s="36"/>
      <c r="QLK311" s="36"/>
      <c r="QLL311" s="36"/>
      <c r="QLM311" s="36"/>
      <c r="QLN311" s="36"/>
      <c r="QLO311" s="36"/>
      <c r="QLP311" s="36"/>
      <c r="QLQ311" s="36"/>
      <c r="QLR311" s="36"/>
      <c r="QLS311" s="36"/>
      <c r="QLT311" s="36"/>
      <c r="QLU311" s="36"/>
      <c r="QLV311" s="36"/>
      <c r="QLW311" s="36"/>
      <c r="QLX311" s="36"/>
      <c r="QLY311" s="36"/>
      <c r="QLZ311" s="36"/>
      <c r="QMA311" s="36"/>
      <c r="QMB311" s="36"/>
      <c r="QMC311" s="36"/>
      <c r="QMD311" s="36"/>
      <c r="QME311" s="36"/>
      <c r="QMF311" s="36"/>
      <c r="QMG311" s="36"/>
      <c r="QMH311" s="36"/>
      <c r="QMI311" s="36"/>
      <c r="QMJ311" s="36"/>
      <c r="QMK311" s="36"/>
      <c r="QML311" s="36"/>
      <c r="QMM311" s="36"/>
      <c r="QMN311" s="36"/>
      <c r="QMO311" s="36"/>
      <c r="QMP311" s="36"/>
      <c r="QMQ311" s="36"/>
      <c r="QMR311" s="36"/>
      <c r="QMS311" s="36"/>
      <c r="QMT311" s="36"/>
      <c r="QMU311" s="36"/>
      <c r="QMV311" s="36"/>
      <c r="QMW311" s="36"/>
      <c r="QMX311" s="36"/>
      <c r="QMY311" s="36"/>
      <c r="QMZ311" s="36"/>
      <c r="QNA311" s="36"/>
      <c r="QNB311" s="36"/>
      <c r="QNC311" s="36"/>
      <c r="QND311" s="36"/>
      <c r="QNE311" s="36"/>
      <c r="QNF311" s="36"/>
      <c r="QNG311" s="36"/>
      <c r="QNH311" s="36"/>
      <c r="QNI311" s="36"/>
      <c r="QNJ311" s="36"/>
      <c r="QNK311" s="36"/>
      <c r="QNL311" s="36"/>
      <c r="QNM311" s="36"/>
      <c r="QNN311" s="36"/>
      <c r="QNO311" s="36"/>
      <c r="QNP311" s="36"/>
      <c r="QNQ311" s="36"/>
      <c r="QNR311" s="36"/>
      <c r="QNS311" s="36"/>
      <c r="QNT311" s="36"/>
      <c r="QNU311" s="36"/>
      <c r="QNV311" s="36"/>
      <c r="QNW311" s="36"/>
      <c r="QNX311" s="36"/>
      <c r="QNY311" s="36"/>
      <c r="QNZ311" s="36"/>
      <c r="QOA311" s="36"/>
      <c r="QOB311" s="36"/>
      <c r="QOC311" s="36"/>
      <c r="QOD311" s="36"/>
      <c r="QOE311" s="36"/>
      <c r="QOF311" s="36"/>
      <c r="QOG311" s="36"/>
      <c r="QOH311" s="36"/>
      <c r="QOI311" s="36"/>
      <c r="QOJ311" s="36"/>
      <c r="QOK311" s="36"/>
      <c r="QOL311" s="36"/>
      <c r="QOM311" s="36"/>
      <c r="QON311" s="36"/>
      <c r="QOO311" s="36"/>
      <c r="QOP311" s="36"/>
      <c r="QOQ311" s="36"/>
      <c r="QOR311" s="36"/>
      <c r="QOS311" s="36"/>
      <c r="QOT311" s="36"/>
      <c r="QOU311" s="36"/>
      <c r="QOV311" s="36"/>
      <c r="QOW311" s="36"/>
      <c r="QOX311" s="36"/>
      <c r="QOY311" s="36"/>
      <c r="QOZ311" s="36"/>
      <c r="QPA311" s="36"/>
      <c r="QPB311" s="36"/>
      <c r="QPC311" s="36"/>
      <c r="QPD311" s="36"/>
      <c r="QPE311" s="36"/>
      <c r="QPF311" s="36"/>
      <c r="QPG311" s="36"/>
      <c r="QPH311" s="36"/>
      <c r="QPI311" s="36"/>
      <c r="QPJ311" s="36"/>
      <c r="QPK311" s="36"/>
      <c r="QPL311" s="36"/>
      <c r="QPM311" s="36"/>
      <c r="QPN311" s="36"/>
      <c r="QPO311" s="36"/>
      <c r="QPP311" s="36"/>
      <c r="QPQ311" s="36"/>
      <c r="QPR311" s="36"/>
      <c r="QPS311" s="36"/>
      <c r="QPT311" s="36"/>
      <c r="QPU311" s="36"/>
      <c r="QPV311" s="36"/>
      <c r="QPW311" s="36"/>
      <c r="QPX311" s="36"/>
      <c r="QPY311" s="36"/>
      <c r="QPZ311" s="36"/>
      <c r="QQA311" s="36"/>
      <c r="QQB311" s="36"/>
      <c r="QQC311" s="36"/>
      <c r="QQD311" s="36"/>
      <c r="QQE311" s="36"/>
      <c r="QQF311" s="36"/>
      <c r="QQG311" s="36"/>
      <c r="QQH311" s="36"/>
      <c r="QQI311" s="36"/>
      <c r="QQJ311" s="36"/>
      <c r="QQK311" s="36"/>
      <c r="QQL311" s="36"/>
      <c r="QQM311" s="36"/>
      <c r="QQN311" s="36"/>
      <c r="QQO311" s="36"/>
      <c r="QQP311" s="36"/>
      <c r="QQQ311" s="36"/>
      <c r="QQR311" s="36"/>
      <c r="QQS311" s="36"/>
      <c r="QQT311" s="36"/>
      <c r="QQU311" s="36"/>
      <c r="QQV311" s="36"/>
      <c r="QQW311" s="36"/>
      <c r="QQX311" s="36"/>
      <c r="QQY311" s="36"/>
      <c r="QQZ311" s="36"/>
      <c r="QRA311" s="36"/>
      <c r="QRB311" s="36"/>
      <c r="QRC311" s="36"/>
      <c r="QRD311" s="36"/>
      <c r="QRE311" s="36"/>
      <c r="QRF311" s="36"/>
      <c r="QRG311" s="36"/>
      <c r="QRH311" s="36"/>
      <c r="QRI311" s="36"/>
      <c r="QRJ311" s="36"/>
      <c r="QRK311" s="36"/>
      <c r="QRL311" s="36"/>
      <c r="QRM311" s="36"/>
      <c r="QRN311" s="36"/>
      <c r="QRO311" s="36"/>
      <c r="QRP311" s="36"/>
      <c r="QRQ311" s="36"/>
      <c r="QRR311" s="36"/>
      <c r="QRS311" s="36"/>
      <c r="QRT311" s="36"/>
      <c r="QRU311" s="36"/>
      <c r="QRV311" s="36"/>
      <c r="QRW311" s="36"/>
      <c r="QRX311" s="36"/>
      <c r="QRY311" s="36"/>
      <c r="QRZ311" s="36"/>
      <c r="QSA311" s="36"/>
      <c r="QSB311" s="36"/>
      <c r="QSC311" s="36"/>
      <c r="QSD311" s="36"/>
      <c r="QSE311" s="36"/>
      <c r="QSF311" s="36"/>
      <c r="QSG311" s="36"/>
      <c r="QSH311" s="36"/>
      <c r="QSI311" s="36"/>
      <c r="QSJ311" s="36"/>
      <c r="QSK311" s="36"/>
      <c r="QSL311" s="36"/>
      <c r="QSM311" s="36"/>
      <c r="QSN311" s="36"/>
      <c r="QSO311" s="36"/>
      <c r="QSP311" s="36"/>
      <c r="QSQ311" s="36"/>
      <c r="QSR311" s="36"/>
      <c r="QSS311" s="36"/>
      <c r="QST311" s="36"/>
      <c r="QSU311" s="36"/>
      <c r="QSV311" s="36"/>
      <c r="QSW311" s="36"/>
      <c r="QSX311" s="36"/>
      <c r="QSY311" s="36"/>
      <c r="QSZ311" s="36"/>
      <c r="QTA311" s="36"/>
      <c r="QTB311" s="36"/>
      <c r="QTC311" s="36"/>
      <c r="QTD311" s="36"/>
      <c r="QTE311" s="36"/>
      <c r="QTF311" s="36"/>
      <c r="QTG311" s="36"/>
      <c r="QTH311" s="36"/>
      <c r="QTI311" s="36"/>
      <c r="QTJ311" s="36"/>
      <c r="QTK311" s="36"/>
      <c r="QTL311" s="36"/>
      <c r="QTM311" s="36"/>
      <c r="QTN311" s="36"/>
      <c r="QTO311" s="36"/>
      <c r="QTP311" s="36"/>
      <c r="QTQ311" s="36"/>
      <c r="QTR311" s="36"/>
      <c r="QTS311" s="36"/>
      <c r="QTT311" s="36"/>
      <c r="QTU311" s="36"/>
      <c r="QTV311" s="36"/>
      <c r="QTW311" s="36"/>
      <c r="QTX311" s="36"/>
      <c r="QTY311" s="36"/>
      <c r="QTZ311" s="36"/>
      <c r="QUA311" s="36"/>
      <c r="QUB311" s="36"/>
      <c r="QUC311" s="36"/>
      <c r="QUD311" s="36"/>
      <c r="QUE311" s="36"/>
      <c r="QUF311" s="36"/>
      <c r="QUG311" s="36"/>
      <c r="QUH311" s="36"/>
      <c r="QUI311" s="36"/>
      <c r="QUJ311" s="36"/>
      <c r="QUK311" s="36"/>
      <c r="QUL311" s="36"/>
      <c r="QUM311" s="36"/>
      <c r="QUN311" s="36"/>
      <c r="QUO311" s="36"/>
      <c r="QUP311" s="36"/>
      <c r="QUQ311" s="36"/>
      <c r="QUR311" s="36"/>
      <c r="QUS311" s="36"/>
      <c r="QUT311" s="36"/>
      <c r="QUU311" s="36"/>
      <c r="QUV311" s="36"/>
      <c r="QUW311" s="36"/>
      <c r="QUX311" s="36"/>
      <c r="QUY311" s="36"/>
      <c r="QUZ311" s="36"/>
      <c r="QVA311" s="36"/>
      <c r="QVB311" s="36"/>
      <c r="QVC311" s="36"/>
      <c r="QVD311" s="36"/>
      <c r="QVE311" s="36"/>
      <c r="QVF311" s="36"/>
      <c r="QVG311" s="36"/>
      <c r="QVH311" s="36"/>
      <c r="QVI311" s="36"/>
      <c r="QVJ311" s="36"/>
      <c r="QVK311" s="36"/>
      <c r="QVL311" s="36"/>
      <c r="QVM311" s="36"/>
      <c r="QVN311" s="36"/>
      <c r="QVO311" s="36"/>
      <c r="QVP311" s="36"/>
      <c r="QVQ311" s="36"/>
      <c r="QVR311" s="36"/>
      <c r="QVS311" s="36"/>
      <c r="QVT311" s="36"/>
      <c r="QVU311" s="36"/>
      <c r="QVV311" s="36"/>
      <c r="QVW311" s="36"/>
      <c r="QVX311" s="36"/>
      <c r="QVY311" s="36"/>
      <c r="QVZ311" s="36"/>
      <c r="QWA311" s="36"/>
      <c r="QWB311" s="36"/>
      <c r="QWC311" s="36"/>
      <c r="QWD311" s="36"/>
      <c r="QWE311" s="36"/>
      <c r="QWF311" s="36"/>
      <c r="QWG311" s="36"/>
      <c r="QWH311" s="36"/>
      <c r="QWI311" s="36"/>
      <c r="QWJ311" s="36"/>
      <c r="QWK311" s="36"/>
      <c r="QWL311" s="36"/>
      <c r="QWM311" s="36"/>
      <c r="QWN311" s="36"/>
      <c r="QWO311" s="36"/>
      <c r="QWP311" s="36"/>
      <c r="QWQ311" s="36"/>
      <c r="QWR311" s="36"/>
      <c r="QWS311" s="36"/>
      <c r="QWT311" s="36"/>
      <c r="QWU311" s="36"/>
      <c r="QWV311" s="36"/>
      <c r="QWW311" s="36"/>
      <c r="QWX311" s="36"/>
      <c r="QWY311" s="36"/>
      <c r="QWZ311" s="36"/>
      <c r="QXA311" s="36"/>
      <c r="QXB311" s="36"/>
      <c r="QXC311" s="36"/>
      <c r="QXD311" s="36"/>
      <c r="QXE311" s="36"/>
      <c r="QXF311" s="36"/>
      <c r="QXG311" s="36"/>
      <c r="QXH311" s="36"/>
      <c r="QXI311" s="36"/>
      <c r="QXJ311" s="36"/>
      <c r="QXK311" s="36"/>
      <c r="QXL311" s="36"/>
      <c r="QXM311" s="36"/>
      <c r="QXN311" s="36"/>
      <c r="QXO311" s="36"/>
      <c r="QXP311" s="36"/>
      <c r="QXQ311" s="36"/>
      <c r="QXR311" s="36"/>
      <c r="QXS311" s="36"/>
      <c r="QXT311" s="36"/>
      <c r="QXU311" s="36"/>
      <c r="QXV311" s="36"/>
      <c r="QXW311" s="36"/>
      <c r="QXX311" s="36"/>
      <c r="QXY311" s="36"/>
      <c r="QXZ311" s="36"/>
      <c r="QYA311" s="36"/>
      <c r="QYB311" s="36"/>
      <c r="QYC311" s="36"/>
      <c r="QYD311" s="36"/>
      <c r="QYE311" s="36"/>
      <c r="QYF311" s="36"/>
      <c r="QYG311" s="36"/>
      <c r="QYH311" s="36"/>
      <c r="QYI311" s="36"/>
      <c r="QYJ311" s="36"/>
      <c r="QYK311" s="36"/>
      <c r="QYL311" s="36"/>
      <c r="QYM311" s="36"/>
      <c r="QYN311" s="36"/>
      <c r="QYO311" s="36"/>
      <c r="QYP311" s="36"/>
      <c r="QYQ311" s="36"/>
      <c r="QYR311" s="36"/>
      <c r="QYS311" s="36"/>
      <c r="QYT311" s="36"/>
      <c r="QYU311" s="36"/>
      <c r="QYV311" s="36"/>
      <c r="QYW311" s="36"/>
      <c r="QYX311" s="36"/>
      <c r="QYY311" s="36"/>
      <c r="QYZ311" s="36"/>
      <c r="QZA311" s="36"/>
      <c r="QZB311" s="36"/>
      <c r="QZC311" s="36"/>
      <c r="QZD311" s="36"/>
      <c r="QZE311" s="36"/>
      <c r="QZF311" s="36"/>
      <c r="QZG311" s="36"/>
      <c r="QZH311" s="36"/>
      <c r="QZI311" s="36"/>
      <c r="QZJ311" s="36"/>
      <c r="QZK311" s="36"/>
      <c r="QZL311" s="36"/>
      <c r="QZM311" s="36"/>
      <c r="QZN311" s="36"/>
      <c r="QZO311" s="36"/>
      <c r="QZP311" s="36"/>
      <c r="QZQ311" s="36"/>
      <c r="QZR311" s="36"/>
      <c r="QZS311" s="36"/>
      <c r="QZT311" s="36"/>
      <c r="QZU311" s="36"/>
      <c r="QZV311" s="36"/>
      <c r="QZW311" s="36"/>
      <c r="QZX311" s="36"/>
      <c r="QZY311" s="36"/>
      <c r="QZZ311" s="36"/>
      <c r="RAA311" s="36"/>
      <c r="RAB311" s="36"/>
      <c r="RAC311" s="36"/>
      <c r="RAD311" s="36"/>
      <c r="RAE311" s="36"/>
      <c r="RAF311" s="36"/>
      <c r="RAG311" s="36"/>
      <c r="RAH311" s="36"/>
      <c r="RAI311" s="36"/>
      <c r="RAJ311" s="36"/>
      <c r="RAK311" s="36"/>
      <c r="RAL311" s="36"/>
      <c r="RAM311" s="36"/>
      <c r="RAN311" s="36"/>
      <c r="RAO311" s="36"/>
      <c r="RAP311" s="36"/>
      <c r="RAQ311" s="36"/>
      <c r="RAR311" s="36"/>
      <c r="RAS311" s="36"/>
      <c r="RAT311" s="36"/>
      <c r="RAU311" s="36"/>
      <c r="RAV311" s="36"/>
      <c r="RAW311" s="36"/>
      <c r="RAX311" s="36"/>
      <c r="RAY311" s="36"/>
      <c r="RAZ311" s="36"/>
      <c r="RBA311" s="36"/>
      <c r="RBB311" s="36"/>
      <c r="RBC311" s="36"/>
      <c r="RBD311" s="36"/>
      <c r="RBE311" s="36"/>
      <c r="RBF311" s="36"/>
      <c r="RBG311" s="36"/>
      <c r="RBH311" s="36"/>
      <c r="RBI311" s="36"/>
      <c r="RBJ311" s="36"/>
      <c r="RBK311" s="36"/>
      <c r="RBL311" s="36"/>
      <c r="RBM311" s="36"/>
      <c r="RBN311" s="36"/>
      <c r="RBO311" s="36"/>
      <c r="RBP311" s="36"/>
      <c r="RBQ311" s="36"/>
      <c r="RBR311" s="36"/>
      <c r="RBS311" s="36"/>
      <c r="RBT311" s="36"/>
      <c r="RBU311" s="36"/>
      <c r="RBV311" s="36"/>
      <c r="RBW311" s="36"/>
      <c r="RBX311" s="36"/>
      <c r="RBY311" s="36"/>
      <c r="RBZ311" s="36"/>
      <c r="RCA311" s="36"/>
      <c r="RCB311" s="36"/>
      <c r="RCC311" s="36"/>
      <c r="RCD311" s="36"/>
      <c r="RCE311" s="36"/>
      <c r="RCF311" s="36"/>
      <c r="RCG311" s="36"/>
      <c r="RCH311" s="36"/>
      <c r="RCI311" s="36"/>
      <c r="RCJ311" s="36"/>
      <c r="RCK311" s="36"/>
      <c r="RCL311" s="36"/>
      <c r="RCM311" s="36"/>
      <c r="RCN311" s="36"/>
      <c r="RCO311" s="36"/>
      <c r="RCP311" s="36"/>
      <c r="RCQ311" s="36"/>
      <c r="RCR311" s="36"/>
      <c r="RCS311" s="36"/>
      <c r="RCT311" s="36"/>
      <c r="RCU311" s="36"/>
      <c r="RCV311" s="36"/>
      <c r="RCW311" s="36"/>
      <c r="RCX311" s="36"/>
      <c r="RCY311" s="36"/>
      <c r="RCZ311" s="36"/>
      <c r="RDA311" s="36"/>
      <c r="RDB311" s="36"/>
      <c r="RDC311" s="36"/>
      <c r="RDD311" s="36"/>
      <c r="RDE311" s="36"/>
      <c r="RDF311" s="36"/>
      <c r="RDG311" s="36"/>
      <c r="RDH311" s="36"/>
      <c r="RDI311" s="36"/>
      <c r="RDJ311" s="36"/>
      <c r="RDK311" s="36"/>
      <c r="RDL311" s="36"/>
      <c r="RDM311" s="36"/>
      <c r="RDN311" s="36"/>
      <c r="RDO311" s="36"/>
      <c r="RDP311" s="36"/>
      <c r="RDQ311" s="36"/>
      <c r="RDR311" s="36"/>
      <c r="RDS311" s="36"/>
      <c r="RDT311" s="36"/>
      <c r="RDU311" s="36"/>
      <c r="RDV311" s="36"/>
      <c r="RDW311" s="36"/>
      <c r="RDX311" s="36"/>
      <c r="RDY311" s="36"/>
      <c r="RDZ311" s="36"/>
      <c r="REA311" s="36"/>
      <c r="REB311" s="36"/>
      <c r="REC311" s="36"/>
      <c r="RED311" s="36"/>
      <c r="REE311" s="36"/>
      <c r="REF311" s="36"/>
      <c r="REG311" s="36"/>
      <c r="REH311" s="36"/>
      <c r="REI311" s="36"/>
      <c r="REJ311" s="36"/>
      <c r="REK311" s="36"/>
      <c r="REL311" s="36"/>
      <c r="REM311" s="36"/>
      <c r="REN311" s="36"/>
      <c r="REO311" s="36"/>
      <c r="REP311" s="36"/>
      <c r="REQ311" s="36"/>
      <c r="RER311" s="36"/>
      <c r="RES311" s="36"/>
      <c r="RET311" s="36"/>
      <c r="REU311" s="36"/>
      <c r="REV311" s="36"/>
      <c r="REW311" s="36"/>
      <c r="REX311" s="36"/>
      <c r="REY311" s="36"/>
      <c r="REZ311" s="36"/>
      <c r="RFA311" s="36"/>
      <c r="RFB311" s="36"/>
      <c r="RFC311" s="36"/>
      <c r="RFD311" s="36"/>
      <c r="RFE311" s="36"/>
      <c r="RFF311" s="36"/>
      <c r="RFG311" s="36"/>
      <c r="RFH311" s="36"/>
      <c r="RFI311" s="36"/>
      <c r="RFJ311" s="36"/>
      <c r="RFK311" s="36"/>
      <c r="RFL311" s="36"/>
      <c r="RFM311" s="36"/>
      <c r="RFN311" s="36"/>
      <c r="RFO311" s="36"/>
      <c r="RFP311" s="36"/>
      <c r="RFQ311" s="36"/>
      <c r="RFR311" s="36"/>
      <c r="RFS311" s="36"/>
      <c r="RFT311" s="36"/>
      <c r="RFU311" s="36"/>
      <c r="RFV311" s="36"/>
      <c r="RFW311" s="36"/>
      <c r="RFX311" s="36"/>
      <c r="RFY311" s="36"/>
      <c r="RFZ311" s="36"/>
      <c r="RGA311" s="36"/>
      <c r="RGB311" s="36"/>
      <c r="RGC311" s="36"/>
      <c r="RGD311" s="36"/>
      <c r="RGE311" s="36"/>
      <c r="RGF311" s="36"/>
      <c r="RGG311" s="36"/>
      <c r="RGH311" s="36"/>
      <c r="RGI311" s="36"/>
      <c r="RGJ311" s="36"/>
      <c r="RGK311" s="36"/>
      <c r="RGL311" s="36"/>
      <c r="RGM311" s="36"/>
      <c r="RGN311" s="36"/>
      <c r="RGO311" s="36"/>
      <c r="RGP311" s="36"/>
      <c r="RGQ311" s="36"/>
      <c r="RGR311" s="36"/>
      <c r="RGS311" s="36"/>
      <c r="RGT311" s="36"/>
      <c r="RGU311" s="36"/>
      <c r="RGV311" s="36"/>
      <c r="RGW311" s="36"/>
      <c r="RGX311" s="36"/>
      <c r="RGY311" s="36"/>
      <c r="RGZ311" s="36"/>
      <c r="RHA311" s="36"/>
      <c r="RHB311" s="36"/>
      <c r="RHC311" s="36"/>
      <c r="RHD311" s="36"/>
      <c r="RHE311" s="36"/>
      <c r="RHF311" s="36"/>
      <c r="RHG311" s="36"/>
      <c r="RHH311" s="36"/>
      <c r="RHI311" s="36"/>
      <c r="RHJ311" s="36"/>
      <c r="RHK311" s="36"/>
      <c r="RHL311" s="36"/>
      <c r="RHM311" s="36"/>
      <c r="RHN311" s="36"/>
      <c r="RHO311" s="36"/>
      <c r="RHP311" s="36"/>
      <c r="RHQ311" s="36"/>
      <c r="RHR311" s="36"/>
      <c r="RHS311" s="36"/>
      <c r="RHT311" s="36"/>
      <c r="RHU311" s="36"/>
      <c r="RHV311" s="36"/>
      <c r="RHW311" s="36"/>
      <c r="RHX311" s="36"/>
      <c r="RHY311" s="36"/>
      <c r="RHZ311" s="36"/>
      <c r="RIA311" s="36"/>
      <c r="RIB311" s="36"/>
      <c r="RIC311" s="36"/>
      <c r="RID311" s="36"/>
      <c r="RIE311" s="36"/>
      <c r="RIF311" s="36"/>
      <c r="RIG311" s="36"/>
      <c r="RIH311" s="36"/>
      <c r="RII311" s="36"/>
      <c r="RIJ311" s="36"/>
      <c r="RIK311" s="36"/>
      <c r="RIL311" s="36"/>
      <c r="RIM311" s="36"/>
      <c r="RIN311" s="36"/>
      <c r="RIO311" s="36"/>
      <c r="RIP311" s="36"/>
      <c r="RIQ311" s="36"/>
      <c r="RIR311" s="36"/>
      <c r="RIS311" s="36"/>
      <c r="RIT311" s="36"/>
      <c r="RIU311" s="36"/>
      <c r="RIV311" s="36"/>
      <c r="RIW311" s="36"/>
      <c r="RIX311" s="36"/>
      <c r="RIY311" s="36"/>
      <c r="RIZ311" s="36"/>
      <c r="RJA311" s="36"/>
      <c r="RJB311" s="36"/>
      <c r="RJC311" s="36"/>
      <c r="RJD311" s="36"/>
      <c r="RJE311" s="36"/>
      <c r="RJF311" s="36"/>
      <c r="RJG311" s="36"/>
      <c r="RJH311" s="36"/>
      <c r="RJI311" s="36"/>
      <c r="RJJ311" s="36"/>
      <c r="RJK311" s="36"/>
      <c r="RJL311" s="36"/>
      <c r="RJM311" s="36"/>
      <c r="RJN311" s="36"/>
      <c r="RJO311" s="36"/>
      <c r="RJP311" s="36"/>
      <c r="RJQ311" s="36"/>
      <c r="RJR311" s="36"/>
      <c r="RJS311" s="36"/>
      <c r="RJT311" s="36"/>
      <c r="RJU311" s="36"/>
      <c r="RJV311" s="36"/>
      <c r="RJW311" s="36"/>
      <c r="RJX311" s="36"/>
      <c r="RJY311" s="36"/>
      <c r="RJZ311" s="36"/>
      <c r="RKA311" s="36"/>
      <c r="RKB311" s="36"/>
      <c r="RKC311" s="36"/>
      <c r="RKD311" s="36"/>
      <c r="RKE311" s="36"/>
      <c r="RKF311" s="36"/>
      <c r="RKG311" s="36"/>
      <c r="RKH311" s="36"/>
      <c r="RKI311" s="36"/>
      <c r="RKJ311" s="36"/>
      <c r="RKK311" s="36"/>
      <c r="RKL311" s="36"/>
      <c r="RKM311" s="36"/>
      <c r="RKN311" s="36"/>
      <c r="RKO311" s="36"/>
      <c r="RKP311" s="36"/>
      <c r="RKQ311" s="36"/>
      <c r="RKR311" s="36"/>
      <c r="RKS311" s="36"/>
      <c r="RKT311" s="36"/>
      <c r="RKU311" s="36"/>
      <c r="RKV311" s="36"/>
      <c r="RKW311" s="36"/>
      <c r="RKX311" s="36"/>
      <c r="RKY311" s="36"/>
      <c r="RKZ311" s="36"/>
      <c r="RLA311" s="36"/>
      <c r="RLB311" s="36"/>
      <c r="RLC311" s="36"/>
      <c r="RLD311" s="36"/>
      <c r="RLE311" s="36"/>
      <c r="RLF311" s="36"/>
      <c r="RLG311" s="36"/>
      <c r="RLH311" s="36"/>
      <c r="RLI311" s="36"/>
      <c r="RLJ311" s="36"/>
      <c r="RLK311" s="36"/>
      <c r="RLL311" s="36"/>
      <c r="RLM311" s="36"/>
      <c r="RLN311" s="36"/>
      <c r="RLO311" s="36"/>
      <c r="RLP311" s="36"/>
      <c r="RLQ311" s="36"/>
      <c r="RLR311" s="36"/>
      <c r="RLS311" s="36"/>
      <c r="RLT311" s="36"/>
      <c r="RLU311" s="36"/>
      <c r="RLV311" s="36"/>
      <c r="RLW311" s="36"/>
      <c r="RLX311" s="36"/>
      <c r="RLY311" s="36"/>
      <c r="RLZ311" s="36"/>
      <c r="RMA311" s="36"/>
      <c r="RMB311" s="36"/>
      <c r="RMC311" s="36"/>
      <c r="RMD311" s="36"/>
      <c r="RME311" s="36"/>
      <c r="RMF311" s="36"/>
      <c r="RMG311" s="36"/>
      <c r="RMH311" s="36"/>
      <c r="RMI311" s="36"/>
      <c r="RMJ311" s="36"/>
      <c r="RMK311" s="36"/>
      <c r="RML311" s="36"/>
      <c r="RMM311" s="36"/>
      <c r="RMN311" s="36"/>
      <c r="RMO311" s="36"/>
      <c r="RMP311" s="36"/>
      <c r="RMQ311" s="36"/>
      <c r="RMR311" s="36"/>
      <c r="RMS311" s="36"/>
      <c r="RMT311" s="36"/>
      <c r="RMU311" s="36"/>
      <c r="RMV311" s="36"/>
      <c r="RMW311" s="36"/>
      <c r="RMX311" s="36"/>
      <c r="RMY311" s="36"/>
      <c r="RMZ311" s="36"/>
      <c r="RNA311" s="36"/>
      <c r="RNB311" s="36"/>
      <c r="RNC311" s="36"/>
      <c r="RND311" s="36"/>
      <c r="RNE311" s="36"/>
      <c r="RNF311" s="36"/>
      <c r="RNG311" s="36"/>
      <c r="RNH311" s="36"/>
      <c r="RNI311" s="36"/>
      <c r="RNJ311" s="36"/>
      <c r="RNK311" s="36"/>
      <c r="RNL311" s="36"/>
      <c r="RNM311" s="36"/>
      <c r="RNN311" s="36"/>
      <c r="RNO311" s="36"/>
      <c r="RNP311" s="36"/>
      <c r="RNQ311" s="36"/>
      <c r="RNR311" s="36"/>
      <c r="RNS311" s="36"/>
      <c r="RNT311" s="36"/>
      <c r="RNU311" s="36"/>
      <c r="RNV311" s="36"/>
      <c r="RNW311" s="36"/>
      <c r="RNX311" s="36"/>
      <c r="RNY311" s="36"/>
      <c r="RNZ311" s="36"/>
      <c r="ROA311" s="36"/>
      <c r="ROB311" s="36"/>
      <c r="ROC311" s="36"/>
      <c r="ROD311" s="36"/>
      <c r="ROE311" s="36"/>
      <c r="ROF311" s="36"/>
      <c r="ROG311" s="36"/>
      <c r="ROH311" s="36"/>
      <c r="ROI311" s="36"/>
      <c r="ROJ311" s="36"/>
      <c r="ROK311" s="36"/>
      <c r="ROL311" s="36"/>
      <c r="ROM311" s="36"/>
      <c r="RON311" s="36"/>
      <c r="ROO311" s="36"/>
      <c r="ROP311" s="36"/>
      <c r="ROQ311" s="36"/>
      <c r="ROR311" s="36"/>
      <c r="ROS311" s="36"/>
      <c r="ROT311" s="36"/>
      <c r="ROU311" s="36"/>
      <c r="ROV311" s="36"/>
      <c r="ROW311" s="36"/>
      <c r="ROX311" s="36"/>
      <c r="ROY311" s="36"/>
      <c r="ROZ311" s="36"/>
      <c r="RPA311" s="36"/>
      <c r="RPB311" s="36"/>
      <c r="RPC311" s="36"/>
      <c r="RPD311" s="36"/>
      <c r="RPE311" s="36"/>
      <c r="RPF311" s="36"/>
      <c r="RPG311" s="36"/>
      <c r="RPH311" s="36"/>
      <c r="RPI311" s="36"/>
      <c r="RPJ311" s="36"/>
      <c r="RPK311" s="36"/>
      <c r="RPL311" s="36"/>
      <c r="RPM311" s="36"/>
      <c r="RPN311" s="36"/>
      <c r="RPO311" s="36"/>
      <c r="RPP311" s="36"/>
      <c r="RPQ311" s="36"/>
      <c r="RPR311" s="36"/>
      <c r="RPS311" s="36"/>
      <c r="RPT311" s="36"/>
      <c r="RPU311" s="36"/>
      <c r="RPV311" s="36"/>
      <c r="RPW311" s="36"/>
      <c r="RPX311" s="36"/>
      <c r="RPY311" s="36"/>
      <c r="RPZ311" s="36"/>
      <c r="RQA311" s="36"/>
      <c r="RQB311" s="36"/>
      <c r="RQC311" s="36"/>
      <c r="RQD311" s="36"/>
      <c r="RQE311" s="36"/>
      <c r="RQF311" s="36"/>
      <c r="RQG311" s="36"/>
      <c r="RQH311" s="36"/>
      <c r="RQI311" s="36"/>
      <c r="RQJ311" s="36"/>
      <c r="RQK311" s="36"/>
      <c r="RQL311" s="36"/>
      <c r="RQM311" s="36"/>
      <c r="RQN311" s="36"/>
      <c r="RQO311" s="36"/>
      <c r="RQP311" s="36"/>
      <c r="RQQ311" s="36"/>
      <c r="RQR311" s="36"/>
      <c r="RQS311" s="36"/>
      <c r="RQT311" s="36"/>
      <c r="RQU311" s="36"/>
      <c r="RQV311" s="36"/>
      <c r="RQW311" s="36"/>
      <c r="RQX311" s="36"/>
      <c r="RQY311" s="36"/>
      <c r="RQZ311" s="36"/>
      <c r="RRA311" s="36"/>
      <c r="RRB311" s="36"/>
      <c r="RRC311" s="36"/>
      <c r="RRD311" s="36"/>
      <c r="RRE311" s="36"/>
      <c r="RRF311" s="36"/>
      <c r="RRG311" s="36"/>
      <c r="RRH311" s="36"/>
      <c r="RRI311" s="36"/>
      <c r="RRJ311" s="36"/>
      <c r="RRK311" s="36"/>
      <c r="RRL311" s="36"/>
      <c r="RRM311" s="36"/>
      <c r="RRN311" s="36"/>
      <c r="RRO311" s="36"/>
      <c r="RRP311" s="36"/>
      <c r="RRQ311" s="36"/>
      <c r="RRR311" s="36"/>
      <c r="RRS311" s="36"/>
      <c r="RRT311" s="36"/>
      <c r="RRU311" s="36"/>
      <c r="RRV311" s="36"/>
      <c r="RRW311" s="36"/>
      <c r="RRX311" s="36"/>
      <c r="RRY311" s="36"/>
      <c r="RRZ311" s="36"/>
      <c r="RSA311" s="36"/>
      <c r="RSB311" s="36"/>
      <c r="RSC311" s="36"/>
      <c r="RSD311" s="36"/>
      <c r="RSE311" s="36"/>
      <c r="RSF311" s="36"/>
      <c r="RSG311" s="36"/>
      <c r="RSH311" s="36"/>
      <c r="RSI311" s="36"/>
      <c r="RSJ311" s="36"/>
      <c r="RSK311" s="36"/>
      <c r="RSL311" s="36"/>
      <c r="RSM311" s="36"/>
      <c r="RSN311" s="36"/>
      <c r="RSO311" s="36"/>
      <c r="RSP311" s="36"/>
      <c r="RSQ311" s="36"/>
      <c r="RSR311" s="36"/>
      <c r="RSS311" s="36"/>
      <c r="RST311" s="36"/>
      <c r="RSU311" s="36"/>
      <c r="RSV311" s="36"/>
      <c r="RSW311" s="36"/>
      <c r="RSX311" s="36"/>
      <c r="RSY311" s="36"/>
      <c r="RSZ311" s="36"/>
      <c r="RTA311" s="36"/>
      <c r="RTB311" s="36"/>
      <c r="RTC311" s="36"/>
      <c r="RTD311" s="36"/>
      <c r="RTE311" s="36"/>
      <c r="RTF311" s="36"/>
      <c r="RTG311" s="36"/>
      <c r="RTH311" s="36"/>
      <c r="RTI311" s="36"/>
      <c r="RTJ311" s="36"/>
      <c r="RTK311" s="36"/>
      <c r="RTL311" s="36"/>
      <c r="RTM311" s="36"/>
      <c r="RTN311" s="36"/>
      <c r="RTO311" s="36"/>
      <c r="RTP311" s="36"/>
      <c r="RTQ311" s="36"/>
      <c r="RTR311" s="36"/>
      <c r="RTS311" s="36"/>
      <c r="RTT311" s="36"/>
      <c r="RTU311" s="36"/>
      <c r="RTV311" s="36"/>
      <c r="RTW311" s="36"/>
      <c r="RTX311" s="36"/>
      <c r="RTY311" s="36"/>
      <c r="RTZ311" s="36"/>
      <c r="RUA311" s="36"/>
      <c r="RUB311" s="36"/>
      <c r="RUC311" s="36"/>
      <c r="RUD311" s="36"/>
      <c r="RUE311" s="36"/>
      <c r="RUF311" s="36"/>
      <c r="RUG311" s="36"/>
      <c r="RUH311" s="36"/>
      <c r="RUI311" s="36"/>
      <c r="RUJ311" s="36"/>
      <c r="RUK311" s="36"/>
      <c r="RUL311" s="36"/>
      <c r="RUM311" s="36"/>
      <c r="RUN311" s="36"/>
      <c r="RUO311" s="36"/>
      <c r="RUP311" s="36"/>
      <c r="RUQ311" s="36"/>
      <c r="RUR311" s="36"/>
      <c r="RUS311" s="36"/>
      <c r="RUT311" s="36"/>
      <c r="RUU311" s="36"/>
      <c r="RUV311" s="36"/>
      <c r="RUW311" s="36"/>
      <c r="RUX311" s="36"/>
      <c r="RUY311" s="36"/>
      <c r="RUZ311" s="36"/>
      <c r="RVA311" s="36"/>
      <c r="RVB311" s="36"/>
      <c r="RVC311" s="36"/>
      <c r="RVD311" s="36"/>
      <c r="RVE311" s="36"/>
      <c r="RVF311" s="36"/>
      <c r="RVG311" s="36"/>
      <c r="RVH311" s="36"/>
      <c r="RVI311" s="36"/>
      <c r="RVJ311" s="36"/>
      <c r="RVK311" s="36"/>
      <c r="RVL311" s="36"/>
      <c r="RVM311" s="36"/>
      <c r="RVN311" s="36"/>
      <c r="RVO311" s="36"/>
      <c r="RVP311" s="36"/>
      <c r="RVQ311" s="36"/>
      <c r="RVR311" s="36"/>
      <c r="RVS311" s="36"/>
      <c r="RVT311" s="36"/>
      <c r="RVU311" s="36"/>
      <c r="RVV311" s="36"/>
      <c r="RVW311" s="36"/>
      <c r="RVX311" s="36"/>
      <c r="RVY311" s="36"/>
      <c r="RVZ311" s="36"/>
      <c r="RWA311" s="36"/>
      <c r="RWB311" s="36"/>
      <c r="RWC311" s="36"/>
      <c r="RWD311" s="36"/>
      <c r="RWE311" s="36"/>
      <c r="RWF311" s="36"/>
      <c r="RWG311" s="36"/>
      <c r="RWH311" s="36"/>
      <c r="RWI311" s="36"/>
      <c r="RWJ311" s="36"/>
      <c r="RWK311" s="36"/>
      <c r="RWL311" s="36"/>
      <c r="RWM311" s="36"/>
      <c r="RWN311" s="36"/>
      <c r="RWO311" s="36"/>
      <c r="RWP311" s="36"/>
      <c r="RWQ311" s="36"/>
      <c r="RWR311" s="36"/>
      <c r="RWS311" s="36"/>
      <c r="RWT311" s="36"/>
      <c r="RWU311" s="36"/>
      <c r="RWV311" s="36"/>
      <c r="RWW311" s="36"/>
      <c r="RWX311" s="36"/>
      <c r="RWY311" s="36"/>
      <c r="RWZ311" s="36"/>
      <c r="RXA311" s="36"/>
      <c r="RXB311" s="36"/>
      <c r="RXC311" s="36"/>
      <c r="RXD311" s="36"/>
      <c r="RXE311" s="36"/>
      <c r="RXF311" s="36"/>
      <c r="RXG311" s="36"/>
      <c r="RXH311" s="36"/>
      <c r="RXI311" s="36"/>
      <c r="RXJ311" s="36"/>
      <c r="RXK311" s="36"/>
      <c r="RXL311" s="36"/>
      <c r="RXM311" s="36"/>
      <c r="RXN311" s="36"/>
      <c r="RXO311" s="36"/>
      <c r="RXP311" s="36"/>
      <c r="RXQ311" s="36"/>
      <c r="RXR311" s="36"/>
      <c r="RXS311" s="36"/>
      <c r="RXT311" s="36"/>
      <c r="RXU311" s="36"/>
      <c r="RXV311" s="36"/>
      <c r="RXW311" s="36"/>
      <c r="RXX311" s="36"/>
      <c r="RXY311" s="36"/>
      <c r="RXZ311" s="36"/>
      <c r="RYA311" s="36"/>
      <c r="RYB311" s="36"/>
      <c r="RYC311" s="36"/>
      <c r="RYD311" s="36"/>
      <c r="RYE311" s="36"/>
      <c r="RYF311" s="36"/>
      <c r="RYG311" s="36"/>
      <c r="RYH311" s="36"/>
      <c r="RYI311" s="36"/>
      <c r="RYJ311" s="36"/>
      <c r="RYK311" s="36"/>
      <c r="RYL311" s="36"/>
      <c r="RYM311" s="36"/>
      <c r="RYN311" s="36"/>
      <c r="RYO311" s="36"/>
      <c r="RYP311" s="36"/>
      <c r="RYQ311" s="36"/>
      <c r="RYR311" s="36"/>
      <c r="RYS311" s="36"/>
      <c r="RYT311" s="36"/>
      <c r="RYU311" s="36"/>
      <c r="RYV311" s="36"/>
      <c r="RYW311" s="36"/>
      <c r="RYX311" s="36"/>
      <c r="RYY311" s="36"/>
      <c r="RYZ311" s="36"/>
      <c r="RZA311" s="36"/>
      <c r="RZB311" s="36"/>
      <c r="RZC311" s="36"/>
      <c r="RZD311" s="36"/>
      <c r="RZE311" s="36"/>
      <c r="RZF311" s="36"/>
      <c r="RZG311" s="36"/>
      <c r="RZH311" s="36"/>
      <c r="RZI311" s="36"/>
      <c r="RZJ311" s="36"/>
      <c r="RZK311" s="36"/>
      <c r="RZL311" s="36"/>
      <c r="RZM311" s="36"/>
      <c r="RZN311" s="36"/>
      <c r="RZO311" s="36"/>
      <c r="RZP311" s="36"/>
      <c r="RZQ311" s="36"/>
      <c r="RZR311" s="36"/>
      <c r="RZS311" s="36"/>
      <c r="RZT311" s="36"/>
      <c r="RZU311" s="36"/>
      <c r="RZV311" s="36"/>
      <c r="RZW311" s="36"/>
      <c r="RZX311" s="36"/>
      <c r="RZY311" s="36"/>
      <c r="RZZ311" s="36"/>
      <c r="SAA311" s="36"/>
      <c r="SAB311" s="36"/>
      <c r="SAC311" s="36"/>
      <c r="SAD311" s="36"/>
      <c r="SAE311" s="36"/>
      <c r="SAF311" s="36"/>
      <c r="SAG311" s="36"/>
      <c r="SAH311" s="36"/>
      <c r="SAI311" s="36"/>
      <c r="SAJ311" s="36"/>
      <c r="SAK311" s="36"/>
      <c r="SAL311" s="36"/>
      <c r="SAM311" s="36"/>
      <c r="SAN311" s="36"/>
      <c r="SAO311" s="36"/>
      <c r="SAP311" s="36"/>
      <c r="SAQ311" s="36"/>
      <c r="SAR311" s="36"/>
      <c r="SAS311" s="36"/>
      <c r="SAT311" s="36"/>
      <c r="SAU311" s="36"/>
      <c r="SAV311" s="36"/>
      <c r="SAW311" s="36"/>
      <c r="SAX311" s="36"/>
      <c r="SAY311" s="36"/>
      <c r="SAZ311" s="36"/>
      <c r="SBA311" s="36"/>
      <c r="SBB311" s="36"/>
      <c r="SBC311" s="36"/>
      <c r="SBD311" s="36"/>
      <c r="SBE311" s="36"/>
      <c r="SBF311" s="36"/>
      <c r="SBG311" s="36"/>
      <c r="SBH311" s="36"/>
      <c r="SBI311" s="36"/>
      <c r="SBJ311" s="36"/>
      <c r="SBK311" s="36"/>
      <c r="SBL311" s="36"/>
      <c r="SBM311" s="36"/>
      <c r="SBN311" s="36"/>
      <c r="SBO311" s="36"/>
      <c r="SBP311" s="36"/>
      <c r="SBQ311" s="36"/>
      <c r="SBR311" s="36"/>
      <c r="SBS311" s="36"/>
      <c r="SBT311" s="36"/>
      <c r="SBU311" s="36"/>
      <c r="SBV311" s="36"/>
      <c r="SBW311" s="36"/>
      <c r="SBX311" s="36"/>
      <c r="SBY311" s="36"/>
      <c r="SBZ311" s="36"/>
      <c r="SCA311" s="36"/>
      <c r="SCB311" s="36"/>
      <c r="SCC311" s="36"/>
      <c r="SCD311" s="36"/>
      <c r="SCE311" s="36"/>
      <c r="SCF311" s="36"/>
      <c r="SCG311" s="36"/>
      <c r="SCH311" s="36"/>
      <c r="SCI311" s="36"/>
      <c r="SCJ311" s="36"/>
      <c r="SCK311" s="36"/>
      <c r="SCL311" s="36"/>
      <c r="SCM311" s="36"/>
      <c r="SCN311" s="36"/>
      <c r="SCO311" s="36"/>
      <c r="SCP311" s="36"/>
      <c r="SCQ311" s="36"/>
      <c r="SCR311" s="36"/>
      <c r="SCS311" s="36"/>
      <c r="SCT311" s="36"/>
      <c r="SCU311" s="36"/>
      <c r="SCV311" s="36"/>
      <c r="SCW311" s="36"/>
      <c r="SCX311" s="36"/>
      <c r="SCY311" s="36"/>
      <c r="SCZ311" s="36"/>
      <c r="SDA311" s="36"/>
      <c r="SDB311" s="36"/>
      <c r="SDC311" s="36"/>
      <c r="SDD311" s="36"/>
      <c r="SDE311" s="36"/>
      <c r="SDF311" s="36"/>
      <c r="SDG311" s="36"/>
      <c r="SDH311" s="36"/>
      <c r="SDI311" s="36"/>
      <c r="SDJ311" s="36"/>
      <c r="SDK311" s="36"/>
      <c r="SDL311" s="36"/>
      <c r="SDM311" s="36"/>
      <c r="SDN311" s="36"/>
      <c r="SDO311" s="36"/>
      <c r="SDP311" s="36"/>
      <c r="SDQ311" s="36"/>
      <c r="SDR311" s="36"/>
      <c r="SDS311" s="36"/>
      <c r="SDT311" s="36"/>
      <c r="SDU311" s="36"/>
      <c r="SDV311" s="36"/>
      <c r="SDW311" s="36"/>
      <c r="SDX311" s="36"/>
      <c r="SDY311" s="36"/>
      <c r="SDZ311" s="36"/>
      <c r="SEA311" s="36"/>
      <c r="SEB311" s="36"/>
      <c r="SEC311" s="36"/>
      <c r="SED311" s="36"/>
      <c r="SEE311" s="36"/>
      <c r="SEF311" s="36"/>
      <c r="SEG311" s="36"/>
      <c r="SEH311" s="36"/>
      <c r="SEI311" s="36"/>
      <c r="SEJ311" s="36"/>
      <c r="SEK311" s="36"/>
      <c r="SEL311" s="36"/>
      <c r="SEM311" s="36"/>
      <c r="SEN311" s="36"/>
      <c r="SEO311" s="36"/>
      <c r="SEP311" s="36"/>
      <c r="SEQ311" s="36"/>
      <c r="SER311" s="36"/>
      <c r="SES311" s="36"/>
      <c r="SET311" s="36"/>
      <c r="SEU311" s="36"/>
      <c r="SEV311" s="36"/>
      <c r="SEW311" s="36"/>
      <c r="SEX311" s="36"/>
      <c r="SEY311" s="36"/>
      <c r="SEZ311" s="36"/>
      <c r="SFA311" s="36"/>
      <c r="SFB311" s="36"/>
      <c r="SFC311" s="36"/>
      <c r="SFD311" s="36"/>
      <c r="SFE311" s="36"/>
      <c r="SFF311" s="36"/>
      <c r="SFG311" s="36"/>
      <c r="SFH311" s="36"/>
      <c r="SFI311" s="36"/>
      <c r="SFJ311" s="36"/>
      <c r="SFK311" s="36"/>
      <c r="SFL311" s="36"/>
      <c r="SFM311" s="36"/>
      <c r="SFN311" s="36"/>
      <c r="SFO311" s="36"/>
      <c r="SFP311" s="36"/>
      <c r="SFQ311" s="36"/>
      <c r="SFR311" s="36"/>
      <c r="SFS311" s="36"/>
      <c r="SFT311" s="36"/>
      <c r="SFU311" s="36"/>
      <c r="SFV311" s="36"/>
      <c r="SFW311" s="36"/>
      <c r="SFX311" s="36"/>
      <c r="SFY311" s="36"/>
      <c r="SFZ311" s="36"/>
      <c r="SGA311" s="36"/>
      <c r="SGB311" s="36"/>
      <c r="SGC311" s="36"/>
      <c r="SGD311" s="36"/>
      <c r="SGE311" s="36"/>
      <c r="SGF311" s="36"/>
      <c r="SGG311" s="36"/>
      <c r="SGH311" s="36"/>
      <c r="SGI311" s="36"/>
      <c r="SGJ311" s="36"/>
      <c r="SGK311" s="36"/>
      <c r="SGL311" s="36"/>
      <c r="SGM311" s="36"/>
      <c r="SGN311" s="36"/>
      <c r="SGO311" s="36"/>
      <c r="SGP311" s="36"/>
      <c r="SGQ311" s="36"/>
      <c r="SGR311" s="36"/>
      <c r="SGS311" s="36"/>
      <c r="SGT311" s="36"/>
      <c r="SGU311" s="36"/>
      <c r="SGV311" s="36"/>
      <c r="SGW311" s="36"/>
      <c r="SGX311" s="36"/>
      <c r="SGY311" s="36"/>
      <c r="SGZ311" s="36"/>
      <c r="SHA311" s="36"/>
      <c r="SHB311" s="36"/>
      <c r="SHC311" s="36"/>
      <c r="SHD311" s="36"/>
      <c r="SHE311" s="36"/>
      <c r="SHF311" s="36"/>
      <c r="SHG311" s="36"/>
      <c r="SHH311" s="36"/>
      <c r="SHI311" s="36"/>
      <c r="SHJ311" s="36"/>
      <c r="SHK311" s="36"/>
      <c r="SHL311" s="36"/>
      <c r="SHM311" s="36"/>
      <c r="SHN311" s="36"/>
      <c r="SHO311" s="36"/>
      <c r="SHP311" s="36"/>
      <c r="SHQ311" s="36"/>
      <c r="SHR311" s="36"/>
      <c r="SHS311" s="36"/>
      <c r="SHT311" s="36"/>
      <c r="SHU311" s="36"/>
      <c r="SHV311" s="36"/>
      <c r="SHW311" s="36"/>
      <c r="SHX311" s="36"/>
      <c r="SHY311" s="36"/>
      <c r="SHZ311" s="36"/>
      <c r="SIA311" s="36"/>
      <c r="SIB311" s="36"/>
      <c r="SIC311" s="36"/>
      <c r="SID311" s="36"/>
      <c r="SIE311" s="36"/>
      <c r="SIF311" s="36"/>
      <c r="SIG311" s="36"/>
      <c r="SIH311" s="36"/>
      <c r="SII311" s="36"/>
      <c r="SIJ311" s="36"/>
      <c r="SIK311" s="36"/>
      <c r="SIL311" s="36"/>
      <c r="SIM311" s="36"/>
      <c r="SIN311" s="36"/>
      <c r="SIO311" s="36"/>
      <c r="SIP311" s="36"/>
      <c r="SIQ311" s="36"/>
      <c r="SIR311" s="36"/>
      <c r="SIS311" s="36"/>
      <c r="SIT311" s="36"/>
      <c r="SIU311" s="36"/>
      <c r="SIV311" s="36"/>
      <c r="SIW311" s="36"/>
      <c r="SIX311" s="36"/>
      <c r="SIY311" s="36"/>
      <c r="SIZ311" s="36"/>
      <c r="SJA311" s="36"/>
      <c r="SJB311" s="36"/>
      <c r="SJC311" s="36"/>
      <c r="SJD311" s="36"/>
      <c r="SJE311" s="36"/>
      <c r="SJF311" s="36"/>
      <c r="SJG311" s="36"/>
      <c r="SJH311" s="36"/>
      <c r="SJI311" s="36"/>
      <c r="SJJ311" s="36"/>
      <c r="SJK311" s="36"/>
      <c r="SJL311" s="36"/>
      <c r="SJM311" s="36"/>
      <c r="SJN311" s="36"/>
      <c r="SJO311" s="36"/>
      <c r="SJP311" s="36"/>
      <c r="SJQ311" s="36"/>
      <c r="SJR311" s="36"/>
      <c r="SJS311" s="36"/>
      <c r="SJT311" s="36"/>
      <c r="SJU311" s="36"/>
      <c r="SJV311" s="36"/>
      <c r="SJW311" s="36"/>
      <c r="SJX311" s="36"/>
      <c r="SJY311" s="36"/>
      <c r="SJZ311" s="36"/>
      <c r="SKA311" s="36"/>
      <c r="SKB311" s="36"/>
      <c r="SKC311" s="36"/>
      <c r="SKD311" s="36"/>
      <c r="SKE311" s="36"/>
      <c r="SKF311" s="36"/>
      <c r="SKG311" s="36"/>
      <c r="SKH311" s="36"/>
      <c r="SKI311" s="36"/>
      <c r="SKJ311" s="36"/>
      <c r="SKK311" s="36"/>
      <c r="SKL311" s="36"/>
      <c r="SKM311" s="36"/>
      <c r="SKN311" s="36"/>
      <c r="SKO311" s="36"/>
      <c r="SKP311" s="36"/>
      <c r="SKQ311" s="36"/>
      <c r="SKR311" s="36"/>
      <c r="SKS311" s="36"/>
      <c r="SKT311" s="36"/>
      <c r="SKU311" s="36"/>
      <c r="SKV311" s="36"/>
      <c r="SKW311" s="36"/>
      <c r="SKX311" s="36"/>
      <c r="SKY311" s="36"/>
      <c r="SKZ311" s="36"/>
      <c r="SLA311" s="36"/>
      <c r="SLB311" s="36"/>
      <c r="SLC311" s="36"/>
      <c r="SLD311" s="36"/>
      <c r="SLE311" s="36"/>
      <c r="SLF311" s="36"/>
      <c r="SLG311" s="36"/>
      <c r="SLH311" s="36"/>
      <c r="SLI311" s="36"/>
      <c r="SLJ311" s="36"/>
      <c r="SLK311" s="36"/>
      <c r="SLL311" s="36"/>
      <c r="SLM311" s="36"/>
      <c r="SLN311" s="36"/>
      <c r="SLO311" s="36"/>
      <c r="SLP311" s="36"/>
      <c r="SLQ311" s="36"/>
      <c r="SLR311" s="36"/>
      <c r="SLS311" s="36"/>
      <c r="SLT311" s="36"/>
      <c r="SLU311" s="36"/>
      <c r="SLV311" s="36"/>
      <c r="SLW311" s="36"/>
      <c r="SLX311" s="36"/>
      <c r="SLY311" s="36"/>
      <c r="SLZ311" s="36"/>
      <c r="SMA311" s="36"/>
      <c r="SMB311" s="36"/>
      <c r="SMC311" s="36"/>
      <c r="SMD311" s="36"/>
      <c r="SME311" s="36"/>
      <c r="SMF311" s="36"/>
      <c r="SMG311" s="36"/>
      <c r="SMH311" s="36"/>
      <c r="SMI311" s="36"/>
      <c r="SMJ311" s="36"/>
      <c r="SMK311" s="36"/>
      <c r="SML311" s="36"/>
      <c r="SMM311" s="36"/>
      <c r="SMN311" s="36"/>
      <c r="SMO311" s="36"/>
      <c r="SMP311" s="36"/>
      <c r="SMQ311" s="36"/>
      <c r="SMR311" s="36"/>
      <c r="SMS311" s="36"/>
      <c r="SMT311" s="36"/>
      <c r="SMU311" s="36"/>
      <c r="SMV311" s="36"/>
      <c r="SMW311" s="36"/>
      <c r="SMX311" s="36"/>
      <c r="SMY311" s="36"/>
      <c r="SMZ311" s="36"/>
      <c r="SNA311" s="36"/>
      <c r="SNB311" s="36"/>
      <c r="SNC311" s="36"/>
      <c r="SND311" s="36"/>
      <c r="SNE311" s="36"/>
      <c r="SNF311" s="36"/>
      <c r="SNG311" s="36"/>
      <c r="SNH311" s="36"/>
      <c r="SNI311" s="36"/>
      <c r="SNJ311" s="36"/>
      <c r="SNK311" s="36"/>
      <c r="SNL311" s="36"/>
      <c r="SNM311" s="36"/>
      <c r="SNN311" s="36"/>
      <c r="SNO311" s="36"/>
      <c r="SNP311" s="36"/>
      <c r="SNQ311" s="36"/>
      <c r="SNR311" s="36"/>
      <c r="SNS311" s="36"/>
      <c r="SNT311" s="36"/>
      <c r="SNU311" s="36"/>
      <c r="SNV311" s="36"/>
      <c r="SNW311" s="36"/>
      <c r="SNX311" s="36"/>
      <c r="SNY311" s="36"/>
      <c r="SNZ311" s="36"/>
      <c r="SOA311" s="36"/>
      <c r="SOB311" s="36"/>
      <c r="SOC311" s="36"/>
      <c r="SOD311" s="36"/>
      <c r="SOE311" s="36"/>
      <c r="SOF311" s="36"/>
      <c r="SOG311" s="36"/>
      <c r="SOH311" s="36"/>
      <c r="SOI311" s="36"/>
      <c r="SOJ311" s="36"/>
      <c r="SOK311" s="36"/>
      <c r="SOL311" s="36"/>
      <c r="SOM311" s="36"/>
      <c r="SON311" s="36"/>
      <c r="SOO311" s="36"/>
      <c r="SOP311" s="36"/>
      <c r="SOQ311" s="36"/>
      <c r="SOR311" s="36"/>
      <c r="SOS311" s="36"/>
      <c r="SOT311" s="36"/>
      <c r="SOU311" s="36"/>
      <c r="SOV311" s="36"/>
      <c r="SOW311" s="36"/>
      <c r="SOX311" s="36"/>
      <c r="SOY311" s="36"/>
      <c r="SOZ311" s="36"/>
      <c r="SPA311" s="36"/>
      <c r="SPB311" s="36"/>
      <c r="SPC311" s="36"/>
      <c r="SPD311" s="36"/>
      <c r="SPE311" s="36"/>
      <c r="SPF311" s="36"/>
      <c r="SPG311" s="36"/>
      <c r="SPH311" s="36"/>
      <c r="SPI311" s="36"/>
      <c r="SPJ311" s="36"/>
      <c r="SPK311" s="36"/>
      <c r="SPL311" s="36"/>
      <c r="SPM311" s="36"/>
      <c r="SPN311" s="36"/>
      <c r="SPO311" s="36"/>
      <c r="SPP311" s="36"/>
      <c r="SPQ311" s="36"/>
      <c r="SPR311" s="36"/>
      <c r="SPS311" s="36"/>
      <c r="SPT311" s="36"/>
      <c r="SPU311" s="36"/>
      <c r="SPV311" s="36"/>
      <c r="SPW311" s="36"/>
      <c r="SPX311" s="36"/>
      <c r="SPY311" s="36"/>
      <c r="SPZ311" s="36"/>
      <c r="SQA311" s="36"/>
      <c r="SQB311" s="36"/>
      <c r="SQC311" s="36"/>
      <c r="SQD311" s="36"/>
      <c r="SQE311" s="36"/>
      <c r="SQF311" s="36"/>
      <c r="SQG311" s="36"/>
      <c r="SQH311" s="36"/>
      <c r="SQI311" s="36"/>
      <c r="SQJ311" s="36"/>
      <c r="SQK311" s="36"/>
      <c r="SQL311" s="36"/>
      <c r="SQM311" s="36"/>
      <c r="SQN311" s="36"/>
      <c r="SQO311" s="36"/>
      <c r="SQP311" s="36"/>
      <c r="SQQ311" s="36"/>
      <c r="SQR311" s="36"/>
      <c r="SQS311" s="36"/>
      <c r="SQT311" s="36"/>
      <c r="SQU311" s="36"/>
      <c r="SQV311" s="36"/>
      <c r="SQW311" s="36"/>
      <c r="SQX311" s="36"/>
      <c r="SQY311" s="36"/>
      <c r="SQZ311" s="36"/>
      <c r="SRA311" s="36"/>
      <c r="SRB311" s="36"/>
      <c r="SRC311" s="36"/>
      <c r="SRD311" s="36"/>
      <c r="SRE311" s="36"/>
      <c r="SRF311" s="36"/>
      <c r="SRG311" s="36"/>
      <c r="SRH311" s="36"/>
      <c r="SRI311" s="36"/>
      <c r="SRJ311" s="36"/>
      <c r="SRK311" s="36"/>
      <c r="SRL311" s="36"/>
      <c r="SRM311" s="36"/>
      <c r="SRN311" s="36"/>
      <c r="SRO311" s="36"/>
      <c r="SRP311" s="36"/>
      <c r="SRQ311" s="36"/>
      <c r="SRR311" s="36"/>
      <c r="SRS311" s="36"/>
      <c r="SRT311" s="36"/>
      <c r="SRU311" s="36"/>
      <c r="SRV311" s="36"/>
      <c r="SRW311" s="36"/>
      <c r="SRX311" s="36"/>
      <c r="SRY311" s="36"/>
      <c r="SRZ311" s="36"/>
      <c r="SSA311" s="36"/>
      <c r="SSB311" s="36"/>
      <c r="SSC311" s="36"/>
      <c r="SSD311" s="36"/>
      <c r="SSE311" s="36"/>
      <c r="SSF311" s="36"/>
      <c r="SSG311" s="36"/>
      <c r="SSH311" s="36"/>
      <c r="SSI311" s="36"/>
      <c r="SSJ311" s="36"/>
      <c r="SSK311" s="36"/>
      <c r="SSL311" s="36"/>
      <c r="SSM311" s="36"/>
      <c r="SSN311" s="36"/>
      <c r="SSO311" s="36"/>
      <c r="SSP311" s="36"/>
      <c r="SSQ311" s="36"/>
      <c r="SSR311" s="36"/>
      <c r="SSS311" s="36"/>
      <c r="SST311" s="36"/>
      <c r="SSU311" s="36"/>
      <c r="SSV311" s="36"/>
      <c r="SSW311" s="36"/>
      <c r="SSX311" s="36"/>
      <c r="SSY311" s="36"/>
      <c r="SSZ311" s="36"/>
      <c r="STA311" s="36"/>
      <c r="STB311" s="36"/>
      <c r="STC311" s="36"/>
      <c r="STD311" s="36"/>
      <c r="STE311" s="36"/>
      <c r="STF311" s="36"/>
      <c r="STG311" s="36"/>
      <c r="STH311" s="36"/>
      <c r="STI311" s="36"/>
      <c r="STJ311" s="36"/>
      <c r="STK311" s="36"/>
      <c r="STL311" s="36"/>
      <c r="STM311" s="36"/>
      <c r="STN311" s="36"/>
      <c r="STO311" s="36"/>
      <c r="STP311" s="36"/>
      <c r="STQ311" s="36"/>
      <c r="STR311" s="36"/>
      <c r="STS311" s="36"/>
      <c r="STT311" s="36"/>
      <c r="STU311" s="36"/>
      <c r="STV311" s="36"/>
      <c r="STW311" s="36"/>
      <c r="STX311" s="36"/>
      <c r="STY311" s="36"/>
      <c r="STZ311" s="36"/>
      <c r="SUA311" s="36"/>
      <c r="SUB311" s="36"/>
      <c r="SUC311" s="36"/>
      <c r="SUD311" s="36"/>
      <c r="SUE311" s="36"/>
      <c r="SUF311" s="36"/>
      <c r="SUG311" s="36"/>
      <c r="SUH311" s="36"/>
      <c r="SUI311" s="36"/>
      <c r="SUJ311" s="36"/>
      <c r="SUK311" s="36"/>
      <c r="SUL311" s="36"/>
      <c r="SUM311" s="36"/>
      <c r="SUN311" s="36"/>
      <c r="SUO311" s="36"/>
      <c r="SUP311" s="36"/>
      <c r="SUQ311" s="36"/>
      <c r="SUR311" s="36"/>
      <c r="SUS311" s="36"/>
      <c r="SUT311" s="36"/>
      <c r="SUU311" s="36"/>
      <c r="SUV311" s="36"/>
      <c r="SUW311" s="36"/>
      <c r="SUX311" s="36"/>
      <c r="SUY311" s="36"/>
      <c r="SUZ311" s="36"/>
      <c r="SVA311" s="36"/>
      <c r="SVB311" s="36"/>
      <c r="SVC311" s="36"/>
      <c r="SVD311" s="36"/>
      <c r="SVE311" s="36"/>
      <c r="SVF311" s="36"/>
      <c r="SVG311" s="36"/>
      <c r="SVH311" s="36"/>
      <c r="SVI311" s="36"/>
      <c r="SVJ311" s="36"/>
      <c r="SVK311" s="36"/>
      <c r="SVL311" s="36"/>
      <c r="SVM311" s="36"/>
      <c r="SVN311" s="36"/>
      <c r="SVO311" s="36"/>
      <c r="SVP311" s="36"/>
      <c r="SVQ311" s="36"/>
      <c r="SVR311" s="36"/>
      <c r="SVS311" s="36"/>
      <c r="SVT311" s="36"/>
      <c r="SVU311" s="36"/>
      <c r="SVV311" s="36"/>
      <c r="SVW311" s="36"/>
      <c r="SVX311" s="36"/>
      <c r="SVY311" s="36"/>
      <c r="SVZ311" s="36"/>
      <c r="SWA311" s="36"/>
      <c r="SWB311" s="36"/>
      <c r="SWC311" s="36"/>
      <c r="SWD311" s="36"/>
      <c r="SWE311" s="36"/>
      <c r="SWF311" s="36"/>
      <c r="SWG311" s="36"/>
      <c r="SWH311" s="36"/>
      <c r="SWI311" s="36"/>
      <c r="SWJ311" s="36"/>
      <c r="SWK311" s="36"/>
      <c r="SWL311" s="36"/>
      <c r="SWM311" s="36"/>
      <c r="SWN311" s="36"/>
      <c r="SWO311" s="36"/>
      <c r="SWP311" s="36"/>
      <c r="SWQ311" s="36"/>
      <c r="SWR311" s="36"/>
      <c r="SWS311" s="36"/>
      <c r="SWT311" s="36"/>
      <c r="SWU311" s="36"/>
      <c r="SWV311" s="36"/>
      <c r="SWW311" s="36"/>
      <c r="SWX311" s="36"/>
      <c r="SWY311" s="36"/>
      <c r="SWZ311" s="36"/>
      <c r="SXA311" s="36"/>
      <c r="SXB311" s="36"/>
      <c r="SXC311" s="36"/>
      <c r="SXD311" s="36"/>
      <c r="SXE311" s="36"/>
      <c r="SXF311" s="36"/>
      <c r="SXG311" s="36"/>
      <c r="SXH311" s="36"/>
      <c r="SXI311" s="36"/>
      <c r="SXJ311" s="36"/>
      <c r="SXK311" s="36"/>
      <c r="SXL311" s="36"/>
      <c r="SXM311" s="36"/>
      <c r="SXN311" s="36"/>
      <c r="SXO311" s="36"/>
      <c r="SXP311" s="36"/>
      <c r="SXQ311" s="36"/>
      <c r="SXR311" s="36"/>
      <c r="SXS311" s="36"/>
      <c r="SXT311" s="36"/>
      <c r="SXU311" s="36"/>
      <c r="SXV311" s="36"/>
      <c r="SXW311" s="36"/>
      <c r="SXX311" s="36"/>
      <c r="SXY311" s="36"/>
      <c r="SXZ311" s="36"/>
      <c r="SYA311" s="36"/>
      <c r="SYB311" s="36"/>
      <c r="SYC311" s="36"/>
      <c r="SYD311" s="36"/>
      <c r="SYE311" s="36"/>
      <c r="SYF311" s="36"/>
      <c r="SYG311" s="36"/>
      <c r="SYH311" s="36"/>
      <c r="SYI311" s="36"/>
      <c r="SYJ311" s="36"/>
      <c r="SYK311" s="36"/>
      <c r="SYL311" s="36"/>
      <c r="SYM311" s="36"/>
      <c r="SYN311" s="36"/>
      <c r="SYO311" s="36"/>
      <c r="SYP311" s="36"/>
      <c r="SYQ311" s="36"/>
      <c r="SYR311" s="36"/>
      <c r="SYS311" s="36"/>
      <c r="SYT311" s="36"/>
      <c r="SYU311" s="36"/>
      <c r="SYV311" s="36"/>
      <c r="SYW311" s="36"/>
      <c r="SYX311" s="36"/>
      <c r="SYY311" s="36"/>
      <c r="SYZ311" s="36"/>
      <c r="SZA311" s="36"/>
      <c r="SZB311" s="36"/>
      <c r="SZC311" s="36"/>
      <c r="SZD311" s="36"/>
      <c r="SZE311" s="36"/>
      <c r="SZF311" s="36"/>
      <c r="SZG311" s="36"/>
      <c r="SZH311" s="36"/>
      <c r="SZI311" s="36"/>
      <c r="SZJ311" s="36"/>
      <c r="SZK311" s="36"/>
      <c r="SZL311" s="36"/>
      <c r="SZM311" s="36"/>
      <c r="SZN311" s="36"/>
      <c r="SZO311" s="36"/>
      <c r="SZP311" s="36"/>
      <c r="SZQ311" s="36"/>
      <c r="SZR311" s="36"/>
      <c r="SZS311" s="36"/>
      <c r="SZT311" s="36"/>
      <c r="SZU311" s="36"/>
      <c r="SZV311" s="36"/>
      <c r="SZW311" s="36"/>
      <c r="SZX311" s="36"/>
      <c r="SZY311" s="36"/>
      <c r="SZZ311" s="36"/>
      <c r="TAA311" s="36"/>
      <c r="TAB311" s="36"/>
      <c r="TAC311" s="36"/>
      <c r="TAD311" s="36"/>
      <c r="TAE311" s="36"/>
      <c r="TAF311" s="36"/>
      <c r="TAG311" s="36"/>
      <c r="TAH311" s="36"/>
      <c r="TAI311" s="36"/>
      <c r="TAJ311" s="36"/>
      <c r="TAK311" s="36"/>
      <c r="TAL311" s="36"/>
      <c r="TAM311" s="36"/>
      <c r="TAN311" s="36"/>
      <c r="TAO311" s="36"/>
      <c r="TAP311" s="36"/>
      <c r="TAQ311" s="36"/>
      <c r="TAR311" s="36"/>
      <c r="TAS311" s="36"/>
      <c r="TAT311" s="36"/>
      <c r="TAU311" s="36"/>
      <c r="TAV311" s="36"/>
      <c r="TAW311" s="36"/>
      <c r="TAX311" s="36"/>
      <c r="TAY311" s="36"/>
      <c r="TAZ311" s="36"/>
      <c r="TBA311" s="36"/>
      <c r="TBB311" s="36"/>
      <c r="TBC311" s="36"/>
      <c r="TBD311" s="36"/>
      <c r="TBE311" s="36"/>
      <c r="TBF311" s="36"/>
      <c r="TBG311" s="36"/>
      <c r="TBH311" s="36"/>
      <c r="TBI311" s="36"/>
      <c r="TBJ311" s="36"/>
      <c r="TBK311" s="36"/>
      <c r="TBL311" s="36"/>
      <c r="TBM311" s="36"/>
      <c r="TBN311" s="36"/>
      <c r="TBO311" s="36"/>
      <c r="TBP311" s="36"/>
      <c r="TBQ311" s="36"/>
      <c r="TBR311" s="36"/>
      <c r="TBS311" s="36"/>
      <c r="TBT311" s="36"/>
      <c r="TBU311" s="36"/>
      <c r="TBV311" s="36"/>
      <c r="TBW311" s="36"/>
      <c r="TBX311" s="36"/>
      <c r="TBY311" s="36"/>
      <c r="TBZ311" s="36"/>
      <c r="TCA311" s="36"/>
      <c r="TCB311" s="36"/>
      <c r="TCC311" s="36"/>
      <c r="TCD311" s="36"/>
      <c r="TCE311" s="36"/>
      <c r="TCF311" s="36"/>
      <c r="TCG311" s="36"/>
      <c r="TCH311" s="36"/>
      <c r="TCI311" s="36"/>
      <c r="TCJ311" s="36"/>
      <c r="TCK311" s="36"/>
      <c r="TCL311" s="36"/>
      <c r="TCM311" s="36"/>
      <c r="TCN311" s="36"/>
      <c r="TCO311" s="36"/>
      <c r="TCP311" s="36"/>
      <c r="TCQ311" s="36"/>
      <c r="TCR311" s="36"/>
      <c r="TCS311" s="36"/>
      <c r="TCT311" s="36"/>
      <c r="TCU311" s="36"/>
      <c r="TCV311" s="36"/>
      <c r="TCW311" s="36"/>
      <c r="TCX311" s="36"/>
      <c r="TCY311" s="36"/>
      <c r="TCZ311" s="36"/>
      <c r="TDA311" s="36"/>
      <c r="TDB311" s="36"/>
      <c r="TDC311" s="36"/>
      <c r="TDD311" s="36"/>
      <c r="TDE311" s="36"/>
      <c r="TDF311" s="36"/>
      <c r="TDG311" s="36"/>
      <c r="TDH311" s="36"/>
      <c r="TDI311" s="36"/>
      <c r="TDJ311" s="36"/>
      <c r="TDK311" s="36"/>
      <c r="TDL311" s="36"/>
      <c r="TDM311" s="36"/>
      <c r="TDN311" s="36"/>
      <c r="TDO311" s="36"/>
      <c r="TDP311" s="36"/>
      <c r="TDQ311" s="36"/>
      <c r="TDR311" s="36"/>
      <c r="TDS311" s="36"/>
      <c r="TDT311" s="36"/>
      <c r="TDU311" s="36"/>
      <c r="TDV311" s="36"/>
      <c r="TDW311" s="36"/>
      <c r="TDX311" s="36"/>
      <c r="TDY311" s="36"/>
      <c r="TDZ311" s="36"/>
      <c r="TEA311" s="36"/>
      <c r="TEB311" s="36"/>
      <c r="TEC311" s="36"/>
      <c r="TED311" s="36"/>
      <c r="TEE311" s="36"/>
      <c r="TEF311" s="36"/>
      <c r="TEG311" s="36"/>
      <c r="TEH311" s="36"/>
      <c r="TEI311" s="36"/>
      <c r="TEJ311" s="36"/>
      <c r="TEK311" s="36"/>
      <c r="TEL311" s="36"/>
      <c r="TEM311" s="36"/>
      <c r="TEN311" s="36"/>
      <c r="TEO311" s="36"/>
      <c r="TEP311" s="36"/>
      <c r="TEQ311" s="36"/>
      <c r="TER311" s="36"/>
      <c r="TES311" s="36"/>
      <c r="TET311" s="36"/>
      <c r="TEU311" s="36"/>
      <c r="TEV311" s="36"/>
      <c r="TEW311" s="36"/>
      <c r="TEX311" s="36"/>
      <c r="TEY311" s="36"/>
      <c r="TEZ311" s="36"/>
      <c r="TFA311" s="36"/>
      <c r="TFB311" s="36"/>
      <c r="TFC311" s="36"/>
      <c r="TFD311" s="36"/>
      <c r="TFE311" s="36"/>
      <c r="TFF311" s="36"/>
      <c r="TFG311" s="36"/>
      <c r="TFH311" s="36"/>
      <c r="TFI311" s="36"/>
      <c r="TFJ311" s="36"/>
      <c r="TFK311" s="36"/>
      <c r="TFL311" s="36"/>
      <c r="TFM311" s="36"/>
      <c r="TFN311" s="36"/>
      <c r="TFO311" s="36"/>
      <c r="TFP311" s="36"/>
      <c r="TFQ311" s="36"/>
      <c r="TFR311" s="36"/>
      <c r="TFS311" s="36"/>
      <c r="TFT311" s="36"/>
      <c r="TFU311" s="36"/>
      <c r="TFV311" s="36"/>
      <c r="TFW311" s="36"/>
      <c r="TFX311" s="36"/>
      <c r="TFY311" s="36"/>
      <c r="TFZ311" s="36"/>
      <c r="TGA311" s="36"/>
      <c r="TGB311" s="36"/>
      <c r="TGC311" s="36"/>
      <c r="TGD311" s="36"/>
      <c r="TGE311" s="36"/>
      <c r="TGF311" s="36"/>
      <c r="TGG311" s="36"/>
      <c r="TGH311" s="36"/>
      <c r="TGI311" s="36"/>
      <c r="TGJ311" s="36"/>
      <c r="TGK311" s="36"/>
      <c r="TGL311" s="36"/>
      <c r="TGM311" s="36"/>
      <c r="TGN311" s="36"/>
      <c r="TGO311" s="36"/>
      <c r="TGP311" s="36"/>
      <c r="TGQ311" s="36"/>
      <c r="TGR311" s="36"/>
      <c r="TGS311" s="36"/>
      <c r="TGT311" s="36"/>
      <c r="TGU311" s="36"/>
      <c r="TGV311" s="36"/>
      <c r="TGW311" s="36"/>
      <c r="TGX311" s="36"/>
      <c r="TGY311" s="36"/>
      <c r="TGZ311" s="36"/>
      <c r="THA311" s="36"/>
      <c r="THB311" s="36"/>
      <c r="THC311" s="36"/>
      <c r="THD311" s="36"/>
      <c r="THE311" s="36"/>
      <c r="THF311" s="36"/>
      <c r="THG311" s="36"/>
      <c r="THH311" s="36"/>
      <c r="THI311" s="36"/>
      <c r="THJ311" s="36"/>
      <c r="THK311" s="36"/>
      <c r="THL311" s="36"/>
      <c r="THM311" s="36"/>
      <c r="THN311" s="36"/>
      <c r="THO311" s="36"/>
      <c r="THP311" s="36"/>
      <c r="THQ311" s="36"/>
      <c r="THR311" s="36"/>
      <c r="THS311" s="36"/>
      <c r="THT311" s="36"/>
      <c r="THU311" s="36"/>
      <c r="THV311" s="36"/>
      <c r="THW311" s="36"/>
      <c r="THX311" s="36"/>
      <c r="THY311" s="36"/>
      <c r="THZ311" s="36"/>
      <c r="TIA311" s="36"/>
      <c r="TIB311" s="36"/>
      <c r="TIC311" s="36"/>
      <c r="TID311" s="36"/>
      <c r="TIE311" s="36"/>
      <c r="TIF311" s="36"/>
      <c r="TIG311" s="36"/>
      <c r="TIH311" s="36"/>
      <c r="TII311" s="36"/>
      <c r="TIJ311" s="36"/>
      <c r="TIK311" s="36"/>
      <c r="TIL311" s="36"/>
      <c r="TIM311" s="36"/>
      <c r="TIN311" s="36"/>
      <c r="TIO311" s="36"/>
      <c r="TIP311" s="36"/>
      <c r="TIQ311" s="36"/>
      <c r="TIR311" s="36"/>
      <c r="TIS311" s="36"/>
      <c r="TIT311" s="36"/>
      <c r="TIU311" s="36"/>
      <c r="TIV311" s="36"/>
      <c r="TIW311" s="36"/>
      <c r="TIX311" s="36"/>
      <c r="TIY311" s="36"/>
      <c r="TIZ311" s="36"/>
      <c r="TJA311" s="36"/>
      <c r="TJB311" s="36"/>
      <c r="TJC311" s="36"/>
      <c r="TJD311" s="36"/>
      <c r="TJE311" s="36"/>
      <c r="TJF311" s="36"/>
      <c r="TJG311" s="36"/>
      <c r="TJH311" s="36"/>
      <c r="TJI311" s="36"/>
      <c r="TJJ311" s="36"/>
      <c r="TJK311" s="36"/>
      <c r="TJL311" s="36"/>
      <c r="TJM311" s="36"/>
      <c r="TJN311" s="36"/>
      <c r="TJO311" s="36"/>
      <c r="TJP311" s="36"/>
      <c r="TJQ311" s="36"/>
      <c r="TJR311" s="36"/>
      <c r="TJS311" s="36"/>
      <c r="TJT311" s="36"/>
      <c r="TJU311" s="36"/>
      <c r="TJV311" s="36"/>
      <c r="TJW311" s="36"/>
      <c r="TJX311" s="36"/>
      <c r="TJY311" s="36"/>
      <c r="TJZ311" s="36"/>
      <c r="TKA311" s="36"/>
      <c r="TKB311" s="36"/>
      <c r="TKC311" s="36"/>
      <c r="TKD311" s="36"/>
      <c r="TKE311" s="36"/>
      <c r="TKF311" s="36"/>
      <c r="TKG311" s="36"/>
      <c r="TKH311" s="36"/>
      <c r="TKI311" s="36"/>
      <c r="TKJ311" s="36"/>
      <c r="TKK311" s="36"/>
      <c r="TKL311" s="36"/>
      <c r="TKM311" s="36"/>
      <c r="TKN311" s="36"/>
      <c r="TKO311" s="36"/>
      <c r="TKP311" s="36"/>
      <c r="TKQ311" s="36"/>
      <c r="TKR311" s="36"/>
      <c r="TKS311" s="36"/>
      <c r="TKT311" s="36"/>
      <c r="TKU311" s="36"/>
      <c r="TKV311" s="36"/>
      <c r="TKW311" s="36"/>
      <c r="TKX311" s="36"/>
      <c r="TKY311" s="36"/>
      <c r="TKZ311" s="36"/>
      <c r="TLA311" s="36"/>
      <c r="TLB311" s="36"/>
      <c r="TLC311" s="36"/>
      <c r="TLD311" s="36"/>
      <c r="TLE311" s="36"/>
      <c r="TLF311" s="36"/>
      <c r="TLG311" s="36"/>
      <c r="TLH311" s="36"/>
      <c r="TLI311" s="36"/>
      <c r="TLJ311" s="36"/>
      <c r="TLK311" s="36"/>
      <c r="TLL311" s="36"/>
      <c r="TLM311" s="36"/>
      <c r="TLN311" s="36"/>
      <c r="TLO311" s="36"/>
      <c r="TLP311" s="36"/>
      <c r="TLQ311" s="36"/>
      <c r="TLR311" s="36"/>
      <c r="TLS311" s="36"/>
      <c r="TLT311" s="36"/>
      <c r="TLU311" s="36"/>
      <c r="TLV311" s="36"/>
      <c r="TLW311" s="36"/>
      <c r="TLX311" s="36"/>
      <c r="TLY311" s="36"/>
      <c r="TLZ311" s="36"/>
      <c r="TMA311" s="36"/>
      <c r="TMB311" s="36"/>
      <c r="TMC311" s="36"/>
      <c r="TMD311" s="36"/>
      <c r="TME311" s="36"/>
      <c r="TMF311" s="36"/>
      <c r="TMG311" s="36"/>
      <c r="TMH311" s="36"/>
      <c r="TMI311" s="36"/>
      <c r="TMJ311" s="36"/>
      <c r="TMK311" s="36"/>
      <c r="TML311" s="36"/>
      <c r="TMM311" s="36"/>
      <c r="TMN311" s="36"/>
      <c r="TMO311" s="36"/>
      <c r="TMP311" s="36"/>
      <c r="TMQ311" s="36"/>
      <c r="TMR311" s="36"/>
      <c r="TMS311" s="36"/>
      <c r="TMT311" s="36"/>
      <c r="TMU311" s="36"/>
      <c r="TMV311" s="36"/>
      <c r="TMW311" s="36"/>
      <c r="TMX311" s="36"/>
      <c r="TMY311" s="36"/>
      <c r="TMZ311" s="36"/>
      <c r="TNA311" s="36"/>
      <c r="TNB311" s="36"/>
      <c r="TNC311" s="36"/>
      <c r="TND311" s="36"/>
      <c r="TNE311" s="36"/>
      <c r="TNF311" s="36"/>
      <c r="TNG311" s="36"/>
      <c r="TNH311" s="36"/>
      <c r="TNI311" s="36"/>
      <c r="TNJ311" s="36"/>
      <c r="TNK311" s="36"/>
      <c r="TNL311" s="36"/>
      <c r="TNM311" s="36"/>
      <c r="TNN311" s="36"/>
      <c r="TNO311" s="36"/>
      <c r="TNP311" s="36"/>
      <c r="TNQ311" s="36"/>
      <c r="TNR311" s="36"/>
      <c r="TNS311" s="36"/>
      <c r="TNT311" s="36"/>
      <c r="TNU311" s="36"/>
      <c r="TNV311" s="36"/>
      <c r="TNW311" s="36"/>
      <c r="TNX311" s="36"/>
      <c r="TNY311" s="36"/>
      <c r="TNZ311" s="36"/>
      <c r="TOA311" s="36"/>
      <c r="TOB311" s="36"/>
      <c r="TOC311" s="36"/>
      <c r="TOD311" s="36"/>
      <c r="TOE311" s="36"/>
      <c r="TOF311" s="36"/>
      <c r="TOG311" s="36"/>
      <c r="TOH311" s="36"/>
      <c r="TOI311" s="36"/>
      <c r="TOJ311" s="36"/>
      <c r="TOK311" s="36"/>
      <c r="TOL311" s="36"/>
      <c r="TOM311" s="36"/>
      <c r="TON311" s="36"/>
      <c r="TOO311" s="36"/>
      <c r="TOP311" s="36"/>
      <c r="TOQ311" s="36"/>
      <c r="TOR311" s="36"/>
      <c r="TOS311" s="36"/>
      <c r="TOT311" s="36"/>
      <c r="TOU311" s="36"/>
      <c r="TOV311" s="36"/>
      <c r="TOW311" s="36"/>
      <c r="TOX311" s="36"/>
      <c r="TOY311" s="36"/>
      <c r="TOZ311" s="36"/>
      <c r="TPA311" s="36"/>
      <c r="TPB311" s="36"/>
      <c r="TPC311" s="36"/>
      <c r="TPD311" s="36"/>
      <c r="TPE311" s="36"/>
      <c r="TPF311" s="36"/>
      <c r="TPG311" s="36"/>
      <c r="TPH311" s="36"/>
      <c r="TPI311" s="36"/>
      <c r="TPJ311" s="36"/>
      <c r="TPK311" s="36"/>
      <c r="TPL311" s="36"/>
      <c r="TPM311" s="36"/>
      <c r="TPN311" s="36"/>
      <c r="TPO311" s="36"/>
      <c r="TPP311" s="36"/>
      <c r="TPQ311" s="36"/>
      <c r="TPR311" s="36"/>
      <c r="TPS311" s="36"/>
      <c r="TPT311" s="36"/>
      <c r="TPU311" s="36"/>
      <c r="TPV311" s="36"/>
      <c r="TPW311" s="36"/>
      <c r="TPX311" s="36"/>
      <c r="TPY311" s="36"/>
      <c r="TPZ311" s="36"/>
      <c r="TQA311" s="36"/>
      <c r="TQB311" s="36"/>
      <c r="TQC311" s="36"/>
      <c r="TQD311" s="36"/>
      <c r="TQE311" s="36"/>
      <c r="TQF311" s="36"/>
      <c r="TQG311" s="36"/>
      <c r="TQH311" s="36"/>
      <c r="TQI311" s="36"/>
      <c r="TQJ311" s="36"/>
      <c r="TQK311" s="36"/>
      <c r="TQL311" s="36"/>
      <c r="TQM311" s="36"/>
      <c r="TQN311" s="36"/>
      <c r="TQO311" s="36"/>
      <c r="TQP311" s="36"/>
      <c r="TQQ311" s="36"/>
      <c r="TQR311" s="36"/>
      <c r="TQS311" s="36"/>
      <c r="TQT311" s="36"/>
      <c r="TQU311" s="36"/>
      <c r="TQV311" s="36"/>
      <c r="TQW311" s="36"/>
      <c r="TQX311" s="36"/>
      <c r="TQY311" s="36"/>
      <c r="TQZ311" s="36"/>
      <c r="TRA311" s="36"/>
      <c r="TRB311" s="36"/>
      <c r="TRC311" s="36"/>
      <c r="TRD311" s="36"/>
      <c r="TRE311" s="36"/>
      <c r="TRF311" s="36"/>
      <c r="TRG311" s="36"/>
      <c r="TRH311" s="36"/>
      <c r="TRI311" s="36"/>
      <c r="TRJ311" s="36"/>
      <c r="TRK311" s="36"/>
      <c r="TRL311" s="36"/>
      <c r="TRM311" s="36"/>
      <c r="TRN311" s="36"/>
      <c r="TRO311" s="36"/>
      <c r="TRP311" s="36"/>
      <c r="TRQ311" s="36"/>
      <c r="TRR311" s="36"/>
      <c r="TRS311" s="36"/>
      <c r="TRT311" s="36"/>
      <c r="TRU311" s="36"/>
      <c r="TRV311" s="36"/>
      <c r="TRW311" s="36"/>
      <c r="TRX311" s="36"/>
      <c r="TRY311" s="36"/>
      <c r="TRZ311" s="36"/>
      <c r="TSA311" s="36"/>
      <c r="TSB311" s="36"/>
      <c r="TSC311" s="36"/>
      <c r="TSD311" s="36"/>
      <c r="TSE311" s="36"/>
      <c r="TSF311" s="36"/>
      <c r="TSG311" s="36"/>
      <c r="TSH311" s="36"/>
      <c r="TSI311" s="36"/>
      <c r="TSJ311" s="36"/>
      <c r="TSK311" s="36"/>
      <c r="TSL311" s="36"/>
      <c r="TSM311" s="36"/>
      <c r="TSN311" s="36"/>
      <c r="TSO311" s="36"/>
      <c r="TSP311" s="36"/>
      <c r="TSQ311" s="36"/>
      <c r="TSR311" s="36"/>
      <c r="TSS311" s="36"/>
      <c r="TST311" s="36"/>
      <c r="TSU311" s="36"/>
      <c r="TSV311" s="36"/>
      <c r="TSW311" s="36"/>
      <c r="TSX311" s="36"/>
      <c r="TSY311" s="36"/>
      <c r="TSZ311" s="36"/>
      <c r="TTA311" s="36"/>
      <c r="TTB311" s="36"/>
      <c r="TTC311" s="36"/>
      <c r="TTD311" s="36"/>
      <c r="TTE311" s="36"/>
      <c r="TTF311" s="36"/>
      <c r="TTG311" s="36"/>
      <c r="TTH311" s="36"/>
      <c r="TTI311" s="36"/>
      <c r="TTJ311" s="36"/>
      <c r="TTK311" s="36"/>
      <c r="TTL311" s="36"/>
      <c r="TTM311" s="36"/>
      <c r="TTN311" s="36"/>
      <c r="TTO311" s="36"/>
      <c r="TTP311" s="36"/>
      <c r="TTQ311" s="36"/>
      <c r="TTR311" s="36"/>
      <c r="TTS311" s="36"/>
      <c r="TTT311" s="36"/>
      <c r="TTU311" s="36"/>
      <c r="TTV311" s="36"/>
      <c r="TTW311" s="36"/>
      <c r="TTX311" s="36"/>
      <c r="TTY311" s="36"/>
      <c r="TTZ311" s="36"/>
      <c r="TUA311" s="36"/>
      <c r="TUB311" s="36"/>
      <c r="TUC311" s="36"/>
      <c r="TUD311" s="36"/>
      <c r="TUE311" s="36"/>
      <c r="TUF311" s="36"/>
      <c r="TUG311" s="36"/>
      <c r="TUH311" s="36"/>
      <c r="TUI311" s="36"/>
      <c r="TUJ311" s="36"/>
      <c r="TUK311" s="36"/>
      <c r="TUL311" s="36"/>
      <c r="TUM311" s="36"/>
      <c r="TUN311" s="36"/>
      <c r="TUO311" s="36"/>
      <c r="TUP311" s="36"/>
      <c r="TUQ311" s="36"/>
      <c r="TUR311" s="36"/>
      <c r="TUS311" s="36"/>
      <c r="TUT311" s="36"/>
      <c r="TUU311" s="36"/>
      <c r="TUV311" s="36"/>
      <c r="TUW311" s="36"/>
      <c r="TUX311" s="36"/>
      <c r="TUY311" s="36"/>
      <c r="TUZ311" s="36"/>
      <c r="TVA311" s="36"/>
      <c r="TVB311" s="36"/>
      <c r="TVC311" s="36"/>
      <c r="TVD311" s="36"/>
      <c r="TVE311" s="36"/>
      <c r="TVF311" s="36"/>
      <c r="TVG311" s="36"/>
      <c r="TVH311" s="36"/>
      <c r="TVI311" s="36"/>
      <c r="TVJ311" s="36"/>
      <c r="TVK311" s="36"/>
      <c r="TVL311" s="36"/>
      <c r="TVM311" s="36"/>
      <c r="TVN311" s="36"/>
      <c r="TVO311" s="36"/>
      <c r="TVP311" s="36"/>
      <c r="TVQ311" s="36"/>
      <c r="TVR311" s="36"/>
      <c r="TVS311" s="36"/>
      <c r="TVT311" s="36"/>
      <c r="TVU311" s="36"/>
      <c r="TVV311" s="36"/>
      <c r="TVW311" s="36"/>
      <c r="TVX311" s="36"/>
      <c r="TVY311" s="36"/>
      <c r="TVZ311" s="36"/>
      <c r="TWA311" s="36"/>
      <c r="TWB311" s="36"/>
      <c r="TWC311" s="36"/>
      <c r="TWD311" s="36"/>
      <c r="TWE311" s="36"/>
      <c r="TWF311" s="36"/>
      <c r="TWG311" s="36"/>
      <c r="TWH311" s="36"/>
      <c r="TWI311" s="36"/>
      <c r="TWJ311" s="36"/>
      <c r="TWK311" s="36"/>
      <c r="TWL311" s="36"/>
      <c r="TWM311" s="36"/>
      <c r="TWN311" s="36"/>
      <c r="TWO311" s="36"/>
      <c r="TWP311" s="36"/>
      <c r="TWQ311" s="36"/>
      <c r="TWR311" s="36"/>
      <c r="TWS311" s="36"/>
      <c r="TWT311" s="36"/>
      <c r="TWU311" s="36"/>
      <c r="TWV311" s="36"/>
      <c r="TWW311" s="36"/>
      <c r="TWX311" s="36"/>
      <c r="TWY311" s="36"/>
      <c r="TWZ311" s="36"/>
      <c r="TXA311" s="36"/>
      <c r="TXB311" s="36"/>
      <c r="TXC311" s="36"/>
      <c r="TXD311" s="36"/>
      <c r="TXE311" s="36"/>
      <c r="TXF311" s="36"/>
      <c r="TXG311" s="36"/>
      <c r="TXH311" s="36"/>
      <c r="TXI311" s="36"/>
      <c r="TXJ311" s="36"/>
      <c r="TXK311" s="36"/>
      <c r="TXL311" s="36"/>
      <c r="TXM311" s="36"/>
      <c r="TXN311" s="36"/>
      <c r="TXO311" s="36"/>
      <c r="TXP311" s="36"/>
      <c r="TXQ311" s="36"/>
      <c r="TXR311" s="36"/>
      <c r="TXS311" s="36"/>
      <c r="TXT311" s="36"/>
      <c r="TXU311" s="36"/>
      <c r="TXV311" s="36"/>
      <c r="TXW311" s="36"/>
      <c r="TXX311" s="36"/>
      <c r="TXY311" s="36"/>
      <c r="TXZ311" s="36"/>
      <c r="TYA311" s="36"/>
      <c r="TYB311" s="36"/>
      <c r="TYC311" s="36"/>
      <c r="TYD311" s="36"/>
      <c r="TYE311" s="36"/>
      <c r="TYF311" s="36"/>
      <c r="TYG311" s="36"/>
      <c r="TYH311" s="36"/>
      <c r="TYI311" s="36"/>
      <c r="TYJ311" s="36"/>
      <c r="TYK311" s="36"/>
      <c r="TYL311" s="36"/>
      <c r="TYM311" s="36"/>
      <c r="TYN311" s="36"/>
      <c r="TYO311" s="36"/>
      <c r="TYP311" s="36"/>
      <c r="TYQ311" s="36"/>
      <c r="TYR311" s="36"/>
      <c r="TYS311" s="36"/>
      <c r="TYT311" s="36"/>
      <c r="TYU311" s="36"/>
      <c r="TYV311" s="36"/>
      <c r="TYW311" s="36"/>
      <c r="TYX311" s="36"/>
      <c r="TYY311" s="36"/>
      <c r="TYZ311" s="36"/>
      <c r="TZA311" s="36"/>
      <c r="TZB311" s="36"/>
      <c r="TZC311" s="36"/>
      <c r="TZD311" s="36"/>
      <c r="TZE311" s="36"/>
      <c r="TZF311" s="36"/>
      <c r="TZG311" s="36"/>
      <c r="TZH311" s="36"/>
      <c r="TZI311" s="36"/>
      <c r="TZJ311" s="36"/>
      <c r="TZK311" s="36"/>
      <c r="TZL311" s="36"/>
      <c r="TZM311" s="36"/>
      <c r="TZN311" s="36"/>
      <c r="TZO311" s="36"/>
      <c r="TZP311" s="36"/>
      <c r="TZQ311" s="36"/>
      <c r="TZR311" s="36"/>
      <c r="TZS311" s="36"/>
      <c r="TZT311" s="36"/>
      <c r="TZU311" s="36"/>
      <c r="TZV311" s="36"/>
      <c r="TZW311" s="36"/>
      <c r="TZX311" s="36"/>
      <c r="TZY311" s="36"/>
      <c r="TZZ311" s="36"/>
      <c r="UAA311" s="36"/>
      <c r="UAB311" s="36"/>
      <c r="UAC311" s="36"/>
      <c r="UAD311" s="36"/>
      <c r="UAE311" s="36"/>
      <c r="UAF311" s="36"/>
      <c r="UAG311" s="36"/>
      <c r="UAH311" s="36"/>
      <c r="UAI311" s="36"/>
      <c r="UAJ311" s="36"/>
      <c r="UAK311" s="36"/>
      <c r="UAL311" s="36"/>
      <c r="UAM311" s="36"/>
      <c r="UAN311" s="36"/>
      <c r="UAO311" s="36"/>
      <c r="UAP311" s="36"/>
      <c r="UAQ311" s="36"/>
      <c r="UAR311" s="36"/>
      <c r="UAS311" s="36"/>
      <c r="UAT311" s="36"/>
      <c r="UAU311" s="36"/>
      <c r="UAV311" s="36"/>
      <c r="UAW311" s="36"/>
      <c r="UAX311" s="36"/>
      <c r="UAY311" s="36"/>
      <c r="UAZ311" s="36"/>
      <c r="UBA311" s="36"/>
      <c r="UBB311" s="36"/>
      <c r="UBC311" s="36"/>
      <c r="UBD311" s="36"/>
      <c r="UBE311" s="36"/>
      <c r="UBF311" s="36"/>
      <c r="UBG311" s="36"/>
      <c r="UBH311" s="36"/>
      <c r="UBI311" s="36"/>
      <c r="UBJ311" s="36"/>
      <c r="UBK311" s="36"/>
      <c r="UBL311" s="36"/>
      <c r="UBM311" s="36"/>
      <c r="UBN311" s="36"/>
      <c r="UBO311" s="36"/>
      <c r="UBP311" s="36"/>
      <c r="UBQ311" s="36"/>
      <c r="UBR311" s="36"/>
      <c r="UBS311" s="36"/>
      <c r="UBT311" s="36"/>
      <c r="UBU311" s="36"/>
      <c r="UBV311" s="36"/>
      <c r="UBW311" s="36"/>
      <c r="UBX311" s="36"/>
      <c r="UBY311" s="36"/>
      <c r="UBZ311" s="36"/>
      <c r="UCA311" s="36"/>
      <c r="UCB311" s="36"/>
      <c r="UCC311" s="36"/>
      <c r="UCD311" s="36"/>
      <c r="UCE311" s="36"/>
      <c r="UCF311" s="36"/>
      <c r="UCG311" s="36"/>
      <c r="UCH311" s="36"/>
      <c r="UCI311" s="36"/>
      <c r="UCJ311" s="36"/>
      <c r="UCK311" s="36"/>
      <c r="UCL311" s="36"/>
      <c r="UCM311" s="36"/>
      <c r="UCN311" s="36"/>
      <c r="UCO311" s="36"/>
      <c r="UCP311" s="36"/>
      <c r="UCQ311" s="36"/>
      <c r="UCR311" s="36"/>
      <c r="UCS311" s="36"/>
      <c r="UCT311" s="36"/>
      <c r="UCU311" s="36"/>
      <c r="UCV311" s="36"/>
      <c r="UCW311" s="36"/>
      <c r="UCX311" s="36"/>
      <c r="UCY311" s="36"/>
      <c r="UCZ311" s="36"/>
      <c r="UDA311" s="36"/>
      <c r="UDB311" s="36"/>
      <c r="UDC311" s="36"/>
      <c r="UDD311" s="36"/>
      <c r="UDE311" s="36"/>
      <c r="UDF311" s="36"/>
      <c r="UDG311" s="36"/>
      <c r="UDH311" s="36"/>
      <c r="UDI311" s="36"/>
      <c r="UDJ311" s="36"/>
      <c r="UDK311" s="36"/>
      <c r="UDL311" s="36"/>
      <c r="UDM311" s="36"/>
      <c r="UDN311" s="36"/>
      <c r="UDO311" s="36"/>
      <c r="UDP311" s="36"/>
      <c r="UDQ311" s="36"/>
      <c r="UDR311" s="36"/>
      <c r="UDS311" s="36"/>
      <c r="UDT311" s="36"/>
      <c r="UDU311" s="36"/>
      <c r="UDV311" s="36"/>
      <c r="UDW311" s="36"/>
      <c r="UDX311" s="36"/>
      <c r="UDY311" s="36"/>
      <c r="UDZ311" s="36"/>
      <c r="UEA311" s="36"/>
      <c r="UEB311" s="36"/>
      <c r="UEC311" s="36"/>
      <c r="UED311" s="36"/>
      <c r="UEE311" s="36"/>
      <c r="UEF311" s="36"/>
      <c r="UEG311" s="36"/>
      <c r="UEH311" s="36"/>
      <c r="UEI311" s="36"/>
      <c r="UEJ311" s="36"/>
      <c r="UEK311" s="36"/>
      <c r="UEL311" s="36"/>
      <c r="UEM311" s="36"/>
      <c r="UEN311" s="36"/>
      <c r="UEO311" s="36"/>
      <c r="UEP311" s="36"/>
      <c r="UEQ311" s="36"/>
      <c r="UER311" s="36"/>
      <c r="UES311" s="36"/>
      <c r="UET311" s="36"/>
      <c r="UEU311" s="36"/>
      <c r="UEV311" s="36"/>
      <c r="UEW311" s="36"/>
      <c r="UEX311" s="36"/>
      <c r="UEY311" s="36"/>
      <c r="UEZ311" s="36"/>
      <c r="UFA311" s="36"/>
      <c r="UFB311" s="36"/>
      <c r="UFC311" s="36"/>
      <c r="UFD311" s="36"/>
      <c r="UFE311" s="36"/>
      <c r="UFF311" s="36"/>
      <c r="UFG311" s="36"/>
      <c r="UFH311" s="36"/>
      <c r="UFI311" s="36"/>
      <c r="UFJ311" s="36"/>
      <c r="UFK311" s="36"/>
      <c r="UFL311" s="36"/>
      <c r="UFM311" s="36"/>
      <c r="UFN311" s="36"/>
      <c r="UFO311" s="36"/>
      <c r="UFP311" s="36"/>
      <c r="UFQ311" s="36"/>
      <c r="UFR311" s="36"/>
      <c r="UFS311" s="36"/>
      <c r="UFT311" s="36"/>
      <c r="UFU311" s="36"/>
      <c r="UFV311" s="36"/>
      <c r="UFW311" s="36"/>
      <c r="UFX311" s="36"/>
      <c r="UFY311" s="36"/>
      <c r="UFZ311" s="36"/>
      <c r="UGA311" s="36"/>
      <c r="UGB311" s="36"/>
      <c r="UGC311" s="36"/>
      <c r="UGD311" s="36"/>
      <c r="UGE311" s="36"/>
      <c r="UGF311" s="36"/>
      <c r="UGG311" s="36"/>
      <c r="UGH311" s="36"/>
      <c r="UGI311" s="36"/>
      <c r="UGJ311" s="36"/>
      <c r="UGK311" s="36"/>
      <c r="UGL311" s="36"/>
      <c r="UGM311" s="36"/>
      <c r="UGN311" s="36"/>
      <c r="UGO311" s="36"/>
      <c r="UGP311" s="36"/>
      <c r="UGQ311" s="36"/>
      <c r="UGR311" s="36"/>
      <c r="UGS311" s="36"/>
      <c r="UGT311" s="36"/>
      <c r="UGU311" s="36"/>
      <c r="UGV311" s="36"/>
      <c r="UGW311" s="36"/>
      <c r="UGX311" s="36"/>
      <c r="UGY311" s="36"/>
      <c r="UGZ311" s="36"/>
      <c r="UHA311" s="36"/>
      <c r="UHB311" s="36"/>
      <c r="UHC311" s="36"/>
      <c r="UHD311" s="36"/>
      <c r="UHE311" s="36"/>
      <c r="UHF311" s="36"/>
      <c r="UHG311" s="36"/>
      <c r="UHH311" s="36"/>
      <c r="UHI311" s="36"/>
      <c r="UHJ311" s="36"/>
      <c r="UHK311" s="36"/>
      <c r="UHL311" s="36"/>
      <c r="UHM311" s="36"/>
      <c r="UHN311" s="36"/>
      <c r="UHO311" s="36"/>
      <c r="UHP311" s="36"/>
      <c r="UHQ311" s="36"/>
      <c r="UHR311" s="36"/>
      <c r="UHS311" s="36"/>
      <c r="UHT311" s="36"/>
      <c r="UHU311" s="36"/>
      <c r="UHV311" s="36"/>
      <c r="UHW311" s="36"/>
      <c r="UHX311" s="36"/>
      <c r="UHY311" s="36"/>
      <c r="UHZ311" s="36"/>
      <c r="UIA311" s="36"/>
      <c r="UIB311" s="36"/>
      <c r="UIC311" s="36"/>
      <c r="UID311" s="36"/>
      <c r="UIE311" s="36"/>
      <c r="UIF311" s="36"/>
      <c r="UIG311" s="36"/>
      <c r="UIH311" s="36"/>
      <c r="UII311" s="36"/>
      <c r="UIJ311" s="36"/>
      <c r="UIK311" s="36"/>
      <c r="UIL311" s="36"/>
      <c r="UIM311" s="36"/>
      <c r="UIN311" s="36"/>
      <c r="UIO311" s="36"/>
      <c r="UIP311" s="36"/>
      <c r="UIQ311" s="36"/>
      <c r="UIR311" s="36"/>
      <c r="UIS311" s="36"/>
      <c r="UIT311" s="36"/>
      <c r="UIU311" s="36"/>
      <c r="UIV311" s="36"/>
      <c r="UIW311" s="36"/>
      <c r="UIX311" s="36"/>
      <c r="UIY311" s="36"/>
      <c r="UIZ311" s="36"/>
      <c r="UJA311" s="36"/>
      <c r="UJB311" s="36"/>
      <c r="UJC311" s="36"/>
      <c r="UJD311" s="36"/>
      <c r="UJE311" s="36"/>
      <c r="UJF311" s="36"/>
      <c r="UJG311" s="36"/>
      <c r="UJH311" s="36"/>
      <c r="UJI311" s="36"/>
      <c r="UJJ311" s="36"/>
      <c r="UJK311" s="36"/>
      <c r="UJL311" s="36"/>
      <c r="UJM311" s="36"/>
      <c r="UJN311" s="36"/>
      <c r="UJO311" s="36"/>
      <c r="UJP311" s="36"/>
      <c r="UJQ311" s="36"/>
      <c r="UJR311" s="36"/>
      <c r="UJS311" s="36"/>
      <c r="UJT311" s="36"/>
      <c r="UJU311" s="36"/>
      <c r="UJV311" s="36"/>
      <c r="UJW311" s="36"/>
      <c r="UJX311" s="36"/>
      <c r="UJY311" s="36"/>
      <c r="UJZ311" s="36"/>
      <c r="UKA311" s="36"/>
      <c r="UKB311" s="36"/>
      <c r="UKC311" s="36"/>
      <c r="UKD311" s="36"/>
      <c r="UKE311" s="36"/>
      <c r="UKF311" s="36"/>
      <c r="UKG311" s="36"/>
      <c r="UKH311" s="36"/>
      <c r="UKI311" s="36"/>
      <c r="UKJ311" s="36"/>
      <c r="UKK311" s="36"/>
      <c r="UKL311" s="36"/>
      <c r="UKM311" s="36"/>
      <c r="UKN311" s="36"/>
      <c r="UKO311" s="36"/>
      <c r="UKP311" s="36"/>
      <c r="UKQ311" s="36"/>
      <c r="UKR311" s="36"/>
      <c r="UKS311" s="36"/>
      <c r="UKT311" s="36"/>
      <c r="UKU311" s="36"/>
      <c r="UKV311" s="36"/>
      <c r="UKW311" s="36"/>
      <c r="UKX311" s="36"/>
      <c r="UKY311" s="36"/>
      <c r="UKZ311" s="36"/>
      <c r="ULA311" s="36"/>
      <c r="ULB311" s="36"/>
      <c r="ULC311" s="36"/>
      <c r="ULD311" s="36"/>
      <c r="ULE311" s="36"/>
      <c r="ULF311" s="36"/>
      <c r="ULG311" s="36"/>
      <c r="ULH311" s="36"/>
      <c r="ULI311" s="36"/>
      <c r="ULJ311" s="36"/>
      <c r="ULK311" s="36"/>
      <c r="ULL311" s="36"/>
      <c r="ULM311" s="36"/>
      <c r="ULN311" s="36"/>
      <c r="ULO311" s="36"/>
      <c r="ULP311" s="36"/>
      <c r="ULQ311" s="36"/>
      <c r="ULR311" s="36"/>
      <c r="ULS311" s="36"/>
      <c r="ULT311" s="36"/>
      <c r="ULU311" s="36"/>
      <c r="ULV311" s="36"/>
      <c r="ULW311" s="36"/>
      <c r="ULX311" s="36"/>
      <c r="ULY311" s="36"/>
      <c r="ULZ311" s="36"/>
      <c r="UMA311" s="36"/>
      <c r="UMB311" s="36"/>
      <c r="UMC311" s="36"/>
      <c r="UMD311" s="36"/>
      <c r="UME311" s="36"/>
      <c r="UMF311" s="36"/>
      <c r="UMG311" s="36"/>
      <c r="UMH311" s="36"/>
      <c r="UMI311" s="36"/>
      <c r="UMJ311" s="36"/>
      <c r="UMK311" s="36"/>
      <c r="UML311" s="36"/>
      <c r="UMM311" s="36"/>
      <c r="UMN311" s="36"/>
      <c r="UMO311" s="36"/>
      <c r="UMP311" s="36"/>
      <c r="UMQ311" s="36"/>
      <c r="UMR311" s="36"/>
      <c r="UMS311" s="36"/>
      <c r="UMT311" s="36"/>
      <c r="UMU311" s="36"/>
      <c r="UMV311" s="36"/>
      <c r="UMW311" s="36"/>
      <c r="UMX311" s="36"/>
      <c r="UMY311" s="36"/>
      <c r="UMZ311" s="36"/>
      <c r="UNA311" s="36"/>
      <c r="UNB311" s="36"/>
      <c r="UNC311" s="36"/>
      <c r="UND311" s="36"/>
      <c r="UNE311" s="36"/>
      <c r="UNF311" s="36"/>
      <c r="UNG311" s="36"/>
      <c r="UNH311" s="36"/>
      <c r="UNI311" s="36"/>
      <c r="UNJ311" s="36"/>
      <c r="UNK311" s="36"/>
      <c r="UNL311" s="36"/>
      <c r="UNM311" s="36"/>
      <c r="UNN311" s="36"/>
      <c r="UNO311" s="36"/>
      <c r="UNP311" s="36"/>
      <c r="UNQ311" s="36"/>
      <c r="UNR311" s="36"/>
      <c r="UNS311" s="36"/>
      <c r="UNT311" s="36"/>
      <c r="UNU311" s="36"/>
      <c r="UNV311" s="36"/>
      <c r="UNW311" s="36"/>
      <c r="UNX311" s="36"/>
      <c r="UNY311" s="36"/>
      <c r="UNZ311" s="36"/>
      <c r="UOA311" s="36"/>
      <c r="UOB311" s="36"/>
      <c r="UOC311" s="36"/>
      <c r="UOD311" s="36"/>
      <c r="UOE311" s="36"/>
      <c r="UOF311" s="36"/>
      <c r="UOG311" s="36"/>
      <c r="UOH311" s="36"/>
      <c r="UOI311" s="36"/>
      <c r="UOJ311" s="36"/>
      <c r="UOK311" s="36"/>
      <c r="UOL311" s="36"/>
      <c r="UOM311" s="36"/>
      <c r="UON311" s="36"/>
      <c r="UOO311" s="36"/>
      <c r="UOP311" s="36"/>
      <c r="UOQ311" s="36"/>
      <c r="UOR311" s="36"/>
      <c r="UOS311" s="36"/>
      <c r="UOT311" s="36"/>
      <c r="UOU311" s="36"/>
      <c r="UOV311" s="36"/>
      <c r="UOW311" s="36"/>
      <c r="UOX311" s="36"/>
      <c r="UOY311" s="36"/>
      <c r="UOZ311" s="36"/>
      <c r="UPA311" s="36"/>
      <c r="UPB311" s="36"/>
      <c r="UPC311" s="36"/>
      <c r="UPD311" s="36"/>
      <c r="UPE311" s="36"/>
      <c r="UPF311" s="36"/>
      <c r="UPG311" s="36"/>
      <c r="UPH311" s="36"/>
      <c r="UPI311" s="36"/>
      <c r="UPJ311" s="36"/>
      <c r="UPK311" s="36"/>
      <c r="UPL311" s="36"/>
      <c r="UPM311" s="36"/>
      <c r="UPN311" s="36"/>
      <c r="UPO311" s="36"/>
      <c r="UPP311" s="36"/>
      <c r="UPQ311" s="36"/>
      <c r="UPR311" s="36"/>
      <c r="UPS311" s="36"/>
      <c r="UPT311" s="36"/>
      <c r="UPU311" s="36"/>
      <c r="UPV311" s="36"/>
      <c r="UPW311" s="36"/>
      <c r="UPX311" s="36"/>
      <c r="UPY311" s="36"/>
      <c r="UPZ311" s="36"/>
      <c r="UQA311" s="36"/>
      <c r="UQB311" s="36"/>
      <c r="UQC311" s="36"/>
      <c r="UQD311" s="36"/>
      <c r="UQE311" s="36"/>
      <c r="UQF311" s="36"/>
      <c r="UQG311" s="36"/>
      <c r="UQH311" s="36"/>
      <c r="UQI311" s="36"/>
      <c r="UQJ311" s="36"/>
      <c r="UQK311" s="36"/>
      <c r="UQL311" s="36"/>
      <c r="UQM311" s="36"/>
      <c r="UQN311" s="36"/>
      <c r="UQO311" s="36"/>
      <c r="UQP311" s="36"/>
      <c r="UQQ311" s="36"/>
      <c r="UQR311" s="36"/>
      <c r="UQS311" s="36"/>
      <c r="UQT311" s="36"/>
      <c r="UQU311" s="36"/>
      <c r="UQV311" s="36"/>
      <c r="UQW311" s="36"/>
      <c r="UQX311" s="36"/>
      <c r="UQY311" s="36"/>
      <c r="UQZ311" s="36"/>
      <c r="URA311" s="36"/>
      <c r="URB311" s="36"/>
      <c r="URC311" s="36"/>
      <c r="URD311" s="36"/>
      <c r="URE311" s="36"/>
      <c r="URF311" s="36"/>
      <c r="URG311" s="36"/>
      <c r="URH311" s="36"/>
      <c r="URI311" s="36"/>
      <c r="URJ311" s="36"/>
      <c r="URK311" s="36"/>
      <c r="URL311" s="36"/>
      <c r="URM311" s="36"/>
      <c r="URN311" s="36"/>
      <c r="URO311" s="36"/>
      <c r="URP311" s="36"/>
      <c r="URQ311" s="36"/>
      <c r="URR311" s="36"/>
      <c r="URS311" s="36"/>
      <c r="URT311" s="36"/>
      <c r="URU311" s="36"/>
      <c r="URV311" s="36"/>
      <c r="URW311" s="36"/>
      <c r="URX311" s="36"/>
      <c r="URY311" s="36"/>
      <c r="URZ311" s="36"/>
      <c r="USA311" s="36"/>
      <c r="USB311" s="36"/>
      <c r="USC311" s="36"/>
      <c r="USD311" s="36"/>
      <c r="USE311" s="36"/>
      <c r="USF311" s="36"/>
      <c r="USG311" s="36"/>
      <c r="USH311" s="36"/>
      <c r="USI311" s="36"/>
      <c r="USJ311" s="36"/>
      <c r="USK311" s="36"/>
      <c r="USL311" s="36"/>
      <c r="USM311" s="36"/>
      <c r="USN311" s="36"/>
      <c r="USO311" s="36"/>
      <c r="USP311" s="36"/>
      <c r="USQ311" s="36"/>
      <c r="USR311" s="36"/>
      <c r="USS311" s="36"/>
      <c r="UST311" s="36"/>
      <c r="USU311" s="36"/>
      <c r="USV311" s="36"/>
      <c r="USW311" s="36"/>
      <c r="USX311" s="36"/>
      <c r="USY311" s="36"/>
      <c r="USZ311" s="36"/>
      <c r="UTA311" s="36"/>
      <c r="UTB311" s="36"/>
      <c r="UTC311" s="36"/>
      <c r="UTD311" s="36"/>
      <c r="UTE311" s="36"/>
      <c r="UTF311" s="36"/>
      <c r="UTG311" s="36"/>
      <c r="UTH311" s="36"/>
      <c r="UTI311" s="36"/>
      <c r="UTJ311" s="36"/>
      <c r="UTK311" s="36"/>
      <c r="UTL311" s="36"/>
      <c r="UTM311" s="36"/>
      <c r="UTN311" s="36"/>
      <c r="UTO311" s="36"/>
      <c r="UTP311" s="36"/>
      <c r="UTQ311" s="36"/>
      <c r="UTR311" s="36"/>
      <c r="UTS311" s="36"/>
      <c r="UTT311" s="36"/>
      <c r="UTU311" s="36"/>
      <c r="UTV311" s="36"/>
      <c r="UTW311" s="36"/>
      <c r="UTX311" s="36"/>
      <c r="UTY311" s="36"/>
      <c r="UTZ311" s="36"/>
      <c r="UUA311" s="36"/>
      <c r="UUB311" s="36"/>
      <c r="UUC311" s="36"/>
      <c r="UUD311" s="36"/>
      <c r="UUE311" s="36"/>
      <c r="UUF311" s="36"/>
      <c r="UUG311" s="36"/>
      <c r="UUH311" s="36"/>
      <c r="UUI311" s="36"/>
      <c r="UUJ311" s="36"/>
      <c r="UUK311" s="36"/>
      <c r="UUL311" s="36"/>
      <c r="UUM311" s="36"/>
      <c r="UUN311" s="36"/>
      <c r="UUO311" s="36"/>
      <c r="UUP311" s="36"/>
      <c r="UUQ311" s="36"/>
      <c r="UUR311" s="36"/>
      <c r="UUS311" s="36"/>
      <c r="UUT311" s="36"/>
      <c r="UUU311" s="36"/>
      <c r="UUV311" s="36"/>
      <c r="UUW311" s="36"/>
      <c r="UUX311" s="36"/>
      <c r="UUY311" s="36"/>
      <c r="UUZ311" s="36"/>
      <c r="UVA311" s="36"/>
      <c r="UVB311" s="36"/>
      <c r="UVC311" s="36"/>
      <c r="UVD311" s="36"/>
      <c r="UVE311" s="36"/>
      <c r="UVF311" s="36"/>
      <c r="UVG311" s="36"/>
      <c r="UVH311" s="36"/>
      <c r="UVI311" s="36"/>
      <c r="UVJ311" s="36"/>
      <c r="UVK311" s="36"/>
      <c r="UVL311" s="36"/>
      <c r="UVM311" s="36"/>
      <c r="UVN311" s="36"/>
      <c r="UVO311" s="36"/>
      <c r="UVP311" s="36"/>
      <c r="UVQ311" s="36"/>
      <c r="UVR311" s="36"/>
      <c r="UVS311" s="36"/>
      <c r="UVT311" s="36"/>
      <c r="UVU311" s="36"/>
      <c r="UVV311" s="36"/>
      <c r="UVW311" s="36"/>
      <c r="UVX311" s="36"/>
      <c r="UVY311" s="36"/>
      <c r="UVZ311" s="36"/>
      <c r="UWA311" s="36"/>
      <c r="UWB311" s="36"/>
      <c r="UWC311" s="36"/>
      <c r="UWD311" s="36"/>
      <c r="UWE311" s="36"/>
      <c r="UWF311" s="36"/>
      <c r="UWG311" s="36"/>
      <c r="UWH311" s="36"/>
      <c r="UWI311" s="36"/>
      <c r="UWJ311" s="36"/>
      <c r="UWK311" s="36"/>
      <c r="UWL311" s="36"/>
      <c r="UWM311" s="36"/>
      <c r="UWN311" s="36"/>
      <c r="UWO311" s="36"/>
      <c r="UWP311" s="36"/>
      <c r="UWQ311" s="36"/>
      <c r="UWR311" s="36"/>
      <c r="UWS311" s="36"/>
      <c r="UWT311" s="36"/>
      <c r="UWU311" s="36"/>
      <c r="UWV311" s="36"/>
      <c r="UWW311" s="36"/>
      <c r="UWX311" s="36"/>
      <c r="UWY311" s="36"/>
      <c r="UWZ311" s="36"/>
      <c r="UXA311" s="36"/>
      <c r="UXB311" s="36"/>
      <c r="UXC311" s="36"/>
      <c r="UXD311" s="36"/>
      <c r="UXE311" s="36"/>
      <c r="UXF311" s="36"/>
      <c r="UXG311" s="36"/>
      <c r="UXH311" s="36"/>
      <c r="UXI311" s="36"/>
      <c r="UXJ311" s="36"/>
      <c r="UXK311" s="36"/>
      <c r="UXL311" s="36"/>
      <c r="UXM311" s="36"/>
      <c r="UXN311" s="36"/>
      <c r="UXO311" s="36"/>
      <c r="UXP311" s="36"/>
      <c r="UXQ311" s="36"/>
      <c r="UXR311" s="36"/>
      <c r="UXS311" s="36"/>
      <c r="UXT311" s="36"/>
      <c r="UXU311" s="36"/>
      <c r="UXV311" s="36"/>
      <c r="UXW311" s="36"/>
      <c r="UXX311" s="36"/>
      <c r="UXY311" s="36"/>
      <c r="UXZ311" s="36"/>
      <c r="UYA311" s="36"/>
      <c r="UYB311" s="36"/>
      <c r="UYC311" s="36"/>
      <c r="UYD311" s="36"/>
      <c r="UYE311" s="36"/>
      <c r="UYF311" s="36"/>
      <c r="UYG311" s="36"/>
      <c r="UYH311" s="36"/>
      <c r="UYI311" s="36"/>
      <c r="UYJ311" s="36"/>
      <c r="UYK311" s="36"/>
      <c r="UYL311" s="36"/>
      <c r="UYM311" s="36"/>
      <c r="UYN311" s="36"/>
      <c r="UYO311" s="36"/>
      <c r="UYP311" s="36"/>
      <c r="UYQ311" s="36"/>
      <c r="UYR311" s="36"/>
      <c r="UYS311" s="36"/>
      <c r="UYT311" s="36"/>
      <c r="UYU311" s="36"/>
      <c r="UYV311" s="36"/>
      <c r="UYW311" s="36"/>
      <c r="UYX311" s="36"/>
      <c r="UYY311" s="36"/>
      <c r="UYZ311" s="36"/>
      <c r="UZA311" s="36"/>
      <c r="UZB311" s="36"/>
      <c r="UZC311" s="36"/>
      <c r="UZD311" s="36"/>
      <c r="UZE311" s="36"/>
      <c r="UZF311" s="36"/>
      <c r="UZG311" s="36"/>
      <c r="UZH311" s="36"/>
      <c r="UZI311" s="36"/>
      <c r="UZJ311" s="36"/>
      <c r="UZK311" s="36"/>
      <c r="UZL311" s="36"/>
      <c r="UZM311" s="36"/>
      <c r="UZN311" s="36"/>
      <c r="UZO311" s="36"/>
      <c r="UZP311" s="36"/>
      <c r="UZQ311" s="36"/>
      <c r="UZR311" s="36"/>
      <c r="UZS311" s="36"/>
      <c r="UZT311" s="36"/>
      <c r="UZU311" s="36"/>
      <c r="UZV311" s="36"/>
      <c r="UZW311" s="36"/>
      <c r="UZX311" s="36"/>
      <c r="UZY311" s="36"/>
      <c r="UZZ311" s="36"/>
      <c r="VAA311" s="36"/>
      <c r="VAB311" s="36"/>
      <c r="VAC311" s="36"/>
      <c r="VAD311" s="36"/>
      <c r="VAE311" s="36"/>
      <c r="VAF311" s="36"/>
      <c r="VAG311" s="36"/>
      <c r="VAH311" s="36"/>
      <c r="VAI311" s="36"/>
      <c r="VAJ311" s="36"/>
      <c r="VAK311" s="36"/>
      <c r="VAL311" s="36"/>
      <c r="VAM311" s="36"/>
      <c r="VAN311" s="36"/>
      <c r="VAO311" s="36"/>
      <c r="VAP311" s="36"/>
      <c r="VAQ311" s="36"/>
      <c r="VAR311" s="36"/>
      <c r="VAS311" s="36"/>
      <c r="VAT311" s="36"/>
      <c r="VAU311" s="36"/>
      <c r="VAV311" s="36"/>
      <c r="VAW311" s="36"/>
      <c r="VAX311" s="36"/>
      <c r="VAY311" s="36"/>
      <c r="VAZ311" s="36"/>
      <c r="VBA311" s="36"/>
      <c r="VBB311" s="36"/>
      <c r="VBC311" s="36"/>
      <c r="VBD311" s="36"/>
      <c r="VBE311" s="36"/>
      <c r="VBF311" s="36"/>
      <c r="VBG311" s="36"/>
      <c r="VBH311" s="36"/>
      <c r="VBI311" s="36"/>
      <c r="VBJ311" s="36"/>
      <c r="VBK311" s="36"/>
      <c r="VBL311" s="36"/>
      <c r="VBM311" s="36"/>
      <c r="VBN311" s="36"/>
      <c r="VBO311" s="36"/>
      <c r="VBP311" s="36"/>
      <c r="VBQ311" s="36"/>
      <c r="VBR311" s="36"/>
      <c r="VBS311" s="36"/>
      <c r="VBT311" s="36"/>
      <c r="VBU311" s="36"/>
      <c r="VBV311" s="36"/>
      <c r="VBW311" s="36"/>
      <c r="VBX311" s="36"/>
      <c r="VBY311" s="36"/>
      <c r="VBZ311" s="36"/>
      <c r="VCA311" s="36"/>
      <c r="VCB311" s="36"/>
      <c r="VCC311" s="36"/>
      <c r="VCD311" s="36"/>
      <c r="VCE311" s="36"/>
      <c r="VCF311" s="36"/>
      <c r="VCG311" s="36"/>
      <c r="VCH311" s="36"/>
      <c r="VCI311" s="36"/>
      <c r="VCJ311" s="36"/>
      <c r="VCK311" s="36"/>
      <c r="VCL311" s="36"/>
      <c r="VCM311" s="36"/>
      <c r="VCN311" s="36"/>
      <c r="VCO311" s="36"/>
      <c r="VCP311" s="36"/>
      <c r="VCQ311" s="36"/>
      <c r="VCR311" s="36"/>
      <c r="VCS311" s="36"/>
      <c r="VCT311" s="36"/>
      <c r="VCU311" s="36"/>
      <c r="VCV311" s="36"/>
      <c r="VCW311" s="36"/>
      <c r="VCX311" s="36"/>
      <c r="VCY311" s="36"/>
      <c r="VCZ311" s="36"/>
      <c r="VDA311" s="36"/>
      <c r="VDB311" s="36"/>
      <c r="VDC311" s="36"/>
      <c r="VDD311" s="36"/>
      <c r="VDE311" s="36"/>
      <c r="VDF311" s="36"/>
      <c r="VDG311" s="36"/>
      <c r="VDH311" s="36"/>
      <c r="VDI311" s="36"/>
      <c r="VDJ311" s="36"/>
      <c r="VDK311" s="36"/>
      <c r="VDL311" s="36"/>
      <c r="VDM311" s="36"/>
      <c r="VDN311" s="36"/>
      <c r="VDO311" s="36"/>
      <c r="VDP311" s="36"/>
      <c r="VDQ311" s="36"/>
      <c r="VDR311" s="36"/>
      <c r="VDS311" s="36"/>
      <c r="VDT311" s="36"/>
      <c r="VDU311" s="36"/>
      <c r="VDV311" s="36"/>
      <c r="VDW311" s="36"/>
      <c r="VDX311" s="36"/>
      <c r="VDY311" s="36"/>
      <c r="VDZ311" s="36"/>
      <c r="VEA311" s="36"/>
      <c r="VEB311" s="36"/>
      <c r="VEC311" s="36"/>
      <c r="VED311" s="36"/>
      <c r="VEE311" s="36"/>
      <c r="VEF311" s="36"/>
      <c r="VEG311" s="36"/>
      <c r="VEH311" s="36"/>
      <c r="VEI311" s="36"/>
      <c r="VEJ311" s="36"/>
      <c r="VEK311" s="36"/>
      <c r="VEL311" s="36"/>
      <c r="VEM311" s="36"/>
      <c r="VEN311" s="36"/>
      <c r="VEO311" s="36"/>
      <c r="VEP311" s="36"/>
      <c r="VEQ311" s="36"/>
      <c r="VER311" s="36"/>
      <c r="VES311" s="36"/>
      <c r="VET311" s="36"/>
      <c r="VEU311" s="36"/>
      <c r="VEV311" s="36"/>
      <c r="VEW311" s="36"/>
      <c r="VEX311" s="36"/>
      <c r="VEY311" s="36"/>
      <c r="VEZ311" s="36"/>
      <c r="VFA311" s="36"/>
      <c r="VFB311" s="36"/>
      <c r="VFC311" s="36"/>
      <c r="VFD311" s="36"/>
      <c r="VFE311" s="36"/>
      <c r="VFF311" s="36"/>
      <c r="VFG311" s="36"/>
      <c r="VFH311" s="36"/>
      <c r="VFI311" s="36"/>
      <c r="VFJ311" s="36"/>
      <c r="VFK311" s="36"/>
      <c r="VFL311" s="36"/>
      <c r="VFM311" s="36"/>
      <c r="VFN311" s="36"/>
      <c r="VFO311" s="36"/>
      <c r="VFP311" s="36"/>
      <c r="VFQ311" s="36"/>
      <c r="VFR311" s="36"/>
      <c r="VFS311" s="36"/>
      <c r="VFT311" s="36"/>
      <c r="VFU311" s="36"/>
      <c r="VFV311" s="36"/>
      <c r="VFW311" s="36"/>
      <c r="VFX311" s="36"/>
      <c r="VFY311" s="36"/>
      <c r="VFZ311" s="36"/>
      <c r="VGA311" s="36"/>
      <c r="VGB311" s="36"/>
      <c r="VGC311" s="36"/>
      <c r="VGD311" s="36"/>
      <c r="VGE311" s="36"/>
      <c r="VGF311" s="36"/>
      <c r="VGG311" s="36"/>
      <c r="VGH311" s="36"/>
      <c r="VGI311" s="36"/>
      <c r="VGJ311" s="36"/>
      <c r="VGK311" s="36"/>
      <c r="VGL311" s="36"/>
      <c r="VGM311" s="36"/>
      <c r="VGN311" s="36"/>
      <c r="VGO311" s="36"/>
      <c r="VGP311" s="36"/>
      <c r="VGQ311" s="36"/>
      <c r="VGR311" s="36"/>
      <c r="VGS311" s="36"/>
      <c r="VGT311" s="36"/>
      <c r="VGU311" s="36"/>
      <c r="VGV311" s="36"/>
      <c r="VGW311" s="36"/>
      <c r="VGX311" s="36"/>
      <c r="VGY311" s="36"/>
      <c r="VGZ311" s="36"/>
      <c r="VHA311" s="36"/>
      <c r="VHB311" s="36"/>
      <c r="VHC311" s="36"/>
      <c r="VHD311" s="36"/>
      <c r="VHE311" s="36"/>
      <c r="VHF311" s="36"/>
      <c r="VHG311" s="36"/>
      <c r="VHH311" s="36"/>
      <c r="VHI311" s="36"/>
      <c r="VHJ311" s="36"/>
      <c r="VHK311" s="36"/>
      <c r="VHL311" s="36"/>
      <c r="VHM311" s="36"/>
      <c r="VHN311" s="36"/>
      <c r="VHO311" s="36"/>
      <c r="VHP311" s="36"/>
      <c r="VHQ311" s="36"/>
      <c r="VHR311" s="36"/>
      <c r="VHS311" s="36"/>
      <c r="VHT311" s="36"/>
      <c r="VHU311" s="36"/>
      <c r="VHV311" s="36"/>
      <c r="VHW311" s="36"/>
      <c r="VHX311" s="36"/>
      <c r="VHY311" s="36"/>
      <c r="VHZ311" s="36"/>
      <c r="VIA311" s="36"/>
      <c r="VIB311" s="36"/>
      <c r="VIC311" s="36"/>
      <c r="VID311" s="36"/>
      <c r="VIE311" s="36"/>
      <c r="VIF311" s="36"/>
      <c r="VIG311" s="36"/>
      <c r="VIH311" s="36"/>
      <c r="VII311" s="36"/>
      <c r="VIJ311" s="36"/>
      <c r="VIK311" s="36"/>
      <c r="VIL311" s="36"/>
      <c r="VIM311" s="36"/>
      <c r="VIN311" s="36"/>
      <c r="VIO311" s="36"/>
      <c r="VIP311" s="36"/>
      <c r="VIQ311" s="36"/>
      <c r="VIR311" s="36"/>
      <c r="VIS311" s="36"/>
      <c r="VIT311" s="36"/>
      <c r="VIU311" s="36"/>
      <c r="VIV311" s="36"/>
      <c r="VIW311" s="36"/>
      <c r="VIX311" s="36"/>
      <c r="VIY311" s="36"/>
      <c r="VIZ311" s="36"/>
      <c r="VJA311" s="36"/>
      <c r="VJB311" s="36"/>
      <c r="VJC311" s="36"/>
      <c r="VJD311" s="36"/>
      <c r="VJE311" s="36"/>
      <c r="VJF311" s="36"/>
      <c r="VJG311" s="36"/>
      <c r="VJH311" s="36"/>
      <c r="VJI311" s="36"/>
      <c r="VJJ311" s="36"/>
      <c r="VJK311" s="36"/>
      <c r="VJL311" s="36"/>
      <c r="VJM311" s="36"/>
      <c r="VJN311" s="36"/>
      <c r="VJO311" s="36"/>
      <c r="VJP311" s="36"/>
      <c r="VJQ311" s="36"/>
      <c r="VJR311" s="36"/>
      <c r="VJS311" s="36"/>
      <c r="VJT311" s="36"/>
      <c r="VJU311" s="36"/>
      <c r="VJV311" s="36"/>
      <c r="VJW311" s="36"/>
      <c r="VJX311" s="36"/>
      <c r="VJY311" s="36"/>
      <c r="VJZ311" s="36"/>
      <c r="VKA311" s="36"/>
      <c r="VKB311" s="36"/>
      <c r="VKC311" s="36"/>
      <c r="VKD311" s="36"/>
      <c r="VKE311" s="36"/>
      <c r="VKF311" s="36"/>
      <c r="VKG311" s="36"/>
      <c r="VKH311" s="36"/>
      <c r="VKI311" s="36"/>
      <c r="VKJ311" s="36"/>
      <c r="VKK311" s="36"/>
      <c r="VKL311" s="36"/>
      <c r="VKM311" s="36"/>
      <c r="VKN311" s="36"/>
      <c r="VKO311" s="36"/>
      <c r="VKP311" s="36"/>
      <c r="VKQ311" s="36"/>
      <c r="VKR311" s="36"/>
      <c r="VKS311" s="36"/>
      <c r="VKT311" s="36"/>
      <c r="VKU311" s="36"/>
      <c r="VKV311" s="36"/>
      <c r="VKW311" s="36"/>
      <c r="VKX311" s="36"/>
      <c r="VKY311" s="36"/>
      <c r="VKZ311" s="36"/>
      <c r="VLA311" s="36"/>
      <c r="VLB311" s="36"/>
      <c r="VLC311" s="36"/>
      <c r="VLD311" s="36"/>
      <c r="VLE311" s="36"/>
      <c r="VLF311" s="36"/>
      <c r="VLG311" s="36"/>
      <c r="VLH311" s="36"/>
      <c r="VLI311" s="36"/>
      <c r="VLJ311" s="36"/>
      <c r="VLK311" s="36"/>
      <c r="VLL311" s="36"/>
      <c r="VLM311" s="36"/>
      <c r="VLN311" s="36"/>
      <c r="VLO311" s="36"/>
      <c r="VLP311" s="36"/>
      <c r="VLQ311" s="36"/>
      <c r="VLR311" s="36"/>
      <c r="VLS311" s="36"/>
      <c r="VLT311" s="36"/>
      <c r="VLU311" s="36"/>
      <c r="VLV311" s="36"/>
      <c r="VLW311" s="36"/>
      <c r="VLX311" s="36"/>
      <c r="VLY311" s="36"/>
      <c r="VLZ311" s="36"/>
      <c r="VMA311" s="36"/>
      <c r="VMB311" s="36"/>
      <c r="VMC311" s="36"/>
      <c r="VMD311" s="36"/>
      <c r="VME311" s="36"/>
      <c r="VMF311" s="36"/>
      <c r="VMG311" s="36"/>
      <c r="VMH311" s="36"/>
      <c r="VMI311" s="36"/>
      <c r="VMJ311" s="36"/>
      <c r="VMK311" s="36"/>
      <c r="VML311" s="36"/>
      <c r="VMM311" s="36"/>
      <c r="VMN311" s="36"/>
      <c r="VMO311" s="36"/>
      <c r="VMP311" s="36"/>
      <c r="VMQ311" s="36"/>
      <c r="VMR311" s="36"/>
      <c r="VMS311" s="36"/>
      <c r="VMT311" s="36"/>
      <c r="VMU311" s="36"/>
      <c r="VMV311" s="36"/>
      <c r="VMW311" s="36"/>
      <c r="VMX311" s="36"/>
      <c r="VMY311" s="36"/>
      <c r="VMZ311" s="36"/>
      <c r="VNA311" s="36"/>
      <c r="VNB311" s="36"/>
      <c r="VNC311" s="36"/>
      <c r="VND311" s="36"/>
      <c r="VNE311" s="36"/>
      <c r="VNF311" s="36"/>
      <c r="VNG311" s="36"/>
      <c r="VNH311" s="36"/>
      <c r="VNI311" s="36"/>
      <c r="VNJ311" s="36"/>
      <c r="VNK311" s="36"/>
      <c r="VNL311" s="36"/>
      <c r="VNM311" s="36"/>
      <c r="VNN311" s="36"/>
      <c r="VNO311" s="36"/>
      <c r="VNP311" s="36"/>
      <c r="VNQ311" s="36"/>
      <c r="VNR311" s="36"/>
      <c r="VNS311" s="36"/>
      <c r="VNT311" s="36"/>
      <c r="VNU311" s="36"/>
      <c r="VNV311" s="36"/>
      <c r="VNW311" s="36"/>
      <c r="VNX311" s="36"/>
      <c r="VNY311" s="36"/>
      <c r="VNZ311" s="36"/>
      <c r="VOA311" s="36"/>
      <c r="VOB311" s="36"/>
      <c r="VOC311" s="36"/>
      <c r="VOD311" s="36"/>
      <c r="VOE311" s="36"/>
      <c r="VOF311" s="36"/>
      <c r="VOG311" s="36"/>
      <c r="VOH311" s="36"/>
      <c r="VOI311" s="36"/>
      <c r="VOJ311" s="36"/>
      <c r="VOK311" s="36"/>
      <c r="VOL311" s="36"/>
      <c r="VOM311" s="36"/>
      <c r="VON311" s="36"/>
      <c r="VOO311" s="36"/>
      <c r="VOP311" s="36"/>
      <c r="VOQ311" s="36"/>
      <c r="VOR311" s="36"/>
      <c r="VOS311" s="36"/>
      <c r="VOT311" s="36"/>
      <c r="VOU311" s="36"/>
      <c r="VOV311" s="36"/>
      <c r="VOW311" s="36"/>
      <c r="VOX311" s="36"/>
      <c r="VOY311" s="36"/>
      <c r="VOZ311" s="36"/>
      <c r="VPA311" s="36"/>
      <c r="VPB311" s="36"/>
      <c r="VPC311" s="36"/>
      <c r="VPD311" s="36"/>
      <c r="VPE311" s="36"/>
      <c r="VPF311" s="36"/>
      <c r="VPG311" s="36"/>
      <c r="VPH311" s="36"/>
      <c r="VPI311" s="36"/>
      <c r="VPJ311" s="36"/>
      <c r="VPK311" s="36"/>
      <c r="VPL311" s="36"/>
      <c r="VPM311" s="36"/>
      <c r="VPN311" s="36"/>
      <c r="VPO311" s="36"/>
      <c r="VPP311" s="36"/>
      <c r="VPQ311" s="36"/>
      <c r="VPR311" s="36"/>
      <c r="VPS311" s="36"/>
      <c r="VPT311" s="36"/>
      <c r="VPU311" s="36"/>
      <c r="VPV311" s="36"/>
      <c r="VPW311" s="36"/>
      <c r="VPX311" s="36"/>
      <c r="VPY311" s="36"/>
      <c r="VPZ311" s="36"/>
      <c r="VQA311" s="36"/>
      <c r="VQB311" s="36"/>
      <c r="VQC311" s="36"/>
      <c r="VQD311" s="36"/>
      <c r="VQE311" s="36"/>
      <c r="VQF311" s="36"/>
      <c r="VQG311" s="36"/>
      <c r="VQH311" s="36"/>
      <c r="VQI311" s="36"/>
      <c r="VQJ311" s="36"/>
      <c r="VQK311" s="36"/>
      <c r="VQL311" s="36"/>
      <c r="VQM311" s="36"/>
      <c r="VQN311" s="36"/>
      <c r="VQO311" s="36"/>
      <c r="VQP311" s="36"/>
      <c r="VQQ311" s="36"/>
      <c r="VQR311" s="36"/>
      <c r="VQS311" s="36"/>
      <c r="VQT311" s="36"/>
      <c r="VQU311" s="36"/>
      <c r="VQV311" s="36"/>
      <c r="VQW311" s="36"/>
      <c r="VQX311" s="36"/>
      <c r="VQY311" s="36"/>
      <c r="VQZ311" s="36"/>
      <c r="VRA311" s="36"/>
      <c r="VRB311" s="36"/>
      <c r="VRC311" s="36"/>
      <c r="VRD311" s="36"/>
      <c r="VRE311" s="36"/>
      <c r="VRF311" s="36"/>
      <c r="VRG311" s="36"/>
      <c r="VRH311" s="36"/>
      <c r="VRI311" s="36"/>
      <c r="VRJ311" s="36"/>
      <c r="VRK311" s="36"/>
      <c r="VRL311" s="36"/>
      <c r="VRM311" s="36"/>
      <c r="VRN311" s="36"/>
      <c r="VRO311" s="36"/>
      <c r="VRP311" s="36"/>
      <c r="VRQ311" s="36"/>
      <c r="VRR311" s="36"/>
      <c r="VRS311" s="36"/>
      <c r="VRT311" s="36"/>
      <c r="VRU311" s="36"/>
      <c r="VRV311" s="36"/>
      <c r="VRW311" s="36"/>
      <c r="VRX311" s="36"/>
      <c r="VRY311" s="36"/>
      <c r="VRZ311" s="36"/>
      <c r="VSA311" s="36"/>
      <c r="VSB311" s="36"/>
      <c r="VSC311" s="36"/>
      <c r="VSD311" s="36"/>
      <c r="VSE311" s="36"/>
      <c r="VSF311" s="36"/>
      <c r="VSG311" s="36"/>
      <c r="VSH311" s="36"/>
      <c r="VSI311" s="36"/>
      <c r="VSJ311" s="36"/>
      <c r="VSK311" s="36"/>
      <c r="VSL311" s="36"/>
      <c r="VSM311" s="36"/>
      <c r="VSN311" s="36"/>
      <c r="VSO311" s="36"/>
      <c r="VSP311" s="36"/>
      <c r="VSQ311" s="36"/>
      <c r="VSR311" s="36"/>
      <c r="VSS311" s="36"/>
      <c r="VST311" s="36"/>
      <c r="VSU311" s="36"/>
      <c r="VSV311" s="36"/>
      <c r="VSW311" s="36"/>
      <c r="VSX311" s="36"/>
      <c r="VSY311" s="36"/>
      <c r="VSZ311" s="36"/>
      <c r="VTA311" s="36"/>
      <c r="VTB311" s="36"/>
      <c r="VTC311" s="36"/>
      <c r="VTD311" s="36"/>
      <c r="VTE311" s="36"/>
      <c r="VTF311" s="36"/>
      <c r="VTG311" s="36"/>
      <c r="VTH311" s="36"/>
      <c r="VTI311" s="36"/>
      <c r="VTJ311" s="36"/>
      <c r="VTK311" s="36"/>
      <c r="VTL311" s="36"/>
      <c r="VTM311" s="36"/>
      <c r="VTN311" s="36"/>
      <c r="VTO311" s="36"/>
      <c r="VTP311" s="36"/>
      <c r="VTQ311" s="36"/>
      <c r="VTR311" s="36"/>
      <c r="VTS311" s="36"/>
      <c r="VTT311" s="36"/>
      <c r="VTU311" s="36"/>
      <c r="VTV311" s="36"/>
      <c r="VTW311" s="36"/>
      <c r="VTX311" s="36"/>
      <c r="VTY311" s="36"/>
      <c r="VTZ311" s="36"/>
      <c r="VUA311" s="36"/>
      <c r="VUB311" s="36"/>
      <c r="VUC311" s="36"/>
      <c r="VUD311" s="36"/>
      <c r="VUE311" s="36"/>
      <c r="VUF311" s="36"/>
      <c r="VUG311" s="36"/>
      <c r="VUH311" s="36"/>
      <c r="VUI311" s="36"/>
      <c r="VUJ311" s="36"/>
      <c r="VUK311" s="36"/>
      <c r="VUL311" s="36"/>
      <c r="VUM311" s="36"/>
      <c r="VUN311" s="36"/>
      <c r="VUO311" s="36"/>
      <c r="VUP311" s="36"/>
      <c r="VUQ311" s="36"/>
      <c r="VUR311" s="36"/>
      <c r="VUS311" s="36"/>
      <c r="VUT311" s="36"/>
      <c r="VUU311" s="36"/>
      <c r="VUV311" s="36"/>
      <c r="VUW311" s="36"/>
      <c r="VUX311" s="36"/>
      <c r="VUY311" s="36"/>
      <c r="VUZ311" s="36"/>
      <c r="VVA311" s="36"/>
      <c r="VVB311" s="36"/>
      <c r="VVC311" s="36"/>
      <c r="VVD311" s="36"/>
      <c r="VVE311" s="36"/>
      <c r="VVF311" s="36"/>
      <c r="VVG311" s="36"/>
      <c r="VVH311" s="36"/>
      <c r="VVI311" s="36"/>
      <c r="VVJ311" s="36"/>
      <c r="VVK311" s="36"/>
      <c r="VVL311" s="36"/>
      <c r="VVM311" s="36"/>
      <c r="VVN311" s="36"/>
      <c r="VVO311" s="36"/>
      <c r="VVP311" s="36"/>
      <c r="VVQ311" s="36"/>
      <c r="VVR311" s="36"/>
      <c r="VVS311" s="36"/>
      <c r="VVT311" s="36"/>
      <c r="VVU311" s="36"/>
      <c r="VVV311" s="36"/>
      <c r="VVW311" s="36"/>
      <c r="VVX311" s="36"/>
      <c r="VVY311" s="36"/>
      <c r="VVZ311" s="36"/>
      <c r="VWA311" s="36"/>
      <c r="VWB311" s="36"/>
      <c r="VWC311" s="36"/>
      <c r="VWD311" s="36"/>
      <c r="VWE311" s="36"/>
      <c r="VWF311" s="36"/>
      <c r="VWG311" s="36"/>
      <c r="VWH311" s="36"/>
      <c r="VWI311" s="36"/>
      <c r="VWJ311" s="36"/>
      <c r="VWK311" s="36"/>
      <c r="VWL311" s="36"/>
      <c r="VWM311" s="36"/>
      <c r="VWN311" s="36"/>
      <c r="VWO311" s="36"/>
      <c r="VWP311" s="36"/>
      <c r="VWQ311" s="36"/>
      <c r="VWR311" s="36"/>
      <c r="VWS311" s="36"/>
      <c r="VWT311" s="36"/>
      <c r="VWU311" s="36"/>
      <c r="VWV311" s="36"/>
      <c r="VWW311" s="36"/>
      <c r="VWX311" s="36"/>
      <c r="VWY311" s="36"/>
      <c r="VWZ311" s="36"/>
      <c r="VXA311" s="36"/>
      <c r="VXB311" s="36"/>
      <c r="VXC311" s="36"/>
      <c r="VXD311" s="36"/>
      <c r="VXE311" s="36"/>
      <c r="VXF311" s="36"/>
      <c r="VXG311" s="36"/>
      <c r="VXH311" s="36"/>
      <c r="VXI311" s="36"/>
      <c r="VXJ311" s="36"/>
      <c r="VXK311" s="36"/>
      <c r="VXL311" s="36"/>
      <c r="VXM311" s="36"/>
      <c r="VXN311" s="36"/>
      <c r="VXO311" s="36"/>
      <c r="VXP311" s="36"/>
      <c r="VXQ311" s="36"/>
      <c r="VXR311" s="36"/>
      <c r="VXS311" s="36"/>
      <c r="VXT311" s="36"/>
      <c r="VXU311" s="36"/>
      <c r="VXV311" s="36"/>
      <c r="VXW311" s="36"/>
      <c r="VXX311" s="36"/>
      <c r="VXY311" s="36"/>
      <c r="VXZ311" s="36"/>
      <c r="VYA311" s="36"/>
      <c r="VYB311" s="36"/>
      <c r="VYC311" s="36"/>
      <c r="VYD311" s="36"/>
      <c r="VYE311" s="36"/>
      <c r="VYF311" s="36"/>
      <c r="VYG311" s="36"/>
      <c r="VYH311" s="36"/>
      <c r="VYI311" s="36"/>
      <c r="VYJ311" s="36"/>
      <c r="VYK311" s="36"/>
      <c r="VYL311" s="36"/>
      <c r="VYM311" s="36"/>
      <c r="VYN311" s="36"/>
      <c r="VYO311" s="36"/>
      <c r="VYP311" s="36"/>
      <c r="VYQ311" s="36"/>
      <c r="VYR311" s="36"/>
      <c r="VYS311" s="36"/>
      <c r="VYT311" s="36"/>
      <c r="VYU311" s="36"/>
      <c r="VYV311" s="36"/>
      <c r="VYW311" s="36"/>
      <c r="VYX311" s="36"/>
      <c r="VYY311" s="36"/>
      <c r="VYZ311" s="36"/>
      <c r="VZA311" s="36"/>
      <c r="VZB311" s="36"/>
      <c r="VZC311" s="36"/>
      <c r="VZD311" s="36"/>
      <c r="VZE311" s="36"/>
      <c r="VZF311" s="36"/>
      <c r="VZG311" s="36"/>
      <c r="VZH311" s="36"/>
      <c r="VZI311" s="36"/>
      <c r="VZJ311" s="36"/>
      <c r="VZK311" s="36"/>
      <c r="VZL311" s="36"/>
      <c r="VZM311" s="36"/>
      <c r="VZN311" s="36"/>
      <c r="VZO311" s="36"/>
      <c r="VZP311" s="36"/>
      <c r="VZQ311" s="36"/>
      <c r="VZR311" s="36"/>
      <c r="VZS311" s="36"/>
      <c r="VZT311" s="36"/>
      <c r="VZU311" s="36"/>
      <c r="VZV311" s="36"/>
      <c r="VZW311" s="36"/>
      <c r="VZX311" s="36"/>
      <c r="VZY311" s="36"/>
      <c r="VZZ311" s="36"/>
      <c r="WAA311" s="36"/>
      <c r="WAB311" s="36"/>
      <c r="WAC311" s="36"/>
      <c r="WAD311" s="36"/>
      <c r="WAE311" s="36"/>
      <c r="WAF311" s="36"/>
      <c r="WAG311" s="36"/>
      <c r="WAH311" s="36"/>
      <c r="WAI311" s="36"/>
      <c r="WAJ311" s="36"/>
      <c r="WAK311" s="36"/>
      <c r="WAL311" s="36"/>
      <c r="WAM311" s="36"/>
      <c r="WAN311" s="36"/>
      <c r="WAO311" s="36"/>
      <c r="WAP311" s="36"/>
      <c r="WAQ311" s="36"/>
      <c r="WAR311" s="36"/>
      <c r="WAS311" s="36"/>
      <c r="WAT311" s="36"/>
      <c r="WAU311" s="36"/>
      <c r="WAV311" s="36"/>
      <c r="WAW311" s="36"/>
      <c r="WAX311" s="36"/>
      <c r="WAY311" s="36"/>
      <c r="WAZ311" s="36"/>
      <c r="WBA311" s="36"/>
      <c r="WBB311" s="36"/>
      <c r="WBC311" s="36"/>
      <c r="WBD311" s="36"/>
      <c r="WBE311" s="36"/>
      <c r="WBF311" s="36"/>
      <c r="WBG311" s="36"/>
      <c r="WBH311" s="36"/>
      <c r="WBI311" s="36"/>
      <c r="WBJ311" s="36"/>
      <c r="WBK311" s="36"/>
      <c r="WBL311" s="36"/>
      <c r="WBM311" s="36"/>
      <c r="WBN311" s="36"/>
      <c r="WBO311" s="36"/>
      <c r="WBP311" s="36"/>
      <c r="WBQ311" s="36"/>
      <c r="WBR311" s="36"/>
      <c r="WBS311" s="36"/>
      <c r="WBT311" s="36"/>
      <c r="WBU311" s="36"/>
      <c r="WBV311" s="36"/>
      <c r="WBW311" s="36"/>
      <c r="WBX311" s="36"/>
      <c r="WBY311" s="36"/>
      <c r="WBZ311" s="36"/>
      <c r="WCA311" s="36"/>
      <c r="WCB311" s="36"/>
      <c r="WCC311" s="36"/>
      <c r="WCD311" s="36"/>
      <c r="WCE311" s="36"/>
      <c r="WCF311" s="36"/>
      <c r="WCG311" s="36"/>
      <c r="WCH311" s="36"/>
      <c r="WCI311" s="36"/>
      <c r="WCJ311" s="36"/>
      <c r="WCK311" s="36"/>
      <c r="WCL311" s="36"/>
      <c r="WCM311" s="36"/>
      <c r="WCN311" s="36"/>
      <c r="WCO311" s="36"/>
      <c r="WCP311" s="36"/>
      <c r="WCQ311" s="36"/>
      <c r="WCR311" s="36"/>
      <c r="WCS311" s="36"/>
      <c r="WCT311" s="36"/>
      <c r="WCU311" s="36"/>
      <c r="WCV311" s="36"/>
      <c r="WCW311" s="36"/>
      <c r="WCX311" s="36"/>
      <c r="WCY311" s="36"/>
      <c r="WCZ311" s="36"/>
      <c r="WDA311" s="36"/>
      <c r="WDB311" s="36"/>
      <c r="WDC311" s="36"/>
      <c r="WDD311" s="36"/>
      <c r="WDE311" s="36"/>
      <c r="WDF311" s="36"/>
      <c r="WDG311" s="36"/>
      <c r="WDH311" s="36"/>
      <c r="WDI311" s="36"/>
      <c r="WDJ311" s="36"/>
      <c r="WDK311" s="36"/>
      <c r="WDL311" s="36"/>
      <c r="WDM311" s="36"/>
      <c r="WDN311" s="36"/>
      <c r="WDO311" s="36"/>
      <c r="WDP311" s="36"/>
      <c r="WDQ311" s="36"/>
      <c r="WDR311" s="36"/>
      <c r="WDS311" s="36"/>
      <c r="WDT311" s="36"/>
      <c r="WDU311" s="36"/>
      <c r="WDV311" s="36"/>
      <c r="WDW311" s="36"/>
      <c r="WDX311" s="36"/>
      <c r="WDY311" s="36"/>
      <c r="WDZ311" s="36"/>
      <c r="WEA311" s="36"/>
      <c r="WEB311" s="36"/>
      <c r="WEC311" s="36"/>
      <c r="WED311" s="36"/>
      <c r="WEE311" s="36"/>
      <c r="WEF311" s="36"/>
      <c r="WEG311" s="36"/>
      <c r="WEH311" s="36"/>
      <c r="WEI311" s="36"/>
      <c r="WEJ311" s="36"/>
      <c r="WEK311" s="36"/>
      <c r="WEL311" s="36"/>
      <c r="WEM311" s="36"/>
      <c r="WEN311" s="36"/>
      <c r="WEO311" s="36"/>
      <c r="WEP311" s="36"/>
      <c r="WEQ311" s="36"/>
      <c r="WER311" s="36"/>
      <c r="WES311" s="36"/>
      <c r="WET311" s="36"/>
      <c r="WEU311" s="36"/>
      <c r="WEV311" s="36"/>
      <c r="WEW311" s="36"/>
      <c r="WEX311" s="36"/>
      <c r="WEY311" s="36"/>
      <c r="WEZ311" s="36"/>
      <c r="WFA311" s="36"/>
      <c r="WFB311" s="36"/>
      <c r="WFC311" s="36"/>
      <c r="WFD311" s="36"/>
      <c r="WFE311" s="36"/>
      <c r="WFF311" s="36"/>
      <c r="WFG311" s="36"/>
      <c r="WFH311" s="36"/>
      <c r="WFI311" s="36"/>
      <c r="WFJ311" s="36"/>
      <c r="WFK311" s="36"/>
      <c r="WFL311" s="36"/>
      <c r="WFM311" s="36"/>
      <c r="WFN311" s="36"/>
      <c r="WFO311" s="36"/>
      <c r="WFP311" s="36"/>
      <c r="WFQ311" s="36"/>
      <c r="WFR311" s="36"/>
      <c r="WFS311" s="36"/>
      <c r="WFT311" s="36"/>
      <c r="WFU311" s="36"/>
      <c r="WFV311" s="36"/>
      <c r="WFW311" s="36"/>
      <c r="WFX311" s="36"/>
      <c r="WFY311" s="36"/>
      <c r="WFZ311" s="36"/>
      <c r="WGA311" s="36"/>
      <c r="WGB311" s="36"/>
      <c r="WGC311" s="36"/>
      <c r="WGD311" s="36"/>
      <c r="WGE311" s="36"/>
      <c r="WGF311" s="36"/>
      <c r="WGG311" s="36"/>
      <c r="WGH311" s="36"/>
      <c r="WGI311" s="36"/>
      <c r="WGJ311" s="36"/>
      <c r="WGK311" s="36"/>
      <c r="WGL311" s="36"/>
      <c r="WGM311" s="36"/>
      <c r="WGN311" s="36"/>
      <c r="WGO311" s="36"/>
      <c r="WGP311" s="36"/>
      <c r="WGQ311" s="36"/>
      <c r="WGR311" s="36"/>
      <c r="WGS311" s="36"/>
      <c r="WGT311" s="36"/>
      <c r="WGU311" s="36"/>
      <c r="WGV311" s="36"/>
      <c r="WGW311" s="36"/>
      <c r="WGX311" s="36"/>
      <c r="WGY311" s="36"/>
      <c r="WGZ311" s="36"/>
      <c r="WHA311" s="36"/>
      <c r="WHB311" s="36"/>
      <c r="WHC311" s="36"/>
      <c r="WHD311" s="36"/>
      <c r="WHE311" s="36"/>
      <c r="WHF311" s="36"/>
      <c r="WHG311" s="36"/>
      <c r="WHH311" s="36"/>
      <c r="WHI311" s="36"/>
      <c r="WHJ311" s="36"/>
      <c r="WHK311" s="36"/>
      <c r="WHL311" s="36"/>
      <c r="WHM311" s="36"/>
      <c r="WHN311" s="36"/>
      <c r="WHO311" s="36"/>
      <c r="WHP311" s="36"/>
      <c r="WHQ311" s="36"/>
      <c r="WHR311" s="36"/>
      <c r="WHS311" s="36"/>
      <c r="WHT311" s="36"/>
      <c r="WHU311" s="36"/>
      <c r="WHV311" s="36"/>
      <c r="WHW311" s="36"/>
      <c r="WHX311" s="36"/>
      <c r="WHY311" s="36"/>
      <c r="WHZ311" s="36"/>
      <c r="WIA311" s="36"/>
      <c r="WIB311" s="36"/>
      <c r="WIC311" s="36"/>
      <c r="WID311" s="36"/>
      <c r="WIE311" s="36"/>
      <c r="WIF311" s="36"/>
      <c r="WIG311" s="36"/>
      <c r="WIH311" s="36"/>
      <c r="WII311" s="36"/>
      <c r="WIJ311" s="36"/>
      <c r="WIK311" s="36"/>
      <c r="WIL311" s="36"/>
      <c r="WIM311" s="36"/>
      <c r="WIN311" s="36"/>
      <c r="WIO311" s="36"/>
      <c r="WIP311" s="36"/>
      <c r="WIQ311" s="36"/>
      <c r="WIR311" s="36"/>
      <c r="WIS311" s="36"/>
      <c r="WIT311" s="36"/>
      <c r="WIU311" s="36"/>
      <c r="WIV311" s="36"/>
      <c r="WIW311" s="36"/>
      <c r="WIX311" s="36"/>
      <c r="WIY311" s="36"/>
      <c r="WIZ311" s="36"/>
      <c r="WJA311" s="36"/>
      <c r="WJB311" s="36"/>
      <c r="WJC311" s="36"/>
      <c r="WJD311" s="36"/>
      <c r="WJE311" s="36"/>
      <c r="WJF311" s="36"/>
      <c r="WJG311" s="36"/>
      <c r="WJH311" s="36"/>
      <c r="WJI311" s="36"/>
      <c r="WJJ311" s="36"/>
      <c r="WJK311" s="36"/>
      <c r="WJL311" s="36"/>
      <c r="WJM311" s="36"/>
      <c r="WJN311" s="36"/>
      <c r="WJO311" s="36"/>
      <c r="WJP311" s="36"/>
      <c r="WJQ311" s="36"/>
      <c r="WJR311" s="36"/>
      <c r="WJS311" s="36"/>
      <c r="WJT311" s="36"/>
      <c r="WJU311" s="36"/>
      <c r="WJV311" s="36"/>
      <c r="WJW311" s="36"/>
      <c r="WJX311" s="36"/>
      <c r="WJY311" s="36"/>
      <c r="WJZ311" s="36"/>
      <c r="WKA311" s="36"/>
      <c r="WKB311" s="36"/>
      <c r="WKC311" s="36"/>
      <c r="WKD311" s="36"/>
      <c r="WKE311" s="36"/>
      <c r="WKF311" s="36"/>
      <c r="WKG311" s="36"/>
      <c r="WKH311" s="36"/>
      <c r="WKI311" s="36"/>
      <c r="WKJ311" s="36"/>
      <c r="WKK311" s="36"/>
      <c r="WKL311" s="36"/>
      <c r="WKM311" s="36"/>
      <c r="WKN311" s="36"/>
      <c r="WKO311" s="36"/>
      <c r="WKP311" s="36"/>
      <c r="WKQ311" s="36"/>
      <c r="WKR311" s="36"/>
      <c r="WKS311" s="36"/>
      <c r="WKT311" s="36"/>
      <c r="WKU311" s="36"/>
      <c r="WKV311" s="36"/>
      <c r="WKW311" s="36"/>
      <c r="WKX311" s="36"/>
      <c r="WKY311" s="36"/>
      <c r="WKZ311" s="36"/>
      <c r="WLA311" s="36"/>
      <c r="WLB311" s="36"/>
      <c r="WLC311" s="36"/>
      <c r="WLD311" s="36"/>
      <c r="WLE311" s="36"/>
      <c r="WLF311" s="36"/>
      <c r="WLG311" s="36"/>
      <c r="WLH311" s="36"/>
      <c r="WLI311" s="36"/>
      <c r="WLJ311" s="36"/>
      <c r="WLK311" s="36"/>
      <c r="WLL311" s="36"/>
      <c r="WLM311" s="36"/>
      <c r="WLN311" s="36"/>
      <c r="WLO311" s="36"/>
      <c r="WLP311" s="36"/>
      <c r="WLQ311" s="36"/>
      <c r="WLR311" s="36"/>
      <c r="WLS311" s="36"/>
      <c r="WLT311" s="36"/>
      <c r="WLU311" s="36"/>
      <c r="WLV311" s="36"/>
      <c r="WLW311" s="36"/>
      <c r="WLX311" s="36"/>
      <c r="WLY311" s="36"/>
      <c r="WLZ311" s="36"/>
      <c r="WMA311" s="36"/>
      <c r="WMB311" s="36"/>
      <c r="WMC311" s="36"/>
      <c r="WMD311" s="36"/>
      <c r="WME311" s="36"/>
      <c r="WMF311" s="36"/>
      <c r="WMG311" s="36"/>
      <c r="WMH311" s="36"/>
      <c r="WMI311" s="36"/>
      <c r="WMJ311" s="36"/>
      <c r="WMK311" s="36"/>
      <c r="WML311" s="36"/>
      <c r="WMM311" s="36"/>
      <c r="WMN311" s="36"/>
      <c r="WMO311" s="36"/>
      <c r="WMP311" s="36"/>
      <c r="WMQ311" s="36"/>
      <c r="WMR311" s="36"/>
      <c r="WMS311" s="36"/>
      <c r="WMT311" s="36"/>
      <c r="WMU311" s="36"/>
      <c r="WMV311" s="36"/>
      <c r="WMW311" s="36"/>
      <c r="WMX311" s="36"/>
      <c r="WMY311" s="36"/>
      <c r="WMZ311" s="36"/>
      <c r="WNA311" s="36"/>
      <c r="WNB311" s="36"/>
      <c r="WNC311" s="36"/>
      <c r="WND311" s="36"/>
      <c r="WNE311" s="36"/>
      <c r="WNF311" s="36"/>
      <c r="WNG311" s="36"/>
      <c r="WNH311" s="36"/>
      <c r="WNI311" s="36"/>
      <c r="WNJ311" s="36"/>
      <c r="WNK311" s="36"/>
      <c r="WNL311" s="36"/>
      <c r="WNM311" s="36"/>
      <c r="WNN311" s="36"/>
      <c r="WNO311" s="36"/>
      <c r="WNP311" s="36"/>
      <c r="WNQ311" s="36"/>
      <c r="WNR311" s="36"/>
      <c r="WNS311" s="36"/>
      <c r="WNT311" s="36"/>
      <c r="WNU311" s="36"/>
      <c r="WNV311" s="36"/>
      <c r="WNW311" s="36"/>
      <c r="WNX311" s="36"/>
      <c r="WNY311" s="36"/>
      <c r="WNZ311" s="36"/>
      <c r="WOA311" s="36"/>
      <c r="WOB311" s="36"/>
      <c r="WOC311" s="36"/>
      <c r="WOD311" s="36"/>
      <c r="WOE311" s="36"/>
      <c r="WOF311" s="36"/>
      <c r="WOG311" s="36"/>
      <c r="WOH311" s="36"/>
      <c r="WOI311" s="36"/>
      <c r="WOJ311" s="36"/>
      <c r="WOK311" s="36"/>
      <c r="WOL311" s="36"/>
      <c r="WOM311" s="36"/>
      <c r="WON311" s="36"/>
      <c r="WOO311" s="36"/>
      <c r="WOP311" s="36"/>
      <c r="WOQ311" s="36"/>
      <c r="WOR311" s="36"/>
      <c r="WOS311" s="36"/>
      <c r="WOT311" s="36"/>
      <c r="WOU311" s="36"/>
      <c r="WOV311" s="36"/>
      <c r="WOW311" s="36"/>
      <c r="WOX311" s="36"/>
      <c r="WOY311" s="36"/>
      <c r="WOZ311" s="36"/>
      <c r="WPA311" s="36"/>
      <c r="WPB311" s="36"/>
      <c r="WPC311" s="36"/>
      <c r="WPD311" s="36"/>
      <c r="WPE311" s="36"/>
      <c r="WPF311" s="36"/>
      <c r="WPG311" s="36"/>
      <c r="WPH311" s="36"/>
      <c r="WPI311" s="36"/>
      <c r="WPJ311" s="36"/>
      <c r="WPK311" s="36"/>
      <c r="WPL311" s="36"/>
      <c r="WPM311" s="36"/>
      <c r="WPN311" s="36"/>
      <c r="WPO311" s="36"/>
      <c r="WPP311" s="36"/>
      <c r="WPQ311" s="36"/>
      <c r="WPR311" s="36"/>
      <c r="WPS311" s="36"/>
      <c r="WPT311" s="36"/>
      <c r="WPU311" s="36"/>
      <c r="WPV311" s="36"/>
      <c r="WPW311" s="36"/>
      <c r="WPX311" s="36"/>
      <c r="WPY311" s="36"/>
      <c r="WPZ311" s="36"/>
      <c r="WQA311" s="36"/>
      <c r="WQB311" s="36"/>
      <c r="WQC311" s="36"/>
      <c r="WQD311" s="36"/>
      <c r="WQE311" s="36"/>
      <c r="WQF311" s="36"/>
      <c r="WQG311" s="36"/>
      <c r="WQH311" s="36"/>
      <c r="WQI311" s="36"/>
      <c r="WQJ311" s="36"/>
      <c r="WQK311" s="36"/>
      <c r="WQL311" s="36"/>
      <c r="WQM311" s="36"/>
      <c r="WQN311" s="36"/>
      <c r="WQO311" s="36"/>
      <c r="WQP311" s="36"/>
      <c r="WQQ311" s="36"/>
      <c r="WQR311" s="36"/>
      <c r="WQS311" s="36"/>
      <c r="WQT311" s="36"/>
      <c r="WQU311" s="36"/>
      <c r="WQV311" s="36"/>
      <c r="WQW311" s="36"/>
      <c r="WQX311" s="36"/>
      <c r="WQY311" s="36"/>
      <c r="WQZ311" s="36"/>
      <c r="WRA311" s="36"/>
      <c r="WRB311" s="36"/>
      <c r="WRC311" s="36"/>
      <c r="WRD311" s="36"/>
      <c r="WRE311" s="36"/>
      <c r="WRF311" s="36"/>
      <c r="WRG311" s="36"/>
      <c r="WRH311" s="36"/>
      <c r="WRI311" s="36"/>
      <c r="WRJ311" s="36"/>
      <c r="WRK311" s="36"/>
      <c r="WRL311" s="36"/>
      <c r="WRM311" s="36"/>
      <c r="WRN311" s="36"/>
      <c r="WRO311" s="36"/>
      <c r="WRP311" s="36"/>
      <c r="WRQ311" s="36"/>
      <c r="WRR311" s="36"/>
      <c r="WRS311" s="36"/>
      <c r="WRT311" s="36"/>
      <c r="WRU311" s="36"/>
      <c r="WRV311" s="36"/>
      <c r="WRW311" s="36"/>
      <c r="WRX311" s="36"/>
      <c r="WRY311" s="36"/>
      <c r="WRZ311" s="36"/>
      <c r="WSA311" s="36"/>
      <c r="WSB311" s="36"/>
      <c r="WSC311" s="36"/>
      <c r="WSD311" s="36"/>
      <c r="WSE311" s="36"/>
      <c r="WSF311" s="36"/>
      <c r="WSG311" s="36"/>
      <c r="WSH311" s="36"/>
      <c r="WSI311" s="36"/>
      <c r="WSJ311" s="36"/>
      <c r="WSK311" s="36"/>
      <c r="WSL311" s="36"/>
      <c r="WSM311" s="36"/>
      <c r="WSN311" s="36"/>
      <c r="WSO311" s="36"/>
      <c r="WSP311" s="36"/>
      <c r="WSQ311" s="36"/>
      <c r="WSR311" s="36"/>
      <c r="WSS311" s="36"/>
      <c r="WST311" s="36"/>
      <c r="WSU311" s="36"/>
      <c r="WSV311" s="36"/>
      <c r="WSW311" s="36"/>
      <c r="WSX311" s="36"/>
      <c r="WSY311" s="36"/>
      <c r="WSZ311" s="36"/>
      <c r="WTA311" s="36"/>
      <c r="WTB311" s="36"/>
      <c r="WTC311" s="36"/>
      <c r="WTD311" s="36"/>
      <c r="WTE311" s="36"/>
      <c r="WTF311" s="36"/>
      <c r="WTG311" s="36"/>
      <c r="WTH311" s="36"/>
      <c r="WTI311" s="36"/>
      <c r="WTJ311" s="36"/>
      <c r="WTK311" s="36"/>
      <c r="WTL311" s="36"/>
      <c r="WTM311" s="36"/>
      <c r="WTN311" s="36"/>
      <c r="WTO311" s="36"/>
      <c r="WTP311" s="36"/>
      <c r="WTQ311" s="36"/>
      <c r="WTR311" s="36"/>
      <c r="WTS311" s="36"/>
      <c r="WTT311" s="36"/>
      <c r="WTU311" s="36"/>
      <c r="WTV311" s="36"/>
      <c r="WTW311" s="36"/>
      <c r="WTX311" s="36"/>
      <c r="WTY311" s="36"/>
      <c r="WTZ311" s="36"/>
      <c r="WUA311" s="36"/>
      <c r="WUB311" s="36"/>
      <c r="WUC311" s="36"/>
      <c r="WUD311" s="36"/>
      <c r="WUE311" s="36"/>
      <c r="WUF311" s="36"/>
      <c r="WUG311" s="36"/>
      <c r="WUH311" s="36"/>
      <c r="WUI311" s="36"/>
      <c r="WUJ311" s="36"/>
      <c r="WUK311" s="36"/>
      <c r="WUL311" s="36"/>
      <c r="WUM311" s="36"/>
      <c r="WUN311" s="36"/>
      <c r="WUO311" s="36"/>
      <c r="WUP311" s="36"/>
      <c r="WUQ311" s="36"/>
      <c r="WUR311" s="36"/>
      <c r="WUS311" s="36"/>
      <c r="WUT311" s="36"/>
      <c r="WUU311" s="36"/>
      <c r="WUV311" s="36"/>
      <c r="WUW311" s="36"/>
      <c r="WUX311" s="36"/>
      <c r="WUY311" s="36"/>
      <c r="WUZ311" s="36"/>
      <c r="WVA311" s="36"/>
      <c r="WVB311" s="36"/>
      <c r="WVC311" s="36"/>
      <c r="WVD311" s="36"/>
      <c r="WVE311" s="36"/>
      <c r="WVF311" s="36"/>
      <c r="WVG311" s="36"/>
      <c r="WVH311" s="36"/>
      <c r="WVI311" s="36"/>
      <c r="WVJ311" s="36"/>
      <c r="WVK311" s="36"/>
      <c r="WVL311" s="36"/>
      <c r="WVM311" s="36"/>
      <c r="WVN311" s="36"/>
      <c r="WVO311" s="36"/>
      <c r="WVP311" s="36"/>
      <c r="WVQ311" s="36"/>
      <c r="WVR311" s="36"/>
      <c r="WVS311" s="36"/>
      <c r="WVT311" s="36"/>
      <c r="WVU311" s="36"/>
      <c r="WVV311" s="36"/>
      <c r="WVW311" s="36"/>
      <c r="WVX311" s="36"/>
      <c r="WVY311" s="36"/>
      <c r="WVZ311" s="36"/>
      <c r="WWA311" s="36"/>
      <c r="WWB311" s="36"/>
      <c r="WWC311" s="36"/>
      <c r="WWD311" s="36"/>
      <c r="WWE311" s="36"/>
      <c r="WWF311" s="36"/>
      <c r="WWG311" s="36"/>
      <c r="WWH311" s="36"/>
      <c r="WWI311" s="36"/>
      <c r="WWJ311" s="36"/>
      <c r="WWK311" s="36"/>
      <c r="WWL311" s="36"/>
      <c r="WWM311" s="36"/>
      <c r="WWN311" s="36"/>
      <c r="WWO311" s="36"/>
      <c r="WWP311" s="36"/>
      <c r="WWQ311" s="36"/>
      <c r="WWR311" s="36"/>
      <c r="WWS311" s="36"/>
      <c r="WWT311" s="36"/>
      <c r="WWU311" s="36"/>
      <c r="WWV311" s="36"/>
      <c r="WWW311" s="36"/>
      <c r="WWX311" s="36"/>
      <c r="WWY311" s="36"/>
      <c r="WWZ311" s="36"/>
      <c r="WXA311" s="36"/>
      <c r="WXB311" s="36"/>
      <c r="WXC311" s="36"/>
      <c r="WXD311" s="36"/>
      <c r="WXE311" s="36"/>
      <c r="WXF311" s="36"/>
      <c r="WXG311" s="36"/>
      <c r="WXH311" s="36"/>
      <c r="WXI311" s="36"/>
      <c r="WXJ311" s="36"/>
      <c r="WXK311" s="36"/>
      <c r="WXL311" s="36"/>
      <c r="WXM311" s="36"/>
      <c r="WXN311" s="36"/>
      <c r="WXO311" s="36"/>
      <c r="WXP311" s="36"/>
      <c r="WXQ311" s="36"/>
      <c r="WXR311" s="36"/>
      <c r="WXS311" s="36"/>
      <c r="WXT311" s="36"/>
      <c r="WXU311" s="36"/>
      <c r="WXV311" s="36"/>
      <c r="WXW311" s="36"/>
      <c r="WXX311" s="36"/>
      <c r="WXY311" s="36"/>
      <c r="WXZ311" s="36"/>
      <c r="WYA311" s="36"/>
      <c r="WYB311" s="36"/>
      <c r="WYC311" s="36"/>
      <c r="WYD311" s="36"/>
      <c r="WYE311" s="36"/>
      <c r="WYF311" s="36"/>
      <c r="WYG311" s="36"/>
      <c r="WYH311" s="36"/>
      <c r="WYI311" s="36"/>
      <c r="WYJ311" s="36"/>
      <c r="WYK311" s="36"/>
      <c r="WYL311" s="36"/>
      <c r="WYM311" s="36"/>
      <c r="WYN311" s="36"/>
      <c r="WYO311" s="36"/>
      <c r="WYP311" s="36"/>
      <c r="WYQ311" s="36"/>
      <c r="WYR311" s="36"/>
      <c r="WYS311" s="36"/>
      <c r="WYT311" s="36"/>
      <c r="WYU311" s="36"/>
      <c r="WYV311" s="36"/>
      <c r="WYW311" s="36"/>
      <c r="WYX311" s="36"/>
      <c r="WYY311" s="36"/>
      <c r="WYZ311" s="36"/>
      <c r="WZA311" s="36"/>
      <c r="WZB311" s="36"/>
      <c r="WZC311" s="36"/>
      <c r="WZD311" s="36"/>
      <c r="WZE311" s="36"/>
      <c r="WZF311" s="36"/>
      <c r="WZG311" s="36"/>
      <c r="WZH311" s="36"/>
      <c r="WZI311" s="36"/>
      <c r="WZJ311" s="36"/>
      <c r="WZK311" s="36"/>
      <c r="WZL311" s="36"/>
      <c r="WZM311" s="36"/>
      <c r="WZN311" s="36"/>
      <c r="WZO311" s="36"/>
      <c r="WZP311" s="36"/>
      <c r="WZQ311" s="36"/>
      <c r="WZR311" s="36"/>
      <c r="WZS311" s="36"/>
      <c r="WZT311" s="36"/>
      <c r="WZU311" s="36"/>
      <c r="WZV311" s="36"/>
      <c r="WZW311" s="36"/>
      <c r="WZX311" s="36"/>
      <c r="WZY311" s="36"/>
      <c r="WZZ311" s="36"/>
      <c r="XAA311" s="36"/>
      <c r="XAB311" s="36"/>
      <c r="XAC311" s="36"/>
      <c r="XAD311" s="36"/>
      <c r="XAE311" s="36"/>
      <c r="XAF311" s="36"/>
      <c r="XAG311" s="36"/>
      <c r="XAH311" s="36"/>
      <c r="XAI311" s="36"/>
      <c r="XAJ311" s="36"/>
      <c r="XAK311" s="36"/>
      <c r="XAL311" s="36"/>
      <c r="XAM311" s="36"/>
      <c r="XAN311" s="36"/>
      <c r="XAO311" s="36"/>
      <c r="XAP311" s="36"/>
      <c r="XAQ311" s="36"/>
      <c r="XAR311" s="36"/>
      <c r="XAS311" s="36"/>
      <c r="XAT311" s="36"/>
      <c r="XAU311" s="36"/>
      <c r="XAV311" s="36"/>
      <c r="XAW311" s="36"/>
      <c r="XAX311" s="36"/>
      <c r="XAY311" s="36"/>
      <c r="XAZ311" s="36"/>
      <c r="XBA311" s="36"/>
      <c r="XBB311" s="36"/>
      <c r="XBC311" s="36"/>
      <c r="XBD311" s="36"/>
      <c r="XBE311" s="36"/>
      <c r="XBF311" s="36"/>
      <c r="XBG311" s="36"/>
      <c r="XBH311" s="36"/>
      <c r="XBI311" s="36"/>
      <c r="XBJ311" s="36"/>
      <c r="XBK311" s="36"/>
      <c r="XBL311" s="36"/>
      <c r="XBM311" s="36"/>
      <c r="XBN311" s="36"/>
      <c r="XBO311" s="36"/>
      <c r="XBP311" s="36"/>
      <c r="XBQ311" s="36"/>
      <c r="XBR311" s="36"/>
      <c r="XBS311" s="36"/>
      <c r="XBT311" s="36"/>
      <c r="XBU311" s="36"/>
      <c r="XBV311" s="36"/>
      <c r="XBW311" s="36"/>
      <c r="XBX311" s="36"/>
      <c r="XBY311" s="36"/>
      <c r="XBZ311" s="36"/>
      <c r="XCA311" s="36"/>
      <c r="XCB311" s="36"/>
      <c r="XCC311" s="36"/>
      <c r="XCD311" s="36"/>
      <c r="XCE311" s="36"/>
      <c r="XCF311" s="36"/>
      <c r="XCG311" s="36"/>
      <c r="XCH311" s="36"/>
      <c r="XCI311" s="36"/>
      <c r="XCJ311" s="36"/>
      <c r="XCK311" s="36"/>
      <c r="XCL311" s="36"/>
      <c r="XCM311" s="36"/>
      <c r="XCN311" s="36"/>
      <c r="XCO311" s="36"/>
      <c r="XCP311" s="36"/>
      <c r="XCQ311" s="36"/>
      <c r="XCR311" s="36"/>
      <c r="XCS311" s="36"/>
      <c r="XCT311" s="36"/>
      <c r="XCU311" s="36"/>
      <c r="XCV311" s="36"/>
      <c r="XCW311" s="36"/>
      <c r="XCX311" s="36"/>
      <c r="XCY311" s="36"/>
      <c r="XCZ311" s="36"/>
      <c r="XDA311" s="36"/>
      <c r="XDB311" s="36"/>
      <c r="XDC311" s="36"/>
      <c r="XDD311" s="36"/>
      <c r="XDE311" s="36"/>
      <c r="XDF311" s="36"/>
      <c r="XDG311" s="36"/>
      <c r="XDH311" s="36"/>
      <c r="XDI311" s="36"/>
      <c r="XDJ311" s="36"/>
      <c r="XDK311" s="36"/>
      <c r="XDL311" s="36"/>
      <c r="XDM311" s="36"/>
      <c r="XDN311" s="36"/>
      <c r="XDO311" s="36"/>
      <c r="XDP311" s="36"/>
      <c r="XDQ311" s="36"/>
      <c r="XDR311" s="36"/>
      <c r="XDS311" s="36"/>
      <c r="XDT311" s="36"/>
      <c r="XDU311" s="36"/>
      <c r="XDV311" s="36"/>
      <c r="XDW311" s="36"/>
      <c r="XDX311" s="36"/>
      <c r="XDY311" s="36"/>
      <c r="XDZ311" s="36"/>
      <c r="XEA311" s="36"/>
      <c r="XEB311" s="36"/>
      <c r="XEC311" s="36"/>
      <c r="XED311" s="36"/>
      <c r="XEE311" s="36"/>
      <c r="XEF311" s="36"/>
      <c r="XEG311" s="36"/>
      <c r="XEH311" s="36"/>
      <c r="XEI311" s="36"/>
      <c r="XEJ311" s="36"/>
      <c r="XEK311" s="36"/>
      <c r="XEL311" s="36"/>
      <c r="XEM311" s="36"/>
      <c r="XEN311" s="36"/>
      <c r="XEO311" s="36"/>
      <c r="XEP311" s="36"/>
      <c r="XEQ311" s="36"/>
      <c r="XER311" s="36"/>
      <c r="XES311" s="36"/>
      <c r="XET311" s="36"/>
      <c r="XEU311" s="36"/>
      <c r="XEV311" s="36"/>
      <c r="XEW311" s="36"/>
      <c r="XEX311" s="36"/>
      <c r="XEY311" s="36"/>
      <c r="XEZ311" s="36"/>
      <c r="XFA311" s="36"/>
    </row>
    <row r="312" spans="1:16381" s="5" customFormat="1" ht="31.5" x14ac:dyDescent="0.25">
      <c r="A312" s="29" t="s">
        <v>297</v>
      </c>
      <c r="B312" s="86" t="s">
        <v>342</v>
      </c>
      <c r="C312" s="91"/>
      <c r="D312" s="254">
        <f>D313+D327+D335</f>
        <v>44704</v>
      </c>
      <c r="E312" s="151"/>
      <c r="F312" s="296"/>
      <c r="G312" s="297"/>
      <c r="H312" s="297"/>
      <c r="I312" s="221"/>
      <c r="J312" s="296"/>
      <c r="K312" s="298"/>
      <c r="L312" s="298"/>
      <c r="M312" s="298"/>
      <c r="N312" s="300"/>
      <c r="O312" s="298"/>
      <c r="P312" s="298"/>
      <c r="Q312" s="298"/>
      <c r="R312" s="298"/>
      <c r="S312" s="298"/>
      <c r="T312" s="298"/>
      <c r="U312" s="298"/>
      <c r="V312" s="298"/>
      <c r="W312" s="298"/>
      <c r="X312" s="298"/>
      <c r="Y312" s="298"/>
      <c r="Z312" s="298"/>
      <c r="AA312" s="298"/>
      <c r="AB312" s="298"/>
      <c r="AC312" s="298"/>
      <c r="AD312" s="298"/>
      <c r="AE312" s="298"/>
      <c r="AF312" s="298"/>
      <c r="AG312" s="298"/>
      <c r="AH312" s="298"/>
      <c r="AI312" s="298"/>
      <c r="AJ312" s="298"/>
    </row>
    <row r="313" spans="1:16381" s="5" customFormat="1" ht="15.75" x14ac:dyDescent="0.25">
      <c r="A313" s="23" t="s">
        <v>549</v>
      </c>
      <c r="B313" s="90" t="s">
        <v>298</v>
      </c>
      <c r="C313" s="96"/>
      <c r="D313" s="256">
        <f>D314+D319+D323</f>
        <v>31894</v>
      </c>
      <c r="E313" s="153"/>
      <c r="F313" s="296"/>
      <c r="G313" s="297"/>
      <c r="H313" s="297"/>
      <c r="I313" s="221"/>
      <c r="J313" s="296"/>
      <c r="K313" s="298"/>
      <c r="L313" s="298"/>
      <c r="M313" s="298"/>
      <c r="N313" s="300"/>
      <c r="O313" s="298"/>
      <c r="P313" s="298"/>
      <c r="Q313" s="298"/>
      <c r="R313" s="298"/>
      <c r="S313" s="298"/>
      <c r="T313" s="298"/>
      <c r="U313" s="298"/>
      <c r="V313" s="298"/>
      <c r="W313" s="298"/>
      <c r="X313" s="298"/>
      <c r="Y313" s="298"/>
      <c r="Z313" s="298"/>
      <c r="AA313" s="298"/>
      <c r="AB313" s="298"/>
      <c r="AC313" s="298"/>
      <c r="AD313" s="298"/>
      <c r="AE313" s="298"/>
      <c r="AF313" s="298"/>
      <c r="AG313" s="298"/>
      <c r="AH313" s="298"/>
      <c r="AI313" s="298"/>
      <c r="AJ313" s="298"/>
    </row>
    <row r="314" spans="1:16381" s="5" customFormat="1" ht="47.25" x14ac:dyDescent="0.25">
      <c r="A314" s="17" t="s">
        <v>38</v>
      </c>
      <c r="B314" s="100" t="s">
        <v>298</v>
      </c>
      <c r="C314" s="91">
        <v>100</v>
      </c>
      <c r="D314" s="259">
        <f>D315</f>
        <v>28661</v>
      </c>
      <c r="E314" s="154"/>
      <c r="F314" s="296"/>
      <c r="G314" s="297"/>
      <c r="H314" s="297"/>
      <c r="I314" s="221"/>
      <c r="J314" s="296"/>
      <c r="K314" s="298"/>
      <c r="L314" s="298"/>
      <c r="M314" s="298"/>
      <c r="N314" s="300"/>
      <c r="O314" s="298"/>
      <c r="P314" s="298"/>
      <c r="Q314" s="298"/>
      <c r="R314" s="298"/>
      <c r="S314" s="298"/>
      <c r="T314" s="298"/>
      <c r="U314" s="298"/>
      <c r="V314" s="298"/>
      <c r="W314" s="298"/>
      <c r="X314" s="298"/>
      <c r="Y314" s="298"/>
      <c r="Z314" s="298"/>
      <c r="AA314" s="298"/>
      <c r="AB314" s="298"/>
      <c r="AC314" s="298"/>
      <c r="AD314" s="298"/>
      <c r="AE314" s="298"/>
      <c r="AF314" s="298"/>
      <c r="AG314" s="298"/>
      <c r="AH314" s="298"/>
      <c r="AI314" s="298"/>
      <c r="AJ314" s="298"/>
    </row>
    <row r="315" spans="1:16381" s="5" customFormat="1" ht="15.75" x14ac:dyDescent="0.25">
      <c r="A315" s="17" t="s">
        <v>8</v>
      </c>
      <c r="B315" s="100" t="s">
        <v>298</v>
      </c>
      <c r="C315" s="91">
        <v>120</v>
      </c>
      <c r="D315" s="259">
        <f>SUM(D316:D318)</f>
        <v>28661</v>
      </c>
      <c r="E315" s="154"/>
      <c r="F315" s="296"/>
      <c r="G315" s="297"/>
      <c r="H315" s="297"/>
      <c r="I315" s="221"/>
      <c r="J315" s="296"/>
      <c r="K315" s="298"/>
      <c r="L315" s="298"/>
      <c r="M315" s="298"/>
      <c r="N315" s="300"/>
      <c r="O315" s="298"/>
      <c r="P315" s="298"/>
      <c r="Q315" s="298"/>
      <c r="R315" s="298"/>
      <c r="S315" s="298"/>
      <c r="T315" s="298"/>
      <c r="U315" s="298"/>
      <c r="V315" s="298"/>
      <c r="W315" s="298"/>
      <c r="X315" s="298"/>
      <c r="Y315" s="298"/>
      <c r="Z315" s="298"/>
      <c r="AA315" s="298"/>
      <c r="AB315" s="298"/>
      <c r="AC315" s="298"/>
      <c r="AD315" s="298"/>
      <c r="AE315" s="298"/>
      <c r="AF315" s="298"/>
      <c r="AG315" s="298"/>
      <c r="AH315" s="298"/>
      <c r="AI315" s="298"/>
      <c r="AJ315" s="298"/>
    </row>
    <row r="316" spans="1:16381" s="5" customFormat="1" ht="15.75" x14ac:dyDescent="0.2">
      <c r="A316" s="33" t="s">
        <v>293</v>
      </c>
      <c r="B316" s="100" t="s">
        <v>298</v>
      </c>
      <c r="C316" s="91" t="s">
        <v>75</v>
      </c>
      <c r="D316" s="259">
        <f>16770-361</f>
        <v>16409</v>
      </c>
      <c r="E316" s="154"/>
      <c r="F316" s="296"/>
      <c r="G316" s="297"/>
      <c r="H316" s="297"/>
      <c r="I316" s="221"/>
      <c r="J316" s="296"/>
      <c r="K316" s="298"/>
      <c r="L316" s="298"/>
      <c r="M316" s="298"/>
      <c r="N316" s="300"/>
      <c r="O316" s="298"/>
      <c r="P316" s="298"/>
      <c r="Q316" s="298"/>
      <c r="R316" s="298"/>
      <c r="S316" s="298"/>
      <c r="T316" s="298"/>
      <c r="U316" s="298"/>
      <c r="V316" s="298"/>
      <c r="W316" s="298"/>
      <c r="X316" s="298"/>
      <c r="Y316" s="298"/>
      <c r="Z316" s="298"/>
      <c r="AA316" s="298"/>
      <c r="AB316" s="298"/>
      <c r="AC316" s="298"/>
      <c r="AD316" s="298"/>
      <c r="AE316" s="298"/>
      <c r="AF316" s="298"/>
      <c r="AG316" s="298"/>
      <c r="AH316" s="298"/>
      <c r="AI316" s="298"/>
      <c r="AJ316" s="298"/>
    </row>
    <row r="317" spans="1:16381" s="5" customFormat="1" ht="31.5" x14ac:dyDescent="0.2">
      <c r="A317" s="33" t="s">
        <v>76</v>
      </c>
      <c r="B317" s="100" t="s">
        <v>298</v>
      </c>
      <c r="C317" s="91" t="s">
        <v>77</v>
      </c>
      <c r="D317" s="259">
        <v>5604</v>
      </c>
      <c r="E317" s="154"/>
      <c r="F317" s="296"/>
      <c r="G317" s="297"/>
      <c r="H317" s="297"/>
      <c r="I317" s="221"/>
      <c r="J317" s="296"/>
      <c r="K317" s="298"/>
      <c r="L317" s="298"/>
      <c r="M317" s="298"/>
      <c r="N317" s="300"/>
      <c r="O317" s="298"/>
      <c r="P317" s="298"/>
      <c r="Q317" s="298"/>
      <c r="R317" s="298"/>
      <c r="S317" s="298"/>
      <c r="T317" s="298"/>
      <c r="U317" s="298"/>
      <c r="V317" s="298"/>
      <c r="W317" s="298"/>
      <c r="X317" s="298"/>
      <c r="Y317" s="298"/>
      <c r="Z317" s="298"/>
      <c r="AA317" s="298"/>
      <c r="AB317" s="298"/>
      <c r="AC317" s="298"/>
      <c r="AD317" s="298"/>
      <c r="AE317" s="298"/>
      <c r="AF317" s="298"/>
      <c r="AG317" s="298"/>
      <c r="AH317" s="298"/>
      <c r="AI317" s="298"/>
      <c r="AJ317" s="298"/>
    </row>
    <row r="318" spans="1:16381" s="5" customFormat="1" ht="47.25" x14ac:dyDescent="0.25">
      <c r="A318" s="220" t="s">
        <v>160</v>
      </c>
      <c r="B318" s="100" t="s">
        <v>298</v>
      </c>
      <c r="C318" s="91" t="s">
        <v>159</v>
      </c>
      <c r="D318" s="259">
        <f>6757-109</f>
        <v>6648</v>
      </c>
      <c r="E318" s="154"/>
      <c r="F318" s="296"/>
      <c r="G318" s="297"/>
      <c r="H318" s="297"/>
      <c r="I318" s="221"/>
      <c r="J318" s="296"/>
      <c r="K318" s="298"/>
      <c r="L318" s="298"/>
      <c r="M318" s="298"/>
      <c r="N318" s="300"/>
      <c r="O318" s="298"/>
      <c r="P318" s="298"/>
      <c r="Q318" s="298"/>
      <c r="R318" s="298"/>
      <c r="S318" s="298"/>
      <c r="T318" s="298"/>
      <c r="U318" s="298"/>
      <c r="V318" s="298"/>
      <c r="W318" s="298"/>
      <c r="X318" s="298"/>
      <c r="Y318" s="298"/>
      <c r="Z318" s="298"/>
      <c r="AA318" s="298"/>
      <c r="AB318" s="298"/>
      <c r="AC318" s="298"/>
      <c r="AD318" s="298"/>
      <c r="AE318" s="298"/>
      <c r="AF318" s="298"/>
      <c r="AG318" s="298"/>
      <c r="AH318" s="298"/>
      <c r="AI318" s="298"/>
      <c r="AJ318" s="298"/>
    </row>
    <row r="319" spans="1:16381" s="5" customFormat="1" ht="31.5" x14ac:dyDescent="0.2">
      <c r="A319" s="187" t="s">
        <v>532</v>
      </c>
      <c r="B319" s="100" t="s">
        <v>298</v>
      </c>
      <c r="C319" s="91">
        <v>200</v>
      </c>
      <c r="D319" s="259">
        <f>D320</f>
        <v>3112</v>
      </c>
      <c r="E319" s="154"/>
      <c r="F319" s="296"/>
      <c r="G319" s="297"/>
      <c r="H319" s="297"/>
      <c r="I319" s="221"/>
      <c r="J319" s="296"/>
      <c r="K319" s="298"/>
      <c r="L319" s="298"/>
      <c r="M319" s="298"/>
      <c r="N319" s="300"/>
      <c r="O319" s="298"/>
      <c r="P319" s="298"/>
      <c r="Q319" s="298"/>
      <c r="R319" s="298"/>
      <c r="S319" s="298"/>
      <c r="T319" s="298"/>
      <c r="U319" s="298"/>
      <c r="V319" s="298"/>
      <c r="W319" s="298"/>
      <c r="X319" s="298"/>
      <c r="Y319" s="298"/>
      <c r="Z319" s="298"/>
      <c r="AA319" s="298"/>
      <c r="AB319" s="298"/>
      <c r="AC319" s="298"/>
      <c r="AD319" s="298"/>
      <c r="AE319" s="298"/>
      <c r="AF319" s="298"/>
      <c r="AG319" s="298"/>
      <c r="AH319" s="298"/>
      <c r="AI319" s="298"/>
      <c r="AJ319" s="298"/>
    </row>
    <row r="320" spans="1:16381" ht="31.5" x14ac:dyDescent="0.25">
      <c r="A320" s="17" t="s">
        <v>17</v>
      </c>
      <c r="B320" s="100" t="s">
        <v>298</v>
      </c>
      <c r="C320" s="91">
        <v>240</v>
      </c>
      <c r="D320" s="259">
        <f>D321+D322</f>
        <v>3112</v>
      </c>
      <c r="E320" s="154"/>
      <c r="F320" s="289"/>
      <c r="G320" s="313"/>
      <c r="H320" s="313"/>
      <c r="I320" s="314"/>
    </row>
    <row r="321" spans="1:36" s="5" customFormat="1" ht="31.5" x14ac:dyDescent="0.25">
      <c r="A321" s="17" t="s">
        <v>438</v>
      </c>
      <c r="B321" s="100" t="s">
        <v>298</v>
      </c>
      <c r="C321" s="91" t="s">
        <v>439</v>
      </c>
      <c r="D321" s="259">
        <f>718-115-69</f>
        <v>534</v>
      </c>
      <c r="E321" s="154"/>
      <c r="F321" s="296"/>
      <c r="G321" s="297"/>
      <c r="H321" s="297"/>
      <c r="I321" s="221"/>
      <c r="J321" s="296"/>
      <c r="K321" s="298"/>
      <c r="L321" s="298"/>
      <c r="M321" s="298"/>
      <c r="N321" s="300"/>
      <c r="O321" s="298"/>
      <c r="P321" s="298"/>
      <c r="Q321" s="298"/>
      <c r="R321" s="298"/>
      <c r="S321" s="298"/>
      <c r="T321" s="298"/>
      <c r="U321" s="298"/>
      <c r="V321" s="298"/>
      <c r="W321" s="298"/>
      <c r="X321" s="298"/>
      <c r="Y321" s="298"/>
      <c r="Z321" s="298"/>
      <c r="AA321" s="298"/>
      <c r="AB321" s="298"/>
      <c r="AC321" s="298"/>
      <c r="AD321" s="298"/>
      <c r="AE321" s="298"/>
      <c r="AF321" s="298"/>
      <c r="AG321" s="298"/>
      <c r="AH321" s="298"/>
      <c r="AI321" s="298"/>
      <c r="AJ321" s="298"/>
    </row>
    <row r="322" spans="1:36" s="5" customFormat="1" ht="15.75" x14ac:dyDescent="0.25">
      <c r="A322" s="17" t="s">
        <v>801</v>
      </c>
      <c r="B322" s="100" t="s">
        <v>298</v>
      </c>
      <c r="C322" s="91" t="s">
        <v>78</v>
      </c>
      <c r="D322" s="259">
        <f>2363+115+100</f>
        <v>2578</v>
      </c>
      <c r="E322" s="154"/>
      <c r="F322" s="296"/>
      <c r="G322" s="297"/>
      <c r="H322" s="297"/>
      <c r="I322" s="221"/>
      <c r="J322" s="296"/>
      <c r="K322" s="298"/>
      <c r="L322" s="298"/>
      <c r="M322" s="298"/>
      <c r="N322" s="300"/>
      <c r="O322" s="298"/>
      <c r="P322" s="298"/>
      <c r="Q322" s="298"/>
      <c r="R322" s="298"/>
      <c r="S322" s="298"/>
      <c r="T322" s="298"/>
      <c r="U322" s="298"/>
      <c r="V322" s="298"/>
      <c r="W322" s="298"/>
      <c r="X322" s="298"/>
      <c r="Y322" s="298"/>
      <c r="Z322" s="298"/>
      <c r="AA322" s="298"/>
      <c r="AB322" s="298"/>
      <c r="AC322" s="298"/>
      <c r="AD322" s="298"/>
      <c r="AE322" s="298"/>
      <c r="AF322" s="298"/>
      <c r="AG322" s="298"/>
      <c r="AH322" s="298"/>
      <c r="AI322" s="298"/>
      <c r="AJ322" s="298"/>
    </row>
    <row r="323" spans="1:36" s="5" customFormat="1" ht="15.75" x14ac:dyDescent="0.25">
      <c r="A323" s="17" t="s">
        <v>13</v>
      </c>
      <c r="B323" s="100" t="s">
        <v>298</v>
      </c>
      <c r="C323" s="91">
        <v>800</v>
      </c>
      <c r="D323" s="259">
        <f t="shared" ref="D323" si="64">D324</f>
        <v>121</v>
      </c>
      <c r="E323" s="154"/>
      <c r="F323" s="296"/>
      <c r="G323" s="297"/>
      <c r="H323" s="297"/>
      <c r="I323" s="221"/>
      <c r="J323" s="296"/>
      <c r="K323" s="298"/>
      <c r="L323" s="298"/>
      <c r="M323" s="298"/>
      <c r="N323" s="300"/>
      <c r="O323" s="298"/>
      <c r="P323" s="298"/>
      <c r="Q323" s="298"/>
      <c r="R323" s="298"/>
      <c r="S323" s="298"/>
      <c r="T323" s="298"/>
      <c r="U323" s="298"/>
      <c r="V323" s="298"/>
      <c r="W323" s="298"/>
      <c r="X323" s="298"/>
      <c r="Y323" s="298"/>
      <c r="Z323" s="298"/>
      <c r="AA323" s="298"/>
      <c r="AB323" s="298"/>
      <c r="AC323" s="298"/>
      <c r="AD323" s="298"/>
      <c r="AE323" s="298"/>
      <c r="AF323" s="298"/>
      <c r="AG323" s="298"/>
      <c r="AH323" s="298"/>
      <c r="AI323" s="298"/>
      <c r="AJ323" s="298"/>
    </row>
    <row r="324" spans="1:36" s="5" customFormat="1" ht="15.75" x14ac:dyDescent="0.25">
      <c r="A324" s="17" t="s">
        <v>34</v>
      </c>
      <c r="B324" s="100" t="s">
        <v>298</v>
      </c>
      <c r="C324" s="91">
        <v>850</v>
      </c>
      <c r="D324" s="259">
        <f>D325+D326</f>
        <v>121</v>
      </c>
      <c r="E324" s="154"/>
      <c r="F324" s="296"/>
      <c r="G324" s="297"/>
      <c r="H324" s="297"/>
      <c r="I324" s="221"/>
      <c r="J324" s="296"/>
      <c r="K324" s="298"/>
      <c r="L324" s="298"/>
      <c r="M324" s="298"/>
      <c r="N324" s="300"/>
      <c r="O324" s="298"/>
      <c r="P324" s="298"/>
      <c r="Q324" s="298"/>
      <c r="R324" s="298"/>
      <c r="S324" s="298"/>
      <c r="T324" s="298"/>
      <c r="U324" s="298"/>
      <c r="V324" s="298"/>
      <c r="W324" s="298"/>
      <c r="X324" s="298"/>
      <c r="Y324" s="298"/>
      <c r="Z324" s="298"/>
      <c r="AA324" s="298"/>
      <c r="AB324" s="298"/>
      <c r="AC324" s="298"/>
      <c r="AD324" s="298"/>
      <c r="AE324" s="298"/>
      <c r="AF324" s="298"/>
      <c r="AG324" s="298"/>
      <c r="AH324" s="298"/>
      <c r="AI324" s="298"/>
      <c r="AJ324" s="298"/>
    </row>
    <row r="325" spans="1:36" s="5" customFormat="1" ht="15.75" x14ac:dyDescent="0.25">
      <c r="A325" s="17" t="s">
        <v>79</v>
      </c>
      <c r="B325" s="100" t="s">
        <v>298</v>
      </c>
      <c r="C325" s="91" t="s">
        <v>80</v>
      </c>
      <c r="D325" s="259">
        <v>52</v>
      </c>
      <c r="E325" s="154"/>
      <c r="F325" s="296"/>
      <c r="G325" s="297"/>
      <c r="H325" s="297"/>
      <c r="I325" s="221"/>
      <c r="J325" s="296"/>
      <c r="K325" s="298"/>
      <c r="L325" s="298"/>
      <c r="M325" s="298"/>
      <c r="N325" s="300"/>
      <c r="O325" s="298"/>
      <c r="P325" s="298"/>
      <c r="Q325" s="298"/>
      <c r="R325" s="298"/>
      <c r="S325" s="298"/>
      <c r="T325" s="298"/>
      <c r="U325" s="298"/>
      <c r="V325" s="298"/>
      <c r="W325" s="298"/>
      <c r="X325" s="298"/>
      <c r="Y325" s="298"/>
      <c r="Z325" s="298"/>
      <c r="AA325" s="298"/>
      <c r="AB325" s="298"/>
      <c r="AC325" s="298"/>
      <c r="AD325" s="298"/>
      <c r="AE325" s="298"/>
      <c r="AF325" s="298"/>
      <c r="AG325" s="298"/>
      <c r="AH325" s="298"/>
      <c r="AI325" s="298"/>
      <c r="AJ325" s="298"/>
    </row>
    <row r="326" spans="1:36" s="5" customFormat="1" ht="15.75" x14ac:dyDescent="0.25">
      <c r="A326" s="17" t="s">
        <v>370</v>
      </c>
      <c r="B326" s="100" t="s">
        <v>298</v>
      </c>
      <c r="C326" s="100" t="s">
        <v>369</v>
      </c>
      <c r="D326" s="259">
        <f>0+69</f>
        <v>69</v>
      </c>
      <c r="E326" s="154"/>
      <c r="F326" s="296"/>
      <c r="G326" s="297"/>
      <c r="H326" s="297"/>
      <c r="I326" s="221"/>
      <c r="J326" s="296"/>
      <c r="K326" s="298"/>
      <c r="L326" s="298"/>
      <c r="M326" s="298"/>
      <c r="N326" s="300"/>
      <c r="O326" s="298"/>
      <c r="P326" s="298"/>
      <c r="Q326" s="298"/>
      <c r="R326" s="298"/>
      <c r="S326" s="298"/>
      <c r="T326" s="298"/>
      <c r="U326" s="298"/>
      <c r="V326" s="298"/>
      <c r="W326" s="298"/>
      <c r="X326" s="298"/>
      <c r="Y326" s="298"/>
      <c r="Z326" s="298"/>
      <c r="AA326" s="298"/>
      <c r="AB326" s="298"/>
      <c r="AC326" s="298"/>
      <c r="AD326" s="298"/>
      <c r="AE326" s="298"/>
      <c r="AF326" s="298"/>
      <c r="AG326" s="298"/>
      <c r="AH326" s="298"/>
      <c r="AI326" s="298"/>
      <c r="AJ326" s="298"/>
    </row>
    <row r="327" spans="1:36" s="5" customFormat="1" ht="15.75" x14ac:dyDescent="0.25">
      <c r="A327" s="23" t="s">
        <v>121</v>
      </c>
      <c r="B327" s="90" t="s">
        <v>299</v>
      </c>
      <c r="C327" s="96"/>
      <c r="D327" s="256">
        <f>D328</f>
        <v>160</v>
      </c>
      <c r="E327" s="153"/>
      <c r="F327" s="296"/>
      <c r="G327" s="297"/>
      <c r="H327" s="297"/>
      <c r="I327" s="221"/>
      <c r="J327" s="296"/>
      <c r="K327" s="298"/>
      <c r="L327" s="298"/>
      <c r="M327" s="298"/>
      <c r="N327" s="300"/>
      <c r="O327" s="298"/>
      <c r="P327" s="298"/>
      <c r="Q327" s="298"/>
      <c r="R327" s="298"/>
      <c r="S327" s="298"/>
      <c r="T327" s="298"/>
      <c r="U327" s="298"/>
      <c r="V327" s="298"/>
      <c r="W327" s="298"/>
      <c r="X327" s="298"/>
      <c r="Y327" s="298"/>
      <c r="Z327" s="298"/>
      <c r="AA327" s="298"/>
      <c r="AB327" s="298"/>
      <c r="AC327" s="298"/>
      <c r="AD327" s="298"/>
      <c r="AE327" s="298"/>
      <c r="AF327" s="298"/>
      <c r="AG327" s="298"/>
      <c r="AH327" s="298"/>
      <c r="AI327" s="298"/>
      <c r="AJ327" s="298"/>
    </row>
    <row r="328" spans="1:36" s="5" customFormat="1" ht="15.75" x14ac:dyDescent="0.25">
      <c r="A328" s="23" t="s">
        <v>95</v>
      </c>
      <c r="B328" s="90" t="s">
        <v>300</v>
      </c>
      <c r="C328" s="96"/>
      <c r="D328" s="256">
        <f>D329+D332</f>
        <v>160</v>
      </c>
      <c r="E328" s="153"/>
      <c r="F328" s="296"/>
      <c r="G328" s="297"/>
      <c r="H328" s="297"/>
      <c r="I328" s="221"/>
      <c r="J328" s="296"/>
      <c r="K328" s="298"/>
      <c r="L328" s="298"/>
      <c r="M328" s="298"/>
      <c r="N328" s="300"/>
      <c r="O328" s="298"/>
      <c r="P328" s="298"/>
      <c r="Q328" s="298"/>
      <c r="R328" s="298"/>
      <c r="S328" s="298"/>
      <c r="T328" s="298"/>
      <c r="U328" s="298"/>
      <c r="V328" s="298"/>
      <c r="W328" s="298"/>
      <c r="X328" s="298"/>
      <c r="Y328" s="298"/>
      <c r="Z328" s="298"/>
      <c r="AA328" s="298"/>
      <c r="AB328" s="298"/>
      <c r="AC328" s="298"/>
      <c r="AD328" s="298"/>
      <c r="AE328" s="298"/>
      <c r="AF328" s="298"/>
      <c r="AG328" s="298"/>
      <c r="AH328" s="298"/>
      <c r="AI328" s="298"/>
      <c r="AJ328" s="298"/>
    </row>
    <row r="329" spans="1:36" ht="31.5" x14ac:dyDescent="0.2">
      <c r="A329" s="187" t="s">
        <v>532</v>
      </c>
      <c r="B329" s="103" t="s">
        <v>300</v>
      </c>
      <c r="C329" s="93" t="s">
        <v>15</v>
      </c>
      <c r="D329" s="259">
        <f t="shared" ref="D329:D330" si="65">D330</f>
        <v>150</v>
      </c>
      <c r="E329" s="154"/>
      <c r="F329" s="289"/>
      <c r="G329" s="313"/>
      <c r="H329" s="313"/>
      <c r="I329" s="314"/>
    </row>
    <row r="330" spans="1:36" ht="31.5" x14ac:dyDescent="0.25">
      <c r="A330" s="18" t="s">
        <v>17</v>
      </c>
      <c r="B330" s="103" t="s">
        <v>300</v>
      </c>
      <c r="C330" s="93" t="s">
        <v>16</v>
      </c>
      <c r="D330" s="259">
        <f t="shared" si="65"/>
        <v>150</v>
      </c>
      <c r="E330" s="154"/>
      <c r="F330" s="289"/>
      <c r="G330" s="313"/>
      <c r="H330" s="313"/>
      <c r="I330" s="314"/>
    </row>
    <row r="331" spans="1:36" ht="31.5" x14ac:dyDescent="0.25">
      <c r="A331" s="17" t="s">
        <v>438</v>
      </c>
      <c r="B331" s="103" t="s">
        <v>300</v>
      </c>
      <c r="C331" s="91" t="s">
        <v>439</v>
      </c>
      <c r="D331" s="259">
        <v>150</v>
      </c>
      <c r="E331" s="154"/>
      <c r="F331" s="289"/>
      <c r="G331" s="313"/>
      <c r="H331" s="313"/>
      <c r="I331" s="314"/>
    </row>
    <row r="332" spans="1:36" ht="31.5" x14ac:dyDescent="0.25">
      <c r="A332" s="18" t="s">
        <v>18</v>
      </c>
      <c r="B332" s="103" t="s">
        <v>300</v>
      </c>
      <c r="C332" s="93" t="s">
        <v>20</v>
      </c>
      <c r="D332" s="259">
        <f t="shared" ref="D332:D333" si="66">D333</f>
        <v>10</v>
      </c>
      <c r="E332" s="154"/>
      <c r="F332" s="289"/>
      <c r="G332" s="313"/>
      <c r="H332" s="313"/>
      <c r="I332" s="314"/>
    </row>
    <row r="333" spans="1:36" ht="15.75" x14ac:dyDescent="0.25">
      <c r="A333" s="18" t="s">
        <v>24</v>
      </c>
      <c r="B333" s="103" t="s">
        <v>300</v>
      </c>
      <c r="C333" s="93" t="s">
        <v>25</v>
      </c>
      <c r="D333" s="259">
        <f t="shared" si="66"/>
        <v>10</v>
      </c>
      <c r="E333" s="154"/>
      <c r="F333" s="289"/>
      <c r="G333" s="313"/>
      <c r="H333" s="313"/>
      <c r="I333" s="314"/>
    </row>
    <row r="334" spans="1:36" ht="15.75" x14ac:dyDescent="0.25">
      <c r="A334" s="18" t="s">
        <v>83</v>
      </c>
      <c r="B334" s="103" t="s">
        <v>300</v>
      </c>
      <c r="C334" s="93" t="s">
        <v>84</v>
      </c>
      <c r="D334" s="259">
        <v>10</v>
      </c>
      <c r="E334" s="154"/>
      <c r="F334" s="289"/>
      <c r="G334" s="313"/>
      <c r="H334" s="313"/>
      <c r="I334" s="314"/>
    </row>
    <row r="335" spans="1:36" ht="15.75" x14ac:dyDescent="0.25">
      <c r="A335" s="23" t="s">
        <v>600</v>
      </c>
      <c r="B335" s="90" t="s">
        <v>301</v>
      </c>
      <c r="C335" s="96"/>
      <c r="D335" s="256">
        <f>D336+D341+D345</f>
        <v>12650</v>
      </c>
      <c r="E335" s="153"/>
      <c r="F335" s="289"/>
      <c r="G335" s="313"/>
      <c r="H335" s="313"/>
      <c r="I335" s="314"/>
    </row>
    <row r="336" spans="1:36" ht="47.25" x14ac:dyDescent="0.25">
      <c r="A336" s="18" t="s">
        <v>29</v>
      </c>
      <c r="B336" s="92" t="s">
        <v>301</v>
      </c>
      <c r="C336" s="91" t="s">
        <v>30</v>
      </c>
      <c r="D336" s="259">
        <f>D337</f>
        <v>12037</v>
      </c>
      <c r="E336" s="154"/>
      <c r="F336" s="289"/>
      <c r="G336" s="313"/>
      <c r="H336" s="313"/>
      <c r="I336" s="314"/>
    </row>
    <row r="337" spans="1:36" ht="15.75" x14ac:dyDescent="0.25">
      <c r="A337" s="18" t="s">
        <v>32</v>
      </c>
      <c r="B337" s="92" t="s">
        <v>301</v>
      </c>
      <c r="C337" s="91" t="s">
        <v>31</v>
      </c>
      <c r="D337" s="259">
        <f>SUM(D338:D340)</f>
        <v>12037</v>
      </c>
      <c r="E337" s="154"/>
      <c r="F337" s="289"/>
      <c r="G337" s="313"/>
      <c r="H337" s="313"/>
      <c r="I337" s="314"/>
    </row>
    <row r="338" spans="1:36" ht="15.75" x14ac:dyDescent="0.25">
      <c r="A338" s="220" t="s">
        <v>284</v>
      </c>
      <c r="B338" s="92" t="s">
        <v>301</v>
      </c>
      <c r="C338" s="91" t="s">
        <v>88</v>
      </c>
      <c r="D338" s="259">
        <v>9244</v>
      </c>
      <c r="E338" s="154"/>
      <c r="F338" s="289"/>
      <c r="G338" s="313"/>
      <c r="H338" s="313"/>
      <c r="I338" s="314"/>
    </row>
    <row r="339" spans="1:36" ht="31.5" x14ac:dyDescent="0.25">
      <c r="A339" s="220" t="s">
        <v>90</v>
      </c>
      <c r="B339" s="92" t="s">
        <v>301</v>
      </c>
      <c r="C339" s="91" t="s">
        <v>89</v>
      </c>
      <c r="D339" s="259">
        <v>1</v>
      </c>
      <c r="E339" s="154"/>
      <c r="F339" s="289"/>
      <c r="G339" s="313"/>
      <c r="H339" s="313"/>
      <c r="I339" s="314"/>
    </row>
    <row r="340" spans="1:36" ht="31.5" x14ac:dyDescent="0.25">
      <c r="A340" s="220" t="s">
        <v>157</v>
      </c>
      <c r="B340" s="92" t="s">
        <v>301</v>
      </c>
      <c r="C340" s="91" t="s">
        <v>156</v>
      </c>
      <c r="D340" s="259">
        <v>2792</v>
      </c>
      <c r="E340" s="154"/>
      <c r="F340" s="289"/>
      <c r="G340" s="313"/>
      <c r="H340" s="313"/>
      <c r="I340" s="314"/>
    </row>
    <row r="341" spans="1:36" ht="31.5" x14ac:dyDescent="0.2">
      <c r="A341" s="187" t="s">
        <v>532</v>
      </c>
      <c r="B341" s="92" t="s">
        <v>301</v>
      </c>
      <c r="C341" s="91">
        <v>200</v>
      </c>
      <c r="D341" s="259">
        <f>D342</f>
        <v>598</v>
      </c>
      <c r="E341" s="154"/>
      <c r="F341" s="289"/>
      <c r="G341" s="313"/>
      <c r="H341" s="313"/>
      <c r="I341" s="314"/>
    </row>
    <row r="342" spans="1:36" ht="31.5" x14ac:dyDescent="0.25">
      <c r="A342" s="18" t="s">
        <v>17</v>
      </c>
      <c r="B342" s="92" t="s">
        <v>301</v>
      </c>
      <c r="C342" s="91">
        <v>240</v>
      </c>
      <c r="D342" s="259">
        <f>D343+D344</f>
        <v>598</v>
      </c>
      <c r="E342" s="154"/>
      <c r="F342" s="289"/>
      <c r="G342" s="313"/>
      <c r="H342" s="313"/>
      <c r="I342" s="314"/>
    </row>
    <row r="343" spans="1:36" ht="31.5" x14ac:dyDescent="0.25">
      <c r="A343" s="17" t="s">
        <v>438</v>
      </c>
      <c r="B343" s="92" t="s">
        <v>301</v>
      </c>
      <c r="C343" s="91" t="s">
        <v>439</v>
      </c>
      <c r="D343" s="259">
        <f>118+25</f>
        <v>143</v>
      </c>
      <c r="E343" s="154"/>
      <c r="F343" s="289"/>
      <c r="G343" s="313"/>
      <c r="H343" s="313"/>
      <c r="I343" s="314"/>
    </row>
    <row r="344" spans="1:36" ht="15.75" x14ac:dyDescent="0.25">
      <c r="A344" s="17" t="s">
        <v>801</v>
      </c>
      <c r="B344" s="92" t="s">
        <v>301</v>
      </c>
      <c r="C344" s="91" t="s">
        <v>78</v>
      </c>
      <c r="D344" s="259">
        <f>480-25</f>
        <v>455</v>
      </c>
      <c r="E344" s="154"/>
      <c r="F344" s="289"/>
      <c r="G344" s="313"/>
      <c r="H344" s="313"/>
      <c r="I344" s="314"/>
    </row>
    <row r="345" spans="1:36" s="5" customFormat="1" ht="15.75" x14ac:dyDescent="0.25">
      <c r="A345" s="17" t="s">
        <v>13</v>
      </c>
      <c r="B345" s="92" t="s">
        <v>301</v>
      </c>
      <c r="C345" s="91">
        <v>800</v>
      </c>
      <c r="D345" s="259">
        <f>D346</f>
        <v>15</v>
      </c>
      <c r="E345" s="154"/>
      <c r="F345" s="296"/>
      <c r="G345" s="297"/>
      <c r="H345" s="297"/>
      <c r="I345" s="221"/>
      <c r="J345" s="296"/>
      <c r="K345" s="298"/>
      <c r="L345" s="298"/>
      <c r="M345" s="298"/>
      <c r="N345" s="300"/>
      <c r="O345" s="298"/>
      <c r="P345" s="298"/>
      <c r="Q345" s="298"/>
      <c r="R345" s="298"/>
      <c r="S345" s="298"/>
      <c r="T345" s="298"/>
      <c r="U345" s="298"/>
      <c r="V345" s="298"/>
      <c r="W345" s="298"/>
      <c r="X345" s="298"/>
      <c r="Y345" s="298"/>
      <c r="Z345" s="298"/>
      <c r="AA345" s="298"/>
      <c r="AB345" s="298"/>
      <c r="AC345" s="298"/>
      <c r="AD345" s="298"/>
      <c r="AE345" s="298"/>
      <c r="AF345" s="298"/>
      <c r="AG345" s="298"/>
      <c r="AH345" s="298"/>
      <c r="AI345" s="298"/>
      <c r="AJ345" s="298"/>
    </row>
    <row r="346" spans="1:36" s="5" customFormat="1" ht="15.75" x14ac:dyDescent="0.25">
      <c r="A346" s="17" t="s">
        <v>34</v>
      </c>
      <c r="B346" s="92" t="s">
        <v>301</v>
      </c>
      <c r="C346" s="91">
        <v>850</v>
      </c>
      <c r="D346" s="259">
        <f>D347+D348</f>
        <v>15</v>
      </c>
      <c r="E346" s="154"/>
      <c r="F346" s="296"/>
      <c r="G346" s="297"/>
      <c r="H346" s="297"/>
      <c r="I346" s="221"/>
      <c r="J346" s="296"/>
      <c r="K346" s="298"/>
      <c r="L346" s="298"/>
      <c r="M346" s="298"/>
      <c r="N346" s="300"/>
      <c r="O346" s="298"/>
      <c r="P346" s="298"/>
      <c r="Q346" s="298"/>
      <c r="R346" s="298"/>
      <c r="S346" s="298"/>
      <c r="T346" s="298"/>
      <c r="U346" s="298"/>
      <c r="V346" s="298"/>
      <c r="W346" s="298"/>
      <c r="X346" s="298"/>
      <c r="Y346" s="298"/>
      <c r="Z346" s="298"/>
      <c r="AA346" s="298"/>
      <c r="AB346" s="298"/>
      <c r="AC346" s="298"/>
      <c r="AD346" s="298"/>
      <c r="AE346" s="298"/>
      <c r="AF346" s="298"/>
      <c r="AG346" s="298"/>
      <c r="AH346" s="298"/>
      <c r="AI346" s="298"/>
      <c r="AJ346" s="298"/>
    </row>
    <row r="347" spans="1:36" s="5" customFormat="1" ht="15.75" x14ac:dyDescent="0.25">
      <c r="A347" s="17" t="s">
        <v>79</v>
      </c>
      <c r="B347" s="92" t="s">
        <v>301</v>
      </c>
      <c r="C347" s="93" t="s">
        <v>80</v>
      </c>
      <c r="D347" s="259">
        <v>10</v>
      </c>
      <c r="E347" s="154"/>
      <c r="F347" s="296"/>
      <c r="G347" s="297"/>
      <c r="H347" s="297"/>
      <c r="I347" s="221"/>
      <c r="J347" s="296"/>
      <c r="K347" s="298"/>
      <c r="L347" s="298"/>
      <c r="M347" s="298"/>
      <c r="N347" s="300"/>
      <c r="O347" s="298"/>
      <c r="P347" s="298"/>
      <c r="Q347" s="298"/>
      <c r="R347" s="298"/>
      <c r="S347" s="298"/>
      <c r="T347" s="298"/>
      <c r="U347" s="298"/>
      <c r="V347" s="298"/>
      <c r="W347" s="298"/>
      <c r="X347" s="298"/>
      <c r="Y347" s="298"/>
      <c r="Z347" s="298"/>
      <c r="AA347" s="298"/>
      <c r="AB347" s="298"/>
      <c r="AC347" s="298"/>
      <c r="AD347" s="298"/>
      <c r="AE347" s="298"/>
      <c r="AF347" s="298"/>
      <c r="AG347" s="298"/>
      <c r="AH347" s="298"/>
      <c r="AI347" s="298"/>
      <c r="AJ347" s="298"/>
    </row>
    <row r="348" spans="1:36" s="5" customFormat="1" ht="15.75" x14ac:dyDescent="0.25">
      <c r="A348" s="34" t="s">
        <v>81</v>
      </c>
      <c r="B348" s="92" t="s">
        <v>301</v>
      </c>
      <c r="C348" s="93" t="s">
        <v>82</v>
      </c>
      <c r="D348" s="259">
        <v>5</v>
      </c>
      <c r="E348" s="154"/>
      <c r="F348" s="296"/>
      <c r="G348" s="297"/>
      <c r="H348" s="297"/>
      <c r="I348" s="221"/>
      <c r="J348" s="296"/>
      <c r="K348" s="298"/>
      <c r="L348" s="298"/>
      <c r="M348" s="298"/>
      <c r="N348" s="300"/>
      <c r="O348" s="298"/>
      <c r="P348" s="298"/>
      <c r="Q348" s="298"/>
      <c r="R348" s="298"/>
      <c r="S348" s="298"/>
      <c r="T348" s="298"/>
      <c r="U348" s="298"/>
      <c r="V348" s="298"/>
      <c r="W348" s="298"/>
      <c r="X348" s="298"/>
      <c r="Y348" s="298"/>
      <c r="Z348" s="298"/>
      <c r="AA348" s="298"/>
      <c r="AB348" s="298"/>
      <c r="AC348" s="298"/>
      <c r="AD348" s="298"/>
      <c r="AE348" s="298"/>
      <c r="AF348" s="298"/>
      <c r="AG348" s="298"/>
      <c r="AH348" s="298"/>
      <c r="AI348" s="298"/>
      <c r="AJ348" s="298"/>
    </row>
    <row r="349" spans="1:36" s="5" customFormat="1" ht="37.5" x14ac:dyDescent="0.2">
      <c r="A349" s="4" t="s">
        <v>656</v>
      </c>
      <c r="B349" s="84" t="s">
        <v>205</v>
      </c>
      <c r="C349" s="85"/>
      <c r="D349" s="253">
        <f>D350+D435+D478+D492</f>
        <v>939868</v>
      </c>
      <c r="E349" s="296"/>
      <c r="F349" s="297"/>
      <c r="G349" s="297"/>
      <c r="H349" s="304"/>
      <c r="I349" s="221"/>
      <c r="J349" s="296"/>
      <c r="K349" s="298"/>
      <c r="L349" s="298"/>
      <c r="M349" s="298"/>
      <c r="N349" s="300"/>
      <c r="O349" s="298"/>
      <c r="P349" s="298"/>
      <c r="Q349" s="298"/>
      <c r="R349" s="298"/>
      <c r="S349" s="298"/>
      <c r="T349" s="298"/>
      <c r="U349" s="298"/>
      <c r="V349" s="298"/>
      <c r="W349" s="298"/>
      <c r="X349" s="298"/>
      <c r="Y349" s="298"/>
      <c r="Z349" s="298"/>
      <c r="AA349" s="298"/>
      <c r="AB349" s="298"/>
      <c r="AC349" s="298"/>
      <c r="AD349" s="298"/>
      <c r="AE349" s="298"/>
      <c r="AF349" s="298"/>
      <c r="AG349" s="298"/>
      <c r="AH349" s="298"/>
      <c r="AI349" s="298"/>
      <c r="AJ349" s="298"/>
    </row>
    <row r="350" spans="1:36" s="5" customFormat="1" ht="31.5" x14ac:dyDescent="0.25">
      <c r="A350" s="6" t="s">
        <v>218</v>
      </c>
      <c r="B350" s="86" t="s">
        <v>227</v>
      </c>
      <c r="C350" s="87"/>
      <c r="D350" s="254">
        <f>D351+D357+D374+D423+D429+D417</f>
        <v>524418</v>
      </c>
      <c r="E350" s="151"/>
      <c r="F350" s="296"/>
      <c r="G350" s="297"/>
      <c r="H350" s="297"/>
      <c r="I350" s="221"/>
      <c r="J350" s="296"/>
      <c r="K350" s="298"/>
      <c r="L350" s="298"/>
      <c r="M350" s="298"/>
      <c r="N350" s="300"/>
      <c r="O350" s="298"/>
      <c r="P350" s="298"/>
      <c r="Q350" s="298"/>
      <c r="R350" s="298"/>
      <c r="S350" s="298"/>
      <c r="T350" s="298"/>
      <c r="U350" s="298"/>
      <c r="V350" s="298"/>
      <c r="W350" s="298"/>
      <c r="X350" s="298"/>
      <c r="Y350" s="298"/>
      <c r="Z350" s="298"/>
      <c r="AA350" s="298"/>
      <c r="AB350" s="298"/>
      <c r="AC350" s="298"/>
      <c r="AD350" s="298"/>
      <c r="AE350" s="298"/>
      <c r="AF350" s="298"/>
      <c r="AG350" s="298"/>
      <c r="AH350" s="298"/>
      <c r="AI350" s="298"/>
      <c r="AJ350" s="298"/>
    </row>
    <row r="351" spans="1:36" s="5" customFormat="1" ht="31.5" x14ac:dyDescent="0.25">
      <c r="A351" s="7" t="s">
        <v>928</v>
      </c>
      <c r="B351" s="88" t="s">
        <v>927</v>
      </c>
      <c r="C351" s="202"/>
      <c r="D351" s="255">
        <f>D352</f>
        <v>5712</v>
      </c>
      <c r="E351" s="151"/>
      <c r="F351" s="296"/>
      <c r="G351" s="297"/>
      <c r="H351" s="297"/>
      <c r="I351" s="221"/>
      <c r="J351" s="296"/>
      <c r="K351" s="298"/>
      <c r="L351" s="298"/>
      <c r="M351" s="298"/>
      <c r="N351" s="300"/>
      <c r="O351" s="298"/>
      <c r="P351" s="298"/>
      <c r="Q351" s="298"/>
      <c r="R351" s="298"/>
      <c r="S351" s="298"/>
      <c r="T351" s="298"/>
      <c r="U351" s="298"/>
      <c r="V351" s="298"/>
      <c r="W351" s="298"/>
      <c r="X351" s="298"/>
      <c r="Y351" s="298"/>
      <c r="Z351" s="298"/>
      <c r="AA351" s="298"/>
      <c r="AB351" s="298"/>
      <c r="AC351" s="298"/>
      <c r="AD351" s="298"/>
      <c r="AE351" s="298"/>
      <c r="AF351" s="298"/>
      <c r="AG351" s="298"/>
      <c r="AH351" s="298"/>
      <c r="AI351" s="298"/>
      <c r="AJ351" s="298"/>
    </row>
    <row r="352" spans="1:36" s="5" customFormat="1" ht="31.5" x14ac:dyDescent="0.25">
      <c r="A352" s="17" t="s">
        <v>18</v>
      </c>
      <c r="B352" s="100" t="s">
        <v>927</v>
      </c>
      <c r="C352" s="91" t="s">
        <v>20</v>
      </c>
      <c r="D352" s="264">
        <f>D353+D355</f>
        <v>5712</v>
      </c>
      <c r="E352" s="151"/>
      <c r="F352" s="296"/>
      <c r="G352" s="297"/>
      <c r="H352" s="297"/>
      <c r="I352" s="221"/>
      <c r="J352" s="296"/>
      <c r="K352" s="298"/>
      <c r="L352" s="298"/>
      <c r="M352" s="298"/>
      <c r="N352" s="300"/>
      <c r="O352" s="298"/>
      <c r="P352" s="298"/>
      <c r="Q352" s="298"/>
      <c r="R352" s="298"/>
      <c r="S352" s="298"/>
      <c r="T352" s="298"/>
      <c r="U352" s="298"/>
      <c r="V352" s="298"/>
      <c r="W352" s="298"/>
      <c r="X352" s="298"/>
      <c r="Y352" s="298"/>
      <c r="Z352" s="298"/>
      <c r="AA352" s="298"/>
      <c r="AB352" s="298"/>
      <c r="AC352" s="298"/>
      <c r="AD352" s="298"/>
      <c r="AE352" s="298"/>
      <c r="AF352" s="298"/>
      <c r="AG352" s="298"/>
      <c r="AH352" s="298"/>
      <c r="AI352" s="298"/>
      <c r="AJ352" s="298"/>
    </row>
    <row r="353" spans="1:36" s="5" customFormat="1" ht="15.75" x14ac:dyDescent="0.25">
      <c r="A353" s="17" t="s">
        <v>24</v>
      </c>
      <c r="B353" s="100" t="s">
        <v>927</v>
      </c>
      <c r="C353" s="91" t="s">
        <v>25</v>
      </c>
      <c r="D353" s="264">
        <f t="shared" ref="D353:D355" si="67">D354</f>
        <v>4995</v>
      </c>
      <c r="E353" s="151"/>
      <c r="F353" s="296"/>
      <c r="G353" s="297"/>
      <c r="H353" s="297"/>
      <c r="I353" s="221"/>
      <c r="J353" s="296"/>
      <c r="K353" s="298"/>
      <c r="L353" s="298"/>
      <c r="M353" s="298"/>
      <c r="N353" s="300"/>
      <c r="O353" s="298"/>
      <c r="P353" s="298"/>
      <c r="Q353" s="298"/>
      <c r="R353" s="298"/>
      <c r="S353" s="298"/>
      <c r="T353" s="298"/>
      <c r="U353" s="298"/>
      <c r="V353" s="298"/>
      <c r="W353" s="298"/>
      <c r="X353" s="298"/>
      <c r="Y353" s="298"/>
      <c r="Z353" s="298"/>
      <c r="AA353" s="298"/>
      <c r="AB353" s="298"/>
      <c r="AC353" s="298"/>
      <c r="AD353" s="298"/>
      <c r="AE353" s="298"/>
      <c r="AF353" s="298"/>
      <c r="AG353" s="298"/>
      <c r="AH353" s="298"/>
      <c r="AI353" s="298"/>
      <c r="AJ353" s="298"/>
    </row>
    <row r="354" spans="1:36" s="5" customFormat="1" ht="15.75" x14ac:dyDescent="0.25">
      <c r="A354" s="17" t="s">
        <v>83</v>
      </c>
      <c r="B354" s="100" t="s">
        <v>927</v>
      </c>
      <c r="C354" s="91" t="s">
        <v>84</v>
      </c>
      <c r="D354" s="264">
        <v>4995</v>
      </c>
      <c r="E354" s="151"/>
      <c r="F354" s="296"/>
      <c r="G354" s="297"/>
      <c r="H354" s="297"/>
      <c r="I354" s="221"/>
      <c r="J354" s="296"/>
      <c r="K354" s="298"/>
      <c r="L354" s="298"/>
      <c r="M354" s="298"/>
      <c r="N354" s="300"/>
      <c r="O354" s="298"/>
      <c r="P354" s="298"/>
      <c r="Q354" s="298"/>
      <c r="R354" s="298"/>
      <c r="S354" s="298"/>
      <c r="T354" s="298"/>
      <c r="U354" s="298"/>
      <c r="V354" s="298"/>
      <c r="W354" s="298"/>
      <c r="X354" s="298"/>
      <c r="Y354" s="298"/>
      <c r="Z354" s="298"/>
      <c r="AA354" s="298"/>
      <c r="AB354" s="298"/>
      <c r="AC354" s="298"/>
      <c r="AD354" s="298"/>
      <c r="AE354" s="298"/>
      <c r="AF354" s="298"/>
      <c r="AG354" s="298"/>
      <c r="AH354" s="298"/>
      <c r="AI354" s="298"/>
      <c r="AJ354" s="298"/>
    </row>
    <row r="355" spans="1:36" s="5" customFormat="1" ht="15.75" x14ac:dyDescent="0.25">
      <c r="A355" s="17" t="s">
        <v>19</v>
      </c>
      <c r="B355" s="100" t="s">
        <v>927</v>
      </c>
      <c r="C355" s="91" t="s">
        <v>21</v>
      </c>
      <c r="D355" s="264">
        <f t="shared" si="67"/>
        <v>717</v>
      </c>
      <c r="E355" s="151"/>
      <c r="F355" s="296"/>
      <c r="G355" s="297"/>
      <c r="H355" s="297"/>
      <c r="I355" s="221"/>
      <c r="J355" s="296"/>
      <c r="K355" s="298"/>
      <c r="L355" s="298"/>
      <c r="M355" s="298"/>
      <c r="N355" s="300"/>
      <c r="O355" s="298"/>
      <c r="P355" s="298"/>
      <c r="Q355" s="298"/>
      <c r="R355" s="298"/>
      <c r="S355" s="298"/>
      <c r="T355" s="298"/>
      <c r="U355" s="298"/>
      <c r="V355" s="298"/>
      <c r="W355" s="298"/>
      <c r="X355" s="298"/>
      <c r="Y355" s="298"/>
      <c r="Z355" s="298"/>
      <c r="AA355" s="298"/>
      <c r="AB355" s="298"/>
      <c r="AC355" s="298"/>
      <c r="AD355" s="298"/>
      <c r="AE355" s="298"/>
      <c r="AF355" s="298"/>
      <c r="AG355" s="298"/>
      <c r="AH355" s="298"/>
      <c r="AI355" s="298"/>
      <c r="AJ355" s="298"/>
    </row>
    <row r="356" spans="1:36" s="5" customFormat="1" ht="15.75" x14ac:dyDescent="0.25">
      <c r="A356" s="17" t="s">
        <v>85</v>
      </c>
      <c r="B356" s="100" t="s">
        <v>927</v>
      </c>
      <c r="C356" s="91" t="s">
        <v>86</v>
      </c>
      <c r="D356" s="264">
        <v>717</v>
      </c>
      <c r="E356" s="151"/>
      <c r="F356" s="296"/>
      <c r="G356" s="297"/>
      <c r="H356" s="297"/>
      <c r="I356" s="221"/>
      <c r="J356" s="296"/>
      <c r="K356" s="298"/>
      <c r="L356" s="298"/>
      <c r="M356" s="298"/>
      <c r="N356" s="300"/>
      <c r="O356" s="298"/>
      <c r="P356" s="298"/>
      <c r="Q356" s="298"/>
      <c r="R356" s="298"/>
      <c r="S356" s="298"/>
      <c r="T356" s="298"/>
      <c r="U356" s="298"/>
      <c r="V356" s="298"/>
      <c r="W356" s="298"/>
      <c r="X356" s="298"/>
      <c r="Y356" s="298"/>
      <c r="Z356" s="298"/>
      <c r="AA356" s="298"/>
      <c r="AB356" s="298"/>
      <c r="AC356" s="298"/>
      <c r="AD356" s="298"/>
      <c r="AE356" s="298"/>
      <c r="AF356" s="298"/>
      <c r="AG356" s="298"/>
      <c r="AH356" s="298"/>
      <c r="AI356" s="298"/>
      <c r="AJ356" s="298"/>
    </row>
    <row r="357" spans="1:36" s="5" customFormat="1" ht="15.75" x14ac:dyDescent="0.25">
      <c r="A357" s="29" t="s">
        <v>229</v>
      </c>
      <c r="B357" s="86" t="s">
        <v>219</v>
      </c>
      <c r="C357" s="108"/>
      <c r="D357" s="254">
        <f>D358+D362+D366+D370</f>
        <v>51252</v>
      </c>
      <c r="E357" s="151"/>
      <c r="F357" s="296"/>
      <c r="G357" s="297"/>
      <c r="H357" s="297"/>
      <c r="I357" s="221"/>
      <c r="J357" s="296"/>
      <c r="K357" s="298"/>
      <c r="L357" s="298"/>
      <c r="M357" s="298"/>
      <c r="N357" s="300"/>
      <c r="O357" s="298"/>
      <c r="P357" s="298"/>
      <c r="Q357" s="298"/>
      <c r="R357" s="298"/>
      <c r="S357" s="298"/>
      <c r="T357" s="298"/>
      <c r="U357" s="298"/>
      <c r="V357" s="298"/>
      <c r="W357" s="298"/>
      <c r="X357" s="298"/>
      <c r="Y357" s="298"/>
      <c r="Z357" s="298"/>
      <c r="AA357" s="298"/>
      <c r="AB357" s="298"/>
      <c r="AC357" s="298"/>
      <c r="AD357" s="298"/>
      <c r="AE357" s="298"/>
      <c r="AF357" s="298"/>
      <c r="AG357" s="298"/>
      <c r="AH357" s="298"/>
      <c r="AI357" s="298"/>
      <c r="AJ357" s="298"/>
    </row>
    <row r="358" spans="1:36" s="5" customFormat="1" ht="15.75" x14ac:dyDescent="0.25">
      <c r="A358" s="32" t="s">
        <v>42</v>
      </c>
      <c r="B358" s="101" t="s">
        <v>220</v>
      </c>
      <c r="C358" s="96"/>
      <c r="D358" s="239">
        <f t="shared" ref="D358:D360" si="68">D359</f>
        <v>2040</v>
      </c>
      <c r="E358" s="153"/>
      <c r="F358" s="296"/>
      <c r="G358" s="297"/>
      <c r="H358" s="297"/>
      <c r="I358" s="221"/>
      <c r="J358" s="296"/>
      <c r="K358" s="298"/>
      <c r="L358" s="298"/>
      <c r="M358" s="298"/>
      <c r="N358" s="300"/>
      <c r="O358" s="298"/>
      <c r="P358" s="298"/>
      <c r="Q358" s="298"/>
      <c r="R358" s="298"/>
      <c r="S358" s="298"/>
      <c r="T358" s="298"/>
      <c r="U358" s="298"/>
      <c r="V358" s="298"/>
      <c r="W358" s="298"/>
      <c r="X358" s="298"/>
      <c r="Y358" s="298"/>
      <c r="Z358" s="298"/>
      <c r="AA358" s="298"/>
      <c r="AB358" s="298"/>
      <c r="AC358" s="298"/>
      <c r="AD358" s="298"/>
      <c r="AE358" s="298"/>
      <c r="AF358" s="298"/>
      <c r="AG358" s="298"/>
      <c r="AH358" s="298"/>
      <c r="AI358" s="298"/>
      <c r="AJ358" s="298"/>
    </row>
    <row r="359" spans="1:36" s="5" customFormat="1" ht="31.5" x14ac:dyDescent="0.25">
      <c r="A359" s="18" t="s">
        <v>18</v>
      </c>
      <c r="B359" s="100" t="s">
        <v>220</v>
      </c>
      <c r="C359" s="91" t="s">
        <v>20</v>
      </c>
      <c r="D359" s="256">
        <f t="shared" si="68"/>
        <v>2040</v>
      </c>
      <c r="E359" s="153"/>
      <c r="F359" s="296"/>
      <c r="G359" s="297"/>
      <c r="H359" s="297"/>
      <c r="I359" s="221"/>
      <c r="J359" s="296"/>
      <c r="K359" s="298"/>
      <c r="L359" s="298"/>
      <c r="M359" s="298"/>
      <c r="N359" s="300"/>
      <c r="O359" s="298"/>
      <c r="P359" s="298"/>
      <c r="Q359" s="298"/>
      <c r="R359" s="298"/>
      <c r="S359" s="298"/>
      <c r="T359" s="298"/>
      <c r="U359" s="298"/>
      <c r="V359" s="298"/>
      <c r="W359" s="298"/>
      <c r="X359" s="298"/>
      <c r="Y359" s="298"/>
      <c r="Z359" s="298"/>
      <c r="AA359" s="298"/>
      <c r="AB359" s="298"/>
      <c r="AC359" s="298"/>
      <c r="AD359" s="298"/>
      <c r="AE359" s="298"/>
      <c r="AF359" s="298"/>
      <c r="AG359" s="298"/>
      <c r="AH359" s="298"/>
      <c r="AI359" s="298"/>
      <c r="AJ359" s="298"/>
    </row>
    <row r="360" spans="1:36" s="5" customFormat="1" ht="15.75" x14ac:dyDescent="0.25">
      <c r="A360" s="17" t="s">
        <v>24</v>
      </c>
      <c r="B360" s="100" t="s">
        <v>220</v>
      </c>
      <c r="C360" s="91" t="s">
        <v>25</v>
      </c>
      <c r="D360" s="259">
        <f t="shared" si="68"/>
        <v>2040</v>
      </c>
      <c r="E360" s="154"/>
      <c r="F360" s="296"/>
      <c r="G360" s="297"/>
      <c r="H360" s="297"/>
      <c r="I360" s="221"/>
      <c r="J360" s="296"/>
      <c r="K360" s="298"/>
      <c r="L360" s="298"/>
      <c r="M360" s="298"/>
      <c r="N360" s="300"/>
      <c r="O360" s="298"/>
      <c r="P360" s="298"/>
      <c r="Q360" s="298"/>
      <c r="R360" s="298"/>
      <c r="S360" s="298"/>
      <c r="T360" s="298"/>
      <c r="U360" s="298"/>
      <c r="V360" s="298"/>
      <c r="W360" s="298"/>
      <c r="X360" s="298"/>
      <c r="Y360" s="298"/>
      <c r="Z360" s="298"/>
      <c r="AA360" s="298"/>
      <c r="AB360" s="298"/>
      <c r="AC360" s="298"/>
      <c r="AD360" s="298"/>
      <c r="AE360" s="298"/>
      <c r="AF360" s="298"/>
      <c r="AG360" s="298"/>
      <c r="AH360" s="298"/>
      <c r="AI360" s="298"/>
      <c r="AJ360" s="298"/>
    </row>
    <row r="361" spans="1:36" s="5" customFormat="1" ht="15.75" x14ac:dyDescent="0.25">
      <c r="A361" s="17" t="s">
        <v>83</v>
      </c>
      <c r="B361" s="100" t="s">
        <v>220</v>
      </c>
      <c r="C361" s="91" t="s">
        <v>84</v>
      </c>
      <c r="D361" s="259">
        <v>2040</v>
      </c>
      <c r="E361" s="154"/>
      <c r="F361" s="296"/>
      <c r="G361" s="297"/>
      <c r="H361" s="297"/>
      <c r="I361" s="221"/>
      <c r="J361" s="296"/>
      <c r="K361" s="298"/>
      <c r="L361" s="298"/>
      <c r="M361" s="298"/>
      <c r="N361" s="300"/>
      <c r="O361" s="298"/>
      <c r="P361" s="298"/>
      <c r="Q361" s="298"/>
      <c r="R361" s="298"/>
      <c r="S361" s="298"/>
      <c r="T361" s="298"/>
      <c r="U361" s="298"/>
      <c r="V361" s="298"/>
      <c r="W361" s="298"/>
      <c r="X361" s="298"/>
      <c r="Y361" s="298"/>
      <c r="Z361" s="298"/>
      <c r="AA361" s="298"/>
      <c r="AB361" s="298"/>
      <c r="AC361" s="298"/>
      <c r="AD361" s="298"/>
      <c r="AE361" s="298"/>
      <c r="AF361" s="298"/>
      <c r="AG361" s="298"/>
      <c r="AH361" s="298"/>
      <c r="AI361" s="298"/>
      <c r="AJ361" s="298"/>
    </row>
    <row r="362" spans="1:36" s="5" customFormat="1" ht="15.75" x14ac:dyDescent="0.25">
      <c r="A362" s="32" t="s">
        <v>43</v>
      </c>
      <c r="B362" s="101" t="s">
        <v>221</v>
      </c>
      <c r="C362" s="96"/>
      <c r="D362" s="239">
        <f t="shared" ref="D362:D364" si="69">D363</f>
        <v>828</v>
      </c>
      <c r="E362" s="153"/>
      <c r="F362" s="296"/>
      <c r="G362" s="297"/>
      <c r="H362" s="297"/>
      <c r="I362" s="221"/>
      <c r="J362" s="296"/>
      <c r="K362" s="298"/>
      <c r="L362" s="298"/>
      <c r="M362" s="298"/>
      <c r="N362" s="300"/>
      <c r="O362" s="298"/>
      <c r="P362" s="298"/>
      <c r="Q362" s="298"/>
      <c r="R362" s="298"/>
      <c r="S362" s="298"/>
      <c r="T362" s="298"/>
      <c r="U362" s="298"/>
      <c r="V362" s="298"/>
      <c r="W362" s="298"/>
      <c r="X362" s="298"/>
      <c r="Y362" s="298"/>
      <c r="Z362" s="298"/>
      <c r="AA362" s="298"/>
      <c r="AB362" s="298"/>
      <c r="AC362" s="298"/>
      <c r="AD362" s="298"/>
      <c r="AE362" s="298"/>
      <c r="AF362" s="298"/>
      <c r="AG362" s="298"/>
      <c r="AH362" s="298"/>
      <c r="AI362" s="298"/>
      <c r="AJ362" s="298"/>
    </row>
    <row r="363" spans="1:36" s="5" customFormat="1" ht="31.5" x14ac:dyDescent="0.25">
      <c r="A363" s="18" t="s">
        <v>18</v>
      </c>
      <c r="B363" s="100" t="s">
        <v>221</v>
      </c>
      <c r="C363" s="91" t="s">
        <v>20</v>
      </c>
      <c r="D363" s="264">
        <f t="shared" si="69"/>
        <v>828</v>
      </c>
      <c r="E363" s="154"/>
      <c r="F363" s="296"/>
      <c r="G363" s="297"/>
      <c r="H363" s="297"/>
      <c r="I363" s="221"/>
      <c r="J363" s="296"/>
      <c r="K363" s="298"/>
      <c r="L363" s="298"/>
      <c r="M363" s="298"/>
      <c r="N363" s="300"/>
      <c r="O363" s="298"/>
      <c r="P363" s="298"/>
      <c r="Q363" s="298"/>
      <c r="R363" s="298"/>
      <c r="S363" s="298"/>
      <c r="T363" s="298"/>
      <c r="U363" s="298"/>
      <c r="V363" s="298"/>
      <c r="W363" s="298"/>
      <c r="X363" s="298"/>
      <c r="Y363" s="298"/>
      <c r="Z363" s="298"/>
      <c r="AA363" s="298"/>
      <c r="AB363" s="298"/>
      <c r="AC363" s="298"/>
      <c r="AD363" s="298"/>
      <c r="AE363" s="298"/>
      <c r="AF363" s="298"/>
      <c r="AG363" s="298"/>
      <c r="AH363" s="298"/>
      <c r="AI363" s="298"/>
      <c r="AJ363" s="298"/>
    </row>
    <row r="364" spans="1:36" s="5" customFormat="1" ht="15.75" x14ac:dyDescent="0.25">
      <c r="A364" s="17" t="s">
        <v>24</v>
      </c>
      <c r="B364" s="100" t="s">
        <v>221</v>
      </c>
      <c r="C364" s="91" t="s">
        <v>25</v>
      </c>
      <c r="D364" s="264">
        <f t="shared" si="69"/>
        <v>828</v>
      </c>
      <c r="E364" s="154"/>
      <c r="F364" s="296"/>
      <c r="G364" s="297"/>
      <c r="H364" s="297"/>
      <c r="I364" s="221"/>
      <c r="J364" s="296"/>
      <c r="K364" s="298"/>
      <c r="L364" s="298"/>
      <c r="M364" s="298"/>
      <c r="N364" s="300"/>
      <c r="O364" s="298"/>
      <c r="P364" s="298"/>
      <c r="Q364" s="298"/>
      <c r="R364" s="298"/>
      <c r="S364" s="298"/>
      <c r="T364" s="298"/>
      <c r="U364" s="298"/>
      <c r="V364" s="298"/>
      <c r="W364" s="298"/>
      <c r="X364" s="298"/>
      <c r="Y364" s="298"/>
      <c r="Z364" s="298"/>
      <c r="AA364" s="298"/>
      <c r="AB364" s="298"/>
      <c r="AC364" s="298"/>
      <c r="AD364" s="298"/>
      <c r="AE364" s="298"/>
      <c r="AF364" s="298"/>
      <c r="AG364" s="298"/>
      <c r="AH364" s="298"/>
      <c r="AI364" s="298"/>
      <c r="AJ364" s="298"/>
    </row>
    <row r="365" spans="1:36" s="5" customFormat="1" ht="15.75" x14ac:dyDescent="0.25">
      <c r="A365" s="17" t="s">
        <v>83</v>
      </c>
      <c r="B365" s="100" t="s">
        <v>221</v>
      </c>
      <c r="C365" s="91" t="s">
        <v>84</v>
      </c>
      <c r="D365" s="264">
        <v>828</v>
      </c>
      <c r="E365" s="154"/>
      <c r="F365" s="296"/>
      <c r="G365" s="297"/>
      <c r="H365" s="297"/>
      <c r="I365" s="221"/>
      <c r="J365" s="296"/>
      <c r="K365" s="298"/>
      <c r="L365" s="298"/>
      <c r="M365" s="298"/>
      <c r="N365" s="300"/>
      <c r="O365" s="298"/>
      <c r="P365" s="298"/>
      <c r="Q365" s="298"/>
      <c r="R365" s="298"/>
      <c r="S365" s="298"/>
      <c r="T365" s="298"/>
      <c r="U365" s="298"/>
      <c r="V365" s="298"/>
      <c r="W365" s="298"/>
      <c r="X365" s="298"/>
      <c r="Y365" s="298"/>
      <c r="Z365" s="298"/>
      <c r="AA365" s="298"/>
      <c r="AB365" s="298"/>
      <c r="AC365" s="298"/>
      <c r="AD365" s="298"/>
      <c r="AE365" s="298"/>
      <c r="AF365" s="298"/>
      <c r="AG365" s="298"/>
      <c r="AH365" s="298"/>
      <c r="AI365" s="298"/>
      <c r="AJ365" s="298"/>
    </row>
    <row r="366" spans="1:36" s="5" customFormat="1" ht="15.75" x14ac:dyDescent="0.25">
      <c r="A366" s="32" t="s">
        <v>620</v>
      </c>
      <c r="B366" s="101" t="s">
        <v>619</v>
      </c>
      <c r="C366" s="102"/>
      <c r="D366" s="239">
        <f t="shared" ref="D366:D368" si="70">D367</f>
        <v>200</v>
      </c>
      <c r="E366" s="153"/>
      <c r="F366" s="296"/>
      <c r="G366" s="297"/>
      <c r="H366" s="297"/>
      <c r="I366" s="221"/>
      <c r="J366" s="296"/>
      <c r="K366" s="298"/>
      <c r="L366" s="298"/>
      <c r="M366" s="298"/>
      <c r="N366" s="300"/>
      <c r="O366" s="298"/>
      <c r="P366" s="298"/>
      <c r="Q366" s="298"/>
      <c r="R366" s="298"/>
      <c r="S366" s="298"/>
      <c r="T366" s="298"/>
      <c r="U366" s="298"/>
      <c r="V366" s="298"/>
      <c r="W366" s="298"/>
      <c r="X366" s="298"/>
      <c r="Y366" s="298"/>
      <c r="Z366" s="298"/>
      <c r="AA366" s="298"/>
      <c r="AB366" s="298"/>
      <c r="AC366" s="298"/>
      <c r="AD366" s="298"/>
      <c r="AE366" s="298"/>
      <c r="AF366" s="298"/>
      <c r="AG366" s="298"/>
      <c r="AH366" s="298"/>
      <c r="AI366" s="298"/>
      <c r="AJ366" s="298"/>
    </row>
    <row r="367" spans="1:36" s="5" customFormat="1" ht="31.5" x14ac:dyDescent="0.25">
      <c r="A367" s="17" t="s">
        <v>18</v>
      </c>
      <c r="B367" s="100" t="s">
        <v>619</v>
      </c>
      <c r="C367" s="91" t="s">
        <v>20</v>
      </c>
      <c r="D367" s="264">
        <f t="shared" si="70"/>
        <v>200</v>
      </c>
      <c r="E367" s="154"/>
      <c r="F367" s="296"/>
      <c r="G367" s="297"/>
      <c r="H367" s="297"/>
      <c r="I367" s="221"/>
      <c r="J367" s="296"/>
      <c r="K367" s="298"/>
      <c r="L367" s="298"/>
      <c r="M367" s="298"/>
      <c r="N367" s="300"/>
      <c r="O367" s="298"/>
      <c r="P367" s="298"/>
      <c r="Q367" s="298"/>
      <c r="R367" s="298"/>
      <c r="S367" s="298"/>
      <c r="T367" s="298"/>
      <c r="U367" s="298"/>
      <c r="V367" s="298"/>
      <c r="W367" s="298"/>
      <c r="X367" s="298"/>
      <c r="Y367" s="298"/>
      <c r="Z367" s="298"/>
      <c r="AA367" s="298"/>
      <c r="AB367" s="298"/>
      <c r="AC367" s="298"/>
      <c r="AD367" s="298"/>
      <c r="AE367" s="298"/>
      <c r="AF367" s="298"/>
      <c r="AG367" s="298"/>
      <c r="AH367" s="298"/>
      <c r="AI367" s="298"/>
      <c r="AJ367" s="298"/>
    </row>
    <row r="368" spans="1:36" s="5" customFormat="1" ht="15.75" x14ac:dyDescent="0.25">
      <c r="A368" s="17" t="s">
        <v>24</v>
      </c>
      <c r="B368" s="100" t="s">
        <v>619</v>
      </c>
      <c r="C368" s="91" t="s">
        <v>25</v>
      </c>
      <c r="D368" s="264">
        <f t="shared" si="70"/>
        <v>200</v>
      </c>
      <c r="E368" s="154"/>
      <c r="F368" s="296"/>
      <c r="G368" s="297"/>
      <c r="H368" s="297"/>
      <c r="I368" s="221"/>
      <c r="J368" s="296"/>
      <c r="K368" s="298"/>
      <c r="L368" s="298"/>
      <c r="M368" s="298"/>
      <c r="N368" s="300"/>
      <c r="O368" s="298"/>
      <c r="P368" s="298"/>
      <c r="Q368" s="298"/>
      <c r="R368" s="298"/>
      <c r="S368" s="298"/>
      <c r="T368" s="298"/>
      <c r="U368" s="298"/>
      <c r="V368" s="298"/>
      <c r="W368" s="298"/>
      <c r="X368" s="298"/>
      <c r="Y368" s="298"/>
      <c r="Z368" s="298"/>
      <c r="AA368" s="298"/>
      <c r="AB368" s="298"/>
      <c r="AC368" s="298"/>
      <c r="AD368" s="298"/>
      <c r="AE368" s="298"/>
      <c r="AF368" s="298"/>
      <c r="AG368" s="298"/>
      <c r="AH368" s="298"/>
      <c r="AI368" s="298"/>
      <c r="AJ368" s="298"/>
    </row>
    <row r="369" spans="1:36" s="5" customFormat="1" ht="15.75" x14ac:dyDescent="0.25">
      <c r="A369" s="17" t="s">
        <v>83</v>
      </c>
      <c r="B369" s="100" t="s">
        <v>619</v>
      </c>
      <c r="C369" s="91" t="s">
        <v>84</v>
      </c>
      <c r="D369" s="264">
        <v>200</v>
      </c>
      <c r="E369" s="154"/>
      <c r="F369" s="296"/>
      <c r="G369" s="297"/>
      <c r="H369" s="297"/>
      <c r="I369" s="221"/>
      <c r="J369" s="296"/>
      <c r="K369" s="298"/>
      <c r="L369" s="298"/>
      <c r="M369" s="298"/>
      <c r="N369" s="300"/>
      <c r="O369" s="298"/>
      <c r="P369" s="298"/>
      <c r="Q369" s="298"/>
      <c r="R369" s="298"/>
      <c r="S369" s="298"/>
      <c r="T369" s="298"/>
      <c r="U369" s="298"/>
      <c r="V369" s="298"/>
      <c r="W369" s="298"/>
      <c r="X369" s="298"/>
      <c r="Y369" s="298"/>
      <c r="Z369" s="298"/>
      <c r="AA369" s="298"/>
      <c r="AB369" s="298"/>
      <c r="AC369" s="298"/>
      <c r="AD369" s="298"/>
      <c r="AE369" s="298"/>
      <c r="AF369" s="298"/>
      <c r="AG369" s="298"/>
      <c r="AH369" s="298"/>
      <c r="AI369" s="298"/>
      <c r="AJ369" s="298"/>
    </row>
    <row r="370" spans="1:36" s="5" customFormat="1" ht="15.75" x14ac:dyDescent="0.25">
      <c r="A370" s="32" t="s">
        <v>26</v>
      </c>
      <c r="B370" s="101" t="s">
        <v>222</v>
      </c>
      <c r="C370" s="102"/>
      <c r="D370" s="239">
        <f t="shared" ref="D370:D372" si="71">D371</f>
        <v>48184</v>
      </c>
      <c r="E370" s="153"/>
      <c r="F370" s="296"/>
      <c r="G370" s="297"/>
      <c r="H370" s="297"/>
      <c r="I370" s="221"/>
      <c r="J370" s="296"/>
      <c r="K370" s="298"/>
      <c r="L370" s="298"/>
      <c r="M370" s="298"/>
      <c r="N370" s="300"/>
      <c r="O370" s="298"/>
      <c r="P370" s="298"/>
      <c r="Q370" s="298"/>
      <c r="R370" s="298"/>
      <c r="S370" s="298"/>
      <c r="T370" s="298"/>
      <c r="U370" s="298"/>
      <c r="V370" s="298"/>
      <c r="W370" s="298"/>
      <c r="X370" s="298"/>
      <c r="Y370" s="298"/>
      <c r="Z370" s="298"/>
      <c r="AA370" s="298"/>
      <c r="AB370" s="298"/>
      <c r="AC370" s="298"/>
      <c r="AD370" s="298"/>
      <c r="AE370" s="298"/>
      <c r="AF370" s="298"/>
      <c r="AG370" s="298"/>
      <c r="AH370" s="298"/>
      <c r="AI370" s="298"/>
      <c r="AJ370" s="298"/>
    </row>
    <row r="371" spans="1:36" s="5" customFormat="1" ht="31.5" x14ac:dyDescent="0.25">
      <c r="A371" s="17" t="s">
        <v>18</v>
      </c>
      <c r="B371" s="100" t="s">
        <v>222</v>
      </c>
      <c r="C371" s="91" t="s">
        <v>20</v>
      </c>
      <c r="D371" s="264">
        <f t="shared" si="71"/>
        <v>48184</v>
      </c>
      <c r="E371" s="154"/>
      <c r="F371" s="296"/>
      <c r="G371" s="297"/>
      <c r="H371" s="297"/>
      <c r="I371" s="221"/>
      <c r="J371" s="296"/>
      <c r="K371" s="298"/>
      <c r="L371" s="298"/>
      <c r="M371" s="298"/>
      <c r="N371" s="300"/>
      <c r="O371" s="298"/>
      <c r="P371" s="298"/>
      <c r="Q371" s="298"/>
      <c r="R371" s="298"/>
      <c r="S371" s="298"/>
      <c r="T371" s="298"/>
      <c r="U371" s="298"/>
      <c r="V371" s="298"/>
      <c r="W371" s="298"/>
      <c r="X371" s="298"/>
      <c r="Y371" s="298"/>
      <c r="Z371" s="298"/>
      <c r="AA371" s="298"/>
      <c r="AB371" s="298"/>
      <c r="AC371" s="298"/>
      <c r="AD371" s="298"/>
      <c r="AE371" s="298"/>
      <c r="AF371" s="298"/>
      <c r="AG371" s="298"/>
      <c r="AH371" s="298"/>
      <c r="AI371" s="298"/>
      <c r="AJ371" s="298"/>
    </row>
    <row r="372" spans="1:36" s="5" customFormat="1" ht="15.75" x14ac:dyDescent="0.25">
      <c r="A372" s="17" t="s">
        <v>24</v>
      </c>
      <c r="B372" s="100" t="s">
        <v>222</v>
      </c>
      <c r="C372" s="91" t="s">
        <v>25</v>
      </c>
      <c r="D372" s="264">
        <f t="shared" si="71"/>
        <v>48184</v>
      </c>
      <c r="E372" s="154"/>
      <c r="F372" s="296"/>
      <c r="G372" s="297"/>
      <c r="H372" s="297"/>
      <c r="I372" s="221"/>
      <c r="J372" s="296"/>
      <c r="K372" s="298"/>
      <c r="L372" s="298"/>
      <c r="M372" s="298"/>
      <c r="N372" s="300"/>
      <c r="O372" s="298"/>
      <c r="P372" s="298"/>
      <c r="Q372" s="298"/>
      <c r="R372" s="298"/>
      <c r="S372" s="298"/>
      <c r="T372" s="298"/>
      <c r="U372" s="298"/>
      <c r="V372" s="298"/>
      <c r="W372" s="298"/>
      <c r="X372" s="298"/>
      <c r="Y372" s="298"/>
      <c r="Z372" s="298"/>
      <c r="AA372" s="298"/>
      <c r="AB372" s="298"/>
      <c r="AC372" s="298"/>
      <c r="AD372" s="298"/>
      <c r="AE372" s="298"/>
      <c r="AF372" s="298"/>
      <c r="AG372" s="298"/>
      <c r="AH372" s="298"/>
      <c r="AI372" s="298"/>
      <c r="AJ372" s="298"/>
    </row>
    <row r="373" spans="1:36" s="5" customFormat="1" ht="33" customHeight="1" x14ac:dyDescent="0.25">
      <c r="A373" s="17" t="s">
        <v>100</v>
      </c>
      <c r="B373" s="100" t="s">
        <v>222</v>
      </c>
      <c r="C373" s="91" t="s">
        <v>101</v>
      </c>
      <c r="D373" s="264">
        <v>48184</v>
      </c>
      <c r="E373" s="154"/>
      <c r="F373" s="296"/>
      <c r="G373" s="297"/>
      <c r="H373" s="297"/>
      <c r="I373" s="221"/>
      <c r="J373" s="296"/>
      <c r="K373" s="298"/>
      <c r="L373" s="298"/>
      <c r="M373" s="298"/>
      <c r="N373" s="300"/>
      <c r="O373" s="298"/>
      <c r="P373" s="298"/>
      <c r="Q373" s="298"/>
      <c r="R373" s="298"/>
      <c r="S373" s="298"/>
      <c r="T373" s="298"/>
      <c r="U373" s="298"/>
      <c r="V373" s="298"/>
      <c r="W373" s="298"/>
      <c r="X373" s="298"/>
      <c r="Y373" s="298"/>
      <c r="Z373" s="298"/>
      <c r="AA373" s="298"/>
      <c r="AB373" s="298"/>
      <c r="AC373" s="298"/>
      <c r="AD373" s="298"/>
      <c r="AE373" s="298"/>
      <c r="AF373" s="298"/>
      <c r="AG373" s="298"/>
      <c r="AH373" s="298"/>
      <c r="AI373" s="298"/>
      <c r="AJ373" s="298"/>
    </row>
    <row r="374" spans="1:36" s="5" customFormat="1" ht="31.5" x14ac:dyDescent="0.25">
      <c r="A374" s="29" t="s">
        <v>228</v>
      </c>
      <c r="B374" s="86" t="s">
        <v>223</v>
      </c>
      <c r="C374" s="108"/>
      <c r="D374" s="254">
        <f>D375+D381+D385+D389+D395+D399</f>
        <v>456673</v>
      </c>
      <c r="E374" s="151"/>
      <c r="F374" s="296"/>
      <c r="G374" s="297"/>
      <c r="H374" s="297"/>
      <c r="I374" s="221"/>
      <c r="J374" s="296"/>
      <c r="K374" s="298"/>
      <c r="L374" s="298"/>
      <c r="M374" s="298"/>
      <c r="N374" s="300"/>
      <c r="O374" s="298"/>
      <c r="P374" s="298"/>
      <c r="Q374" s="298"/>
      <c r="R374" s="298"/>
      <c r="S374" s="298"/>
      <c r="T374" s="298"/>
      <c r="U374" s="298"/>
      <c r="V374" s="298"/>
      <c r="W374" s="298"/>
      <c r="X374" s="298"/>
      <c r="Y374" s="298"/>
      <c r="Z374" s="298"/>
      <c r="AA374" s="298"/>
      <c r="AB374" s="298"/>
      <c r="AC374" s="298"/>
      <c r="AD374" s="298"/>
      <c r="AE374" s="298"/>
      <c r="AF374" s="298"/>
      <c r="AG374" s="298"/>
      <c r="AH374" s="298"/>
      <c r="AI374" s="298"/>
      <c r="AJ374" s="298"/>
    </row>
    <row r="375" spans="1:36" s="5" customFormat="1" ht="31.5" x14ac:dyDescent="0.25">
      <c r="A375" s="32" t="s">
        <v>1047</v>
      </c>
      <c r="B375" s="101" t="s">
        <v>628</v>
      </c>
      <c r="C375" s="96"/>
      <c r="D375" s="239">
        <f t="shared" ref="D375:D379" si="72">D376</f>
        <v>2574</v>
      </c>
      <c r="E375" s="164"/>
      <c r="F375" s="296"/>
      <c r="G375" s="297"/>
      <c r="H375" s="297"/>
      <c r="I375" s="221"/>
      <c r="J375" s="296"/>
      <c r="K375" s="298"/>
      <c r="L375" s="298"/>
      <c r="M375" s="298"/>
      <c r="N375" s="300"/>
      <c r="O375" s="298"/>
      <c r="P375" s="298"/>
      <c r="Q375" s="298"/>
      <c r="R375" s="298"/>
      <c r="S375" s="298"/>
      <c r="T375" s="298"/>
      <c r="U375" s="298"/>
      <c r="V375" s="298"/>
      <c r="W375" s="298"/>
      <c r="X375" s="298"/>
      <c r="Y375" s="298"/>
      <c r="Z375" s="298"/>
      <c r="AA375" s="298"/>
      <c r="AB375" s="298"/>
      <c r="AC375" s="298"/>
      <c r="AD375" s="298"/>
      <c r="AE375" s="298"/>
      <c r="AF375" s="298"/>
      <c r="AG375" s="298"/>
      <c r="AH375" s="298"/>
      <c r="AI375" s="298"/>
      <c r="AJ375" s="298"/>
    </row>
    <row r="376" spans="1:36" s="5" customFormat="1" ht="31.5" x14ac:dyDescent="0.25">
      <c r="A376" s="17" t="s">
        <v>18</v>
      </c>
      <c r="B376" s="100" t="s">
        <v>628</v>
      </c>
      <c r="C376" s="91" t="s">
        <v>20</v>
      </c>
      <c r="D376" s="264">
        <f>D377+D379</f>
        <v>2574</v>
      </c>
      <c r="E376" s="165"/>
      <c r="F376" s="296"/>
      <c r="G376" s="297"/>
      <c r="H376" s="297"/>
      <c r="I376" s="221"/>
      <c r="J376" s="296"/>
      <c r="K376" s="298"/>
      <c r="L376" s="298"/>
      <c r="M376" s="298"/>
      <c r="N376" s="300"/>
      <c r="O376" s="298"/>
      <c r="P376" s="298"/>
      <c r="Q376" s="298"/>
      <c r="R376" s="298"/>
      <c r="S376" s="298"/>
      <c r="T376" s="298"/>
      <c r="U376" s="298"/>
      <c r="V376" s="298"/>
      <c r="W376" s="298"/>
      <c r="X376" s="298"/>
      <c r="Y376" s="298"/>
      <c r="Z376" s="298"/>
      <c r="AA376" s="298"/>
      <c r="AB376" s="298"/>
      <c r="AC376" s="298"/>
      <c r="AD376" s="298"/>
      <c r="AE376" s="298"/>
      <c r="AF376" s="298"/>
      <c r="AG376" s="298"/>
      <c r="AH376" s="298"/>
      <c r="AI376" s="298"/>
      <c r="AJ376" s="298"/>
    </row>
    <row r="377" spans="1:36" s="5" customFormat="1" ht="15.75" x14ac:dyDescent="0.25">
      <c r="A377" s="17" t="s">
        <v>24</v>
      </c>
      <c r="B377" s="100" t="s">
        <v>628</v>
      </c>
      <c r="C377" s="91" t="s">
        <v>25</v>
      </c>
      <c r="D377" s="264">
        <f t="shared" si="72"/>
        <v>1354</v>
      </c>
      <c r="E377" s="165"/>
      <c r="F377" s="296"/>
      <c r="G377" s="297"/>
      <c r="H377" s="297"/>
      <c r="I377" s="221"/>
      <c r="J377" s="296"/>
      <c r="K377" s="298"/>
      <c r="L377" s="298"/>
      <c r="M377" s="298"/>
      <c r="N377" s="300"/>
      <c r="O377" s="298"/>
      <c r="P377" s="298"/>
      <c r="Q377" s="298"/>
      <c r="R377" s="298"/>
      <c r="S377" s="298"/>
      <c r="T377" s="298"/>
      <c r="U377" s="298"/>
      <c r="V377" s="298"/>
      <c r="W377" s="298"/>
      <c r="X377" s="298"/>
      <c r="Y377" s="298"/>
      <c r="Z377" s="298"/>
      <c r="AA377" s="298"/>
      <c r="AB377" s="298"/>
      <c r="AC377" s="298"/>
      <c r="AD377" s="298"/>
      <c r="AE377" s="298"/>
      <c r="AF377" s="298"/>
      <c r="AG377" s="298"/>
      <c r="AH377" s="298"/>
      <c r="AI377" s="298"/>
      <c r="AJ377" s="298"/>
    </row>
    <row r="378" spans="1:36" s="5" customFormat="1" ht="15.75" x14ac:dyDescent="0.25">
      <c r="A378" s="17" t="s">
        <v>83</v>
      </c>
      <c r="B378" s="100" t="s">
        <v>628</v>
      </c>
      <c r="C378" s="91" t="s">
        <v>84</v>
      </c>
      <c r="D378" s="264">
        <f>469+800+85</f>
        <v>1354</v>
      </c>
      <c r="E378" s="165"/>
      <c r="F378" s="296"/>
      <c r="G378" s="297"/>
      <c r="H378" s="297"/>
      <c r="I378" s="221"/>
      <c r="J378" s="296"/>
      <c r="K378" s="298"/>
      <c r="L378" s="298"/>
      <c r="M378" s="298"/>
      <c r="N378" s="300"/>
      <c r="O378" s="298"/>
      <c r="P378" s="298"/>
      <c r="Q378" s="298"/>
      <c r="R378" s="298"/>
      <c r="S378" s="298"/>
      <c r="T378" s="298"/>
      <c r="U378" s="298"/>
      <c r="V378" s="298"/>
      <c r="W378" s="298"/>
      <c r="X378" s="298"/>
      <c r="Y378" s="298"/>
      <c r="Z378" s="298"/>
      <c r="AA378" s="298"/>
      <c r="AB378" s="298"/>
      <c r="AC378" s="298"/>
      <c r="AD378" s="298"/>
      <c r="AE378" s="298"/>
      <c r="AF378" s="298"/>
      <c r="AG378" s="298"/>
      <c r="AH378" s="298"/>
      <c r="AI378" s="298"/>
      <c r="AJ378" s="298"/>
    </row>
    <row r="379" spans="1:36" s="5" customFormat="1" ht="15.75" x14ac:dyDescent="0.25">
      <c r="A379" s="17" t="s">
        <v>19</v>
      </c>
      <c r="B379" s="100" t="s">
        <v>628</v>
      </c>
      <c r="C379" s="91" t="s">
        <v>21</v>
      </c>
      <c r="D379" s="264">
        <f t="shared" si="72"/>
        <v>1220</v>
      </c>
      <c r="E379" s="165"/>
      <c r="F379" s="296"/>
      <c r="G379" s="297"/>
      <c r="H379" s="297"/>
      <c r="I379" s="221"/>
      <c r="J379" s="296"/>
      <c r="K379" s="298"/>
      <c r="L379" s="298"/>
      <c r="M379" s="298"/>
      <c r="N379" s="300"/>
      <c r="O379" s="298"/>
      <c r="P379" s="298"/>
      <c r="Q379" s="298"/>
      <c r="R379" s="298"/>
      <c r="S379" s="298"/>
      <c r="T379" s="298"/>
      <c r="U379" s="298"/>
      <c r="V379" s="298"/>
      <c r="W379" s="298"/>
      <c r="X379" s="298"/>
      <c r="Y379" s="298"/>
      <c r="Z379" s="298"/>
      <c r="AA379" s="298"/>
      <c r="AB379" s="298"/>
      <c r="AC379" s="298"/>
      <c r="AD379" s="298"/>
      <c r="AE379" s="298"/>
      <c r="AF379" s="298"/>
      <c r="AG379" s="298"/>
      <c r="AH379" s="298"/>
      <c r="AI379" s="298"/>
      <c r="AJ379" s="298"/>
    </row>
    <row r="380" spans="1:36" s="5" customFormat="1" ht="15.75" x14ac:dyDescent="0.25">
      <c r="A380" s="17" t="s">
        <v>85</v>
      </c>
      <c r="B380" s="100" t="s">
        <v>628</v>
      </c>
      <c r="C380" s="91" t="s">
        <v>86</v>
      </c>
      <c r="D380" s="264">
        <f>326+394+500</f>
        <v>1220</v>
      </c>
      <c r="E380" s="165"/>
      <c r="F380" s="296"/>
      <c r="G380" s="297"/>
      <c r="H380" s="297"/>
      <c r="I380" s="221"/>
      <c r="J380" s="296"/>
      <c r="K380" s="298"/>
      <c r="L380" s="298"/>
      <c r="M380" s="298"/>
      <c r="N380" s="300"/>
      <c r="O380" s="298"/>
      <c r="P380" s="298"/>
      <c r="Q380" s="298"/>
      <c r="R380" s="298"/>
      <c r="S380" s="298"/>
      <c r="T380" s="298"/>
      <c r="U380" s="298"/>
      <c r="V380" s="298"/>
      <c r="W380" s="298"/>
      <c r="X380" s="298"/>
      <c r="Y380" s="298"/>
      <c r="Z380" s="298"/>
      <c r="AA380" s="298"/>
      <c r="AB380" s="298"/>
      <c r="AC380" s="298"/>
      <c r="AD380" s="298"/>
      <c r="AE380" s="298"/>
      <c r="AF380" s="298"/>
      <c r="AG380" s="298"/>
      <c r="AH380" s="298"/>
      <c r="AI380" s="298"/>
      <c r="AJ380" s="298"/>
    </row>
    <row r="381" spans="1:36" s="5" customFormat="1" ht="31.5" x14ac:dyDescent="0.25">
      <c r="A381" s="32" t="s">
        <v>659</v>
      </c>
      <c r="B381" s="101" t="s">
        <v>355</v>
      </c>
      <c r="C381" s="96"/>
      <c r="D381" s="239">
        <f t="shared" ref="D381:D387" si="73">D382</f>
        <v>145600</v>
      </c>
      <c r="E381" s="153"/>
      <c r="F381" s="296"/>
      <c r="G381" s="297"/>
      <c r="H381" s="297"/>
      <c r="I381" s="221"/>
      <c r="J381" s="296"/>
      <c r="K381" s="298"/>
      <c r="L381" s="298"/>
      <c r="M381" s="298"/>
      <c r="N381" s="300"/>
      <c r="O381" s="298"/>
      <c r="P381" s="298"/>
      <c r="Q381" s="298"/>
      <c r="R381" s="298"/>
      <c r="S381" s="298"/>
      <c r="T381" s="298"/>
      <c r="U381" s="298"/>
      <c r="V381" s="298"/>
      <c r="W381" s="298"/>
      <c r="X381" s="298"/>
      <c r="Y381" s="298"/>
      <c r="Z381" s="298"/>
      <c r="AA381" s="298"/>
      <c r="AB381" s="298"/>
      <c r="AC381" s="298"/>
      <c r="AD381" s="298"/>
      <c r="AE381" s="298"/>
      <c r="AF381" s="298"/>
      <c r="AG381" s="298"/>
      <c r="AH381" s="298"/>
      <c r="AI381" s="298"/>
      <c r="AJ381" s="298"/>
    </row>
    <row r="382" spans="1:36" s="5" customFormat="1" ht="31.5" x14ac:dyDescent="0.25">
      <c r="A382" s="17" t="s">
        <v>18</v>
      </c>
      <c r="B382" s="100" t="s">
        <v>355</v>
      </c>
      <c r="C382" s="91" t="s">
        <v>20</v>
      </c>
      <c r="D382" s="264">
        <f t="shared" si="73"/>
        <v>145600</v>
      </c>
      <c r="E382" s="154"/>
      <c r="F382" s="296"/>
      <c r="G382" s="297"/>
      <c r="H382" s="297"/>
      <c r="I382" s="221"/>
      <c r="J382" s="296"/>
      <c r="K382" s="298"/>
      <c r="L382" s="298"/>
      <c r="M382" s="298"/>
      <c r="N382" s="300"/>
      <c r="O382" s="298"/>
      <c r="P382" s="298"/>
      <c r="Q382" s="298"/>
      <c r="R382" s="298"/>
      <c r="S382" s="298"/>
      <c r="T382" s="298"/>
      <c r="U382" s="298"/>
      <c r="V382" s="298"/>
      <c r="W382" s="298"/>
      <c r="X382" s="298"/>
      <c r="Y382" s="298"/>
      <c r="Z382" s="298"/>
      <c r="AA382" s="298"/>
      <c r="AB382" s="298"/>
      <c r="AC382" s="298"/>
      <c r="AD382" s="298"/>
      <c r="AE382" s="298"/>
      <c r="AF382" s="298"/>
      <c r="AG382" s="298"/>
      <c r="AH382" s="298"/>
      <c r="AI382" s="298"/>
      <c r="AJ382" s="298"/>
    </row>
    <row r="383" spans="1:36" s="5" customFormat="1" ht="15.75" x14ac:dyDescent="0.25">
      <c r="A383" s="17" t="s">
        <v>19</v>
      </c>
      <c r="B383" s="100" t="s">
        <v>355</v>
      </c>
      <c r="C383" s="91" t="s">
        <v>21</v>
      </c>
      <c r="D383" s="264">
        <f t="shared" si="73"/>
        <v>145600</v>
      </c>
      <c r="E383" s="154"/>
      <c r="F383" s="296"/>
      <c r="G383" s="297"/>
      <c r="H383" s="297"/>
      <c r="I383" s="221"/>
      <c r="J383" s="296"/>
      <c r="K383" s="298"/>
      <c r="L383" s="298"/>
      <c r="M383" s="298"/>
      <c r="N383" s="300"/>
      <c r="O383" s="298"/>
      <c r="P383" s="298"/>
      <c r="Q383" s="298"/>
      <c r="R383" s="298"/>
      <c r="S383" s="298"/>
      <c r="T383" s="298"/>
      <c r="U383" s="298"/>
      <c r="V383" s="298"/>
      <c r="W383" s="298"/>
      <c r="X383" s="298"/>
      <c r="Y383" s="298"/>
      <c r="Z383" s="298"/>
      <c r="AA383" s="298"/>
      <c r="AB383" s="298"/>
      <c r="AC383" s="298"/>
      <c r="AD383" s="298"/>
      <c r="AE383" s="298"/>
      <c r="AF383" s="298"/>
      <c r="AG383" s="298"/>
      <c r="AH383" s="298"/>
      <c r="AI383" s="298"/>
      <c r="AJ383" s="298"/>
    </row>
    <row r="384" spans="1:36" s="5" customFormat="1" ht="15.75" x14ac:dyDescent="0.25">
      <c r="A384" s="17" t="s">
        <v>85</v>
      </c>
      <c r="B384" s="100" t="s">
        <v>355</v>
      </c>
      <c r="C384" s="91" t="s">
        <v>86</v>
      </c>
      <c r="D384" s="264">
        <f>83000+52600+10000</f>
        <v>145600</v>
      </c>
      <c r="E384" s="154"/>
      <c r="F384" s="296"/>
      <c r="G384" s="297"/>
      <c r="H384" s="297"/>
      <c r="I384" s="221"/>
      <c r="J384" s="296"/>
      <c r="K384" s="298"/>
      <c r="L384" s="298"/>
      <c r="M384" s="298"/>
      <c r="N384" s="300"/>
      <c r="O384" s="298"/>
      <c r="P384" s="298"/>
      <c r="Q384" s="298"/>
      <c r="R384" s="298"/>
      <c r="S384" s="298"/>
      <c r="T384" s="298"/>
      <c r="U384" s="298"/>
      <c r="V384" s="298"/>
      <c r="W384" s="298"/>
      <c r="X384" s="298"/>
      <c r="Y384" s="298"/>
      <c r="Z384" s="298"/>
      <c r="AA384" s="298"/>
      <c r="AB384" s="298"/>
      <c r="AC384" s="298"/>
      <c r="AD384" s="298"/>
      <c r="AE384" s="298"/>
      <c r="AF384" s="298"/>
      <c r="AG384" s="298"/>
      <c r="AH384" s="298"/>
      <c r="AI384" s="298"/>
      <c r="AJ384" s="298"/>
    </row>
    <row r="385" spans="1:36" s="5" customFormat="1" ht="31.5" x14ac:dyDescent="0.25">
      <c r="A385" s="32" t="s">
        <v>642</v>
      </c>
      <c r="B385" s="101" t="s">
        <v>623</v>
      </c>
      <c r="C385" s="96"/>
      <c r="D385" s="239">
        <f t="shared" si="73"/>
        <v>40000</v>
      </c>
      <c r="E385" s="153"/>
      <c r="F385" s="296"/>
      <c r="G385" s="297"/>
      <c r="H385" s="297"/>
      <c r="I385" s="221"/>
      <c r="J385" s="296"/>
      <c r="K385" s="298"/>
      <c r="L385" s="298"/>
      <c r="M385" s="298"/>
      <c r="N385" s="300"/>
      <c r="O385" s="298"/>
      <c r="P385" s="298"/>
      <c r="Q385" s="298"/>
      <c r="R385" s="298"/>
      <c r="S385" s="298"/>
      <c r="T385" s="298"/>
      <c r="U385" s="298"/>
      <c r="V385" s="298"/>
      <c r="W385" s="298"/>
      <c r="X385" s="298"/>
      <c r="Y385" s="298"/>
      <c r="Z385" s="298"/>
      <c r="AA385" s="298"/>
      <c r="AB385" s="298"/>
      <c r="AC385" s="298"/>
      <c r="AD385" s="298"/>
      <c r="AE385" s="298"/>
      <c r="AF385" s="298"/>
      <c r="AG385" s="298"/>
      <c r="AH385" s="298"/>
      <c r="AI385" s="298"/>
      <c r="AJ385" s="298"/>
    </row>
    <row r="386" spans="1:36" s="5" customFormat="1" ht="31.5" x14ac:dyDescent="0.25">
      <c r="A386" s="17" t="s">
        <v>18</v>
      </c>
      <c r="B386" s="100" t="s">
        <v>623</v>
      </c>
      <c r="C386" s="91" t="s">
        <v>20</v>
      </c>
      <c r="D386" s="264">
        <f t="shared" si="73"/>
        <v>40000</v>
      </c>
      <c r="E386" s="154"/>
      <c r="F386" s="296"/>
      <c r="G386" s="297"/>
      <c r="H386" s="297"/>
      <c r="I386" s="221"/>
      <c r="J386" s="296"/>
      <c r="K386" s="298"/>
      <c r="L386" s="298"/>
      <c r="M386" s="298"/>
      <c r="N386" s="300"/>
      <c r="O386" s="298"/>
      <c r="P386" s="298"/>
      <c r="Q386" s="298"/>
      <c r="R386" s="298"/>
      <c r="S386" s="298"/>
      <c r="T386" s="298"/>
      <c r="U386" s="298"/>
      <c r="V386" s="298"/>
      <c r="W386" s="298"/>
      <c r="X386" s="298"/>
      <c r="Y386" s="298"/>
      <c r="Z386" s="298"/>
      <c r="AA386" s="298"/>
      <c r="AB386" s="298"/>
      <c r="AC386" s="298"/>
      <c r="AD386" s="298"/>
      <c r="AE386" s="298"/>
      <c r="AF386" s="298"/>
      <c r="AG386" s="298"/>
      <c r="AH386" s="298"/>
      <c r="AI386" s="298"/>
      <c r="AJ386" s="298"/>
    </row>
    <row r="387" spans="1:36" s="5" customFormat="1" ht="15.75" x14ac:dyDescent="0.25">
      <c r="A387" s="17" t="s">
        <v>19</v>
      </c>
      <c r="B387" s="100" t="s">
        <v>623</v>
      </c>
      <c r="C387" s="91" t="s">
        <v>21</v>
      </c>
      <c r="D387" s="264">
        <f t="shared" si="73"/>
        <v>40000</v>
      </c>
      <c r="E387" s="154"/>
      <c r="F387" s="296"/>
      <c r="G387" s="297"/>
      <c r="H387" s="297"/>
      <c r="I387" s="221"/>
      <c r="J387" s="296"/>
      <c r="K387" s="298"/>
      <c r="L387" s="298"/>
      <c r="M387" s="298"/>
      <c r="N387" s="300"/>
      <c r="O387" s="298"/>
      <c r="P387" s="298"/>
      <c r="Q387" s="298"/>
      <c r="R387" s="298"/>
      <c r="S387" s="298"/>
      <c r="T387" s="298"/>
      <c r="U387" s="298"/>
      <c r="V387" s="298"/>
      <c r="W387" s="298"/>
      <c r="X387" s="298"/>
      <c r="Y387" s="298"/>
      <c r="Z387" s="298"/>
      <c r="AA387" s="298"/>
      <c r="AB387" s="298"/>
      <c r="AC387" s="298"/>
      <c r="AD387" s="298"/>
      <c r="AE387" s="298"/>
      <c r="AF387" s="298"/>
      <c r="AG387" s="298"/>
      <c r="AH387" s="298"/>
      <c r="AI387" s="298"/>
      <c r="AJ387" s="298"/>
    </row>
    <row r="388" spans="1:36" s="5" customFormat="1" ht="15.75" x14ac:dyDescent="0.25">
      <c r="A388" s="17" t="s">
        <v>85</v>
      </c>
      <c r="B388" s="100" t="s">
        <v>623</v>
      </c>
      <c r="C388" s="91" t="s">
        <v>86</v>
      </c>
      <c r="D388" s="264">
        <f>50000-10000</f>
        <v>40000</v>
      </c>
      <c r="E388" s="154"/>
      <c r="F388" s="296"/>
      <c r="G388" s="297"/>
      <c r="H388" s="297"/>
      <c r="I388" s="221"/>
      <c r="J388" s="296"/>
      <c r="K388" s="298"/>
      <c r="L388" s="298"/>
      <c r="M388" s="298"/>
      <c r="N388" s="300"/>
      <c r="O388" s="298"/>
      <c r="P388" s="298"/>
      <c r="Q388" s="298"/>
      <c r="R388" s="298"/>
      <c r="S388" s="298"/>
      <c r="T388" s="298"/>
      <c r="U388" s="298"/>
      <c r="V388" s="298"/>
      <c r="W388" s="298"/>
      <c r="X388" s="298"/>
      <c r="Y388" s="298"/>
      <c r="Z388" s="298"/>
      <c r="AA388" s="298"/>
      <c r="AB388" s="298"/>
      <c r="AC388" s="298"/>
      <c r="AD388" s="298"/>
      <c r="AE388" s="298"/>
      <c r="AF388" s="298"/>
      <c r="AG388" s="298"/>
      <c r="AH388" s="298"/>
      <c r="AI388" s="298"/>
      <c r="AJ388" s="298"/>
    </row>
    <row r="389" spans="1:36" s="5" customFormat="1" ht="15.75" x14ac:dyDescent="0.25">
      <c r="A389" s="32" t="s">
        <v>621</v>
      </c>
      <c r="B389" s="101" t="s">
        <v>622</v>
      </c>
      <c r="C389" s="102"/>
      <c r="D389" s="239">
        <f>D390</f>
        <v>880</v>
      </c>
      <c r="E389" s="164"/>
      <c r="F389" s="296"/>
      <c r="G389" s="297"/>
      <c r="H389" s="297"/>
      <c r="I389" s="221"/>
      <c r="J389" s="296"/>
      <c r="K389" s="298"/>
      <c r="L389" s="298"/>
      <c r="M389" s="298"/>
      <c r="N389" s="300"/>
      <c r="O389" s="298"/>
      <c r="P389" s="298"/>
      <c r="Q389" s="298"/>
      <c r="R389" s="298"/>
      <c r="S389" s="298"/>
      <c r="T389" s="298"/>
      <c r="U389" s="298"/>
      <c r="V389" s="298"/>
      <c r="W389" s="298"/>
      <c r="X389" s="298"/>
      <c r="Y389" s="298"/>
      <c r="Z389" s="298"/>
      <c r="AA389" s="298"/>
      <c r="AB389" s="298"/>
      <c r="AC389" s="298"/>
      <c r="AD389" s="298"/>
      <c r="AE389" s="298"/>
      <c r="AF389" s="298"/>
      <c r="AG389" s="298"/>
      <c r="AH389" s="298"/>
      <c r="AI389" s="298"/>
      <c r="AJ389" s="298"/>
    </row>
    <row r="390" spans="1:36" s="5" customFormat="1" ht="31.5" x14ac:dyDescent="0.25">
      <c r="A390" s="17" t="s">
        <v>18</v>
      </c>
      <c r="B390" s="100" t="s">
        <v>622</v>
      </c>
      <c r="C390" s="91" t="s">
        <v>20</v>
      </c>
      <c r="D390" s="264">
        <f>D391+D393</f>
        <v>880</v>
      </c>
      <c r="E390" s="165"/>
      <c r="F390" s="296"/>
      <c r="G390" s="297"/>
      <c r="H390" s="297"/>
      <c r="I390" s="221"/>
      <c r="J390" s="296"/>
      <c r="K390" s="298"/>
      <c r="L390" s="298"/>
      <c r="M390" s="298"/>
      <c r="N390" s="300"/>
      <c r="O390" s="298"/>
      <c r="P390" s="298"/>
      <c r="Q390" s="298"/>
      <c r="R390" s="298"/>
      <c r="S390" s="298"/>
      <c r="T390" s="298"/>
      <c r="U390" s="298"/>
      <c r="V390" s="298"/>
      <c r="W390" s="298"/>
      <c r="X390" s="298"/>
      <c r="Y390" s="298"/>
      <c r="Z390" s="298"/>
      <c r="AA390" s="298"/>
      <c r="AB390" s="298"/>
      <c r="AC390" s="298"/>
      <c r="AD390" s="298"/>
      <c r="AE390" s="298"/>
      <c r="AF390" s="298"/>
      <c r="AG390" s="298"/>
      <c r="AH390" s="298"/>
      <c r="AI390" s="298"/>
      <c r="AJ390" s="298"/>
    </row>
    <row r="391" spans="1:36" s="5" customFormat="1" ht="15.75" x14ac:dyDescent="0.25">
      <c r="A391" s="17" t="s">
        <v>24</v>
      </c>
      <c r="B391" s="100" t="s">
        <v>622</v>
      </c>
      <c r="C391" s="91" t="s">
        <v>25</v>
      </c>
      <c r="D391" s="264">
        <f t="shared" ref="D391" si="74">D392</f>
        <v>547</v>
      </c>
      <c r="E391" s="165"/>
      <c r="F391" s="296"/>
      <c r="G391" s="297"/>
      <c r="H391" s="297"/>
      <c r="I391" s="221"/>
      <c r="J391" s="296"/>
      <c r="K391" s="298"/>
      <c r="L391" s="298"/>
      <c r="M391" s="298"/>
      <c r="N391" s="300"/>
      <c r="O391" s="298"/>
      <c r="P391" s="298"/>
      <c r="Q391" s="298"/>
      <c r="R391" s="298"/>
      <c r="S391" s="298"/>
      <c r="T391" s="298"/>
      <c r="U391" s="298"/>
      <c r="V391" s="298"/>
      <c r="W391" s="298"/>
      <c r="X391" s="298"/>
      <c r="Y391" s="298"/>
      <c r="Z391" s="298"/>
      <c r="AA391" s="298"/>
      <c r="AB391" s="298"/>
      <c r="AC391" s="298"/>
      <c r="AD391" s="298"/>
      <c r="AE391" s="298"/>
      <c r="AF391" s="298"/>
      <c r="AG391" s="298"/>
      <c r="AH391" s="298"/>
      <c r="AI391" s="298"/>
      <c r="AJ391" s="298"/>
    </row>
    <row r="392" spans="1:36" s="5" customFormat="1" ht="15.75" x14ac:dyDescent="0.25">
      <c r="A392" s="17" t="s">
        <v>83</v>
      </c>
      <c r="B392" s="100" t="s">
        <v>622</v>
      </c>
      <c r="C392" s="91" t="s">
        <v>84</v>
      </c>
      <c r="D392" s="264">
        <v>547</v>
      </c>
      <c r="E392" s="165"/>
      <c r="F392" s="296"/>
      <c r="G392" s="297"/>
      <c r="H392" s="297"/>
      <c r="I392" s="221"/>
      <c r="J392" s="296"/>
      <c r="K392" s="298"/>
      <c r="L392" s="298"/>
      <c r="M392" s="298"/>
      <c r="N392" s="300"/>
      <c r="O392" s="298"/>
      <c r="P392" s="298"/>
      <c r="Q392" s="298"/>
      <c r="R392" s="298"/>
      <c r="S392" s="298"/>
      <c r="T392" s="298"/>
      <c r="U392" s="298"/>
      <c r="V392" s="298"/>
      <c r="W392" s="298"/>
      <c r="X392" s="298"/>
      <c r="Y392" s="298"/>
      <c r="Z392" s="298"/>
      <c r="AA392" s="298"/>
      <c r="AB392" s="298"/>
      <c r="AC392" s="298"/>
      <c r="AD392" s="298"/>
      <c r="AE392" s="298"/>
      <c r="AF392" s="298"/>
      <c r="AG392" s="298"/>
      <c r="AH392" s="298"/>
      <c r="AI392" s="298"/>
      <c r="AJ392" s="298"/>
    </row>
    <row r="393" spans="1:36" s="5" customFormat="1" ht="15.75" x14ac:dyDescent="0.25">
      <c r="A393" s="17" t="s">
        <v>19</v>
      </c>
      <c r="B393" s="100" t="s">
        <v>622</v>
      </c>
      <c r="C393" s="91" t="s">
        <v>21</v>
      </c>
      <c r="D393" s="264">
        <f t="shared" ref="D393" si="75">D394</f>
        <v>333</v>
      </c>
      <c r="E393" s="165"/>
      <c r="F393" s="296"/>
      <c r="G393" s="297"/>
      <c r="H393" s="297"/>
      <c r="I393" s="221"/>
      <c r="J393" s="296"/>
      <c r="K393" s="298"/>
      <c r="L393" s="298"/>
      <c r="M393" s="298"/>
      <c r="N393" s="300"/>
      <c r="O393" s="298"/>
      <c r="P393" s="298"/>
      <c r="Q393" s="298"/>
      <c r="R393" s="298"/>
      <c r="S393" s="298"/>
      <c r="T393" s="298"/>
      <c r="U393" s="298"/>
      <c r="V393" s="298"/>
      <c r="W393" s="298"/>
      <c r="X393" s="298"/>
      <c r="Y393" s="298"/>
      <c r="Z393" s="298"/>
      <c r="AA393" s="298"/>
      <c r="AB393" s="298"/>
      <c r="AC393" s="298"/>
      <c r="AD393" s="298"/>
      <c r="AE393" s="298"/>
      <c r="AF393" s="298"/>
      <c r="AG393" s="298"/>
      <c r="AH393" s="298"/>
      <c r="AI393" s="298"/>
      <c r="AJ393" s="298"/>
    </row>
    <row r="394" spans="1:36" s="5" customFormat="1" ht="15.75" x14ac:dyDescent="0.25">
      <c r="A394" s="17" t="s">
        <v>85</v>
      </c>
      <c r="B394" s="100" t="s">
        <v>622</v>
      </c>
      <c r="C394" s="91" t="s">
        <v>86</v>
      </c>
      <c r="D394" s="264">
        <v>333</v>
      </c>
      <c r="E394" s="165"/>
      <c r="F394" s="296"/>
      <c r="G394" s="297"/>
      <c r="H394" s="297"/>
      <c r="I394" s="221"/>
      <c r="J394" s="296"/>
      <c r="K394" s="298"/>
      <c r="L394" s="298"/>
      <c r="M394" s="298"/>
      <c r="N394" s="300"/>
      <c r="O394" s="298"/>
      <c r="P394" s="298"/>
      <c r="Q394" s="298"/>
      <c r="R394" s="298"/>
      <c r="S394" s="298"/>
      <c r="T394" s="298"/>
      <c r="U394" s="298"/>
      <c r="V394" s="298"/>
      <c r="W394" s="298"/>
      <c r="X394" s="298"/>
      <c r="Y394" s="298"/>
      <c r="Z394" s="298"/>
      <c r="AA394" s="298"/>
      <c r="AB394" s="298"/>
      <c r="AC394" s="298"/>
      <c r="AD394" s="298"/>
      <c r="AE394" s="298"/>
      <c r="AF394" s="298"/>
      <c r="AG394" s="298"/>
      <c r="AH394" s="298"/>
      <c r="AI394" s="298"/>
      <c r="AJ394" s="298"/>
    </row>
    <row r="395" spans="1:36" s="5" customFormat="1" ht="31.5" x14ac:dyDescent="0.25">
      <c r="A395" s="32" t="s">
        <v>636</v>
      </c>
      <c r="B395" s="101" t="s">
        <v>629</v>
      </c>
      <c r="C395" s="102"/>
      <c r="D395" s="239">
        <f t="shared" ref="D395:D396" si="76">D396</f>
        <v>8311</v>
      </c>
      <c r="E395" s="164"/>
      <c r="F395" s="296"/>
      <c r="G395" s="297"/>
      <c r="H395" s="297"/>
      <c r="I395" s="221"/>
      <c r="J395" s="296"/>
      <c r="K395" s="298"/>
      <c r="L395" s="298"/>
      <c r="M395" s="298"/>
      <c r="N395" s="300"/>
      <c r="O395" s="298"/>
      <c r="P395" s="298"/>
      <c r="Q395" s="298"/>
      <c r="R395" s="298"/>
      <c r="S395" s="298"/>
      <c r="T395" s="298"/>
      <c r="U395" s="298"/>
      <c r="V395" s="298"/>
      <c r="W395" s="298"/>
      <c r="X395" s="298"/>
      <c r="Y395" s="298"/>
      <c r="Z395" s="298"/>
      <c r="AA395" s="298"/>
      <c r="AB395" s="298"/>
      <c r="AC395" s="298"/>
      <c r="AD395" s="298"/>
      <c r="AE395" s="298"/>
      <c r="AF395" s="298"/>
      <c r="AG395" s="298"/>
      <c r="AH395" s="298"/>
      <c r="AI395" s="298"/>
      <c r="AJ395" s="298"/>
    </row>
    <row r="396" spans="1:36" s="5" customFormat="1" ht="31.5" x14ac:dyDescent="0.25">
      <c r="A396" s="17" t="s">
        <v>18</v>
      </c>
      <c r="B396" s="100" t="s">
        <v>629</v>
      </c>
      <c r="C396" s="91" t="s">
        <v>20</v>
      </c>
      <c r="D396" s="264">
        <f t="shared" si="76"/>
        <v>8311</v>
      </c>
      <c r="E396" s="165"/>
      <c r="F396" s="296"/>
      <c r="G396" s="297"/>
      <c r="H396" s="297"/>
      <c r="I396" s="221"/>
      <c r="J396" s="296"/>
      <c r="K396" s="298"/>
      <c r="L396" s="298"/>
      <c r="M396" s="298"/>
      <c r="N396" s="300"/>
      <c r="O396" s="298"/>
      <c r="P396" s="298"/>
      <c r="Q396" s="298"/>
      <c r="R396" s="298"/>
      <c r="S396" s="298"/>
      <c r="T396" s="298"/>
      <c r="U396" s="298"/>
      <c r="V396" s="298"/>
      <c r="W396" s="298"/>
      <c r="X396" s="298"/>
      <c r="Y396" s="298"/>
      <c r="Z396" s="298"/>
      <c r="AA396" s="298"/>
      <c r="AB396" s="298"/>
      <c r="AC396" s="298"/>
      <c r="AD396" s="298"/>
      <c r="AE396" s="298"/>
      <c r="AF396" s="298"/>
      <c r="AG396" s="298"/>
      <c r="AH396" s="298"/>
      <c r="AI396" s="298"/>
      <c r="AJ396" s="298"/>
    </row>
    <row r="397" spans="1:36" s="5" customFormat="1" ht="15.75" x14ac:dyDescent="0.25">
      <c r="A397" s="17" t="s">
        <v>24</v>
      </c>
      <c r="B397" s="100" t="s">
        <v>629</v>
      </c>
      <c r="C397" s="91" t="s">
        <v>25</v>
      </c>
      <c r="D397" s="264">
        <f t="shared" ref="D397" si="77">D398</f>
        <v>8311</v>
      </c>
      <c r="E397" s="165"/>
      <c r="F397" s="296"/>
      <c r="G397" s="297"/>
      <c r="H397" s="297"/>
      <c r="I397" s="221"/>
      <c r="J397" s="296"/>
      <c r="K397" s="298"/>
      <c r="L397" s="298"/>
      <c r="M397" s="298"/>
      <c r="N397" s="300"/>
      <c r="O397" s="298"/>
      <c r="P397" s="298"/>
      <c r="Q397" s="298"/>
      <c r="R397" s="298"/>
      <c r="S397" s="298"/>
      <c r="T397" s="298"/>
      <c r="U397" s="298"/>
      <c r="V397" s="298"/>
      <c r="W397" s="298"/>
      <c r="X397" s="298"/>
      <c r="Y397" s="298"/>
      <c r="Z397" s="298"/>
      <c r="AA397" s="298"/>
      <c r="AB397" s="298"/>
      <c r="AC397" s="298"/>
      <c r="AD397" s="298"/>
      <c r="AE397" s="298"/>
      <c r="AF397" s="298"/>
      <c r="AG397" s="298"/>
      <c r="AH397" s="298"/>
      <c r="AI397" s="298"/>
      <c r="AJ397" s="298"/>
    </row>
    <row r="398" spans="1:36" s="5" customFormat="1" ht="15.75" x14ac:dyDescent="0.25">
      <c r="A398" s="17" t="s">
        <v>83</v>
      </c>
      <c r="B398" s="100" t="s">
        <v>629</v>
      </c>
      <c r="C398" s="91" t="s">
        <v>84</v>
      </c>
      <c r="D398" s="264">
        <v>8311</v>
      </c>
      <c r="E398" s="165"/>
      <c r="F398" s="296"/>
      <c r="G398" s="297"/>
      <c r="H398" s="297"/>
      <c r="I398" s="221"/>
      <c r="J398" s="296"/>
      <c r="K398" s="298"/>
      <c r="L398" s="298"/>
      <c r="M398" s="298"/>
      <c r="N398" s="300"/>
      <c r="O398" s="298"/>
      <c r="P398" s="298"/>
      <c r="Q398" s="298"/>
      <c r="R398" s="298"/>
      <c r="S398" s="298"/>
      <c r="T398" s="298"/>
      <c r="U398" s="298"/>
      <c r="V398" s="298"/>
      <c r="W398" s="298"/>
      <c r="X398" s="298"/>
      <c r="Y398" s="298"/>
      <c r="Z398" s="298"/>
      <c r="AA398" s="298"/>
      <c r="AB398" s="298"/>
      <c r="AC398" s="298"/>
      <c r="AD398" s="298"/>
      <c r="AE398" s="298"/>
      <c r="AF398" s="298"/>
      <c r="AG398" s="298"/>
      <c r="AH398" s="298"/>
      <c r="AI398" s="298"/>
      <c r="AJ398" s="298"/>
    </row>
    <row r="399" spans="1:36" s="5" customFormat="1" ht="15.75" x14ac:dyDescent="0.25">
      <c r="A399" s="32" t="s">
        <v>41</v>
      </c>
      <c r="B399" s="101" t="s">
        <v>224</v>
      </c>
      <c r="C399" s="91"/>
      <c r="D399" s="239">
        <f>D400+D405+D409+D414</f>
        <v>259308</v>
      </c>
      <c r="E399" s="153"/>
      <c r="F399" s="296"/>
      <c r="G399" s="297"/>
      <c r="H399" s="297"/>
      <c r="I399" s="221"/>
      <c r="J399" s="296"/>
      <c r="K399" s="298"/>
      <c r="L399" s="298"/>
      <c r="M399" s="298"/>
      <c r="N399" s="300"/>
      <c r="O399" s="298"/>
      <c r="P399" s="298"/>
      <c r="Q399" s="298"/>
      <c r="R399" s="298"/>
      <c r="S399" s="298"/>
      <c r="T399" s="298"/>
      <c r="U399" s="298"/>
      <c r="V399" s="298"/>
      <c r="W399" s="298"/>
      <c r="X399" s="298"/>
      <c r="Y399" s="298"/>
      <c r="Z399" s="298"/>
      <c r="AA399" s="298"/>
      <c r="AB399" s="298"/>
      <c r="AC399" s="298"/>
      <c r="AD399" s="298"/>
      <c r="AE399" s="298"/>
      <c r="AF399" s="298"/>
      <c r="AG399" s="298"/>
      <c r="AH399" s="298"/>
      <c r="AI399" s="298"/>
      <c r="AJ399" s="298"/>
    </row>
    <row r="400" spans="1:36" s="5" customFormat="1" ht="47.25" x14ac:dyDescent="0.25">
      <c r="A400" s="17" t="s">
        <v>38</v>
      </c>
      <c r="B400" s="100" t="s">
        <v>224</v>
      </c>
      <c r="C400" s="91" t="s">
        <v>30</v>
      </c>
      <c r="D400" s="264">
        <f>D401</f>
        <v>1818</v>
      </c>
      <c r="E400" s="154"/>
      <c r="F400" s="296"/>
      <c r="G400" s="297"/>
      <c r="H400" s="297"/>
      <c r="I400" s="221"/>
      <c r="J400" s="296"/>
      <c r="K400" s="298"/>
      <c r="L400" s="298"/>
      <c r="M400" s="298"/>
      <c r="N400" s="300"/>
      <c r="O400" s="298"/>
      <c r="P400" s="298"/>
      <c r="Q400" s="298"/>
      <c r="R400" s="298"/>
      <c r="S400" s="298"/>
      <c r="T400" s="298"/>
      <c r="U400" s="298"/>
      <c r="V400" s="298"/>
      <c r="W400" s="298"/>
      <c r="X400" s="298"/>
      <c r="Y400" s="298"/>
      <c r="Z400" s="298"/>
      <c r="AA400" s="298"/>
      <c r="AB400" s="298"/>
      <c r="AC400" s="298"/>
      <c r="AD400" s="298"/>
      <c r="AE400" s="298"/>
      <c r="AF400" s="298"/>
      <c r="AG400" s="298"/>
      <c r="AH400" s="298"/>
      <c r="AI400" s="298"/>
      <c r="AJ400" s="298"/>
    </row>
    <row r="401" spans="1:36" s="5" customFormat="1" ht="15.75" x14ac:dyDescent="0.25">
      <c r="A401" s="18" t="s">
        <v>32</v>
      </c>
      <c r="B401" s="100" t="s">
        <v>224</v>
      </c>
      <c r="C401" s="91" t="s">
        <v>31</v>
      </c>
      <c r="D401" s="264">
        <f>D402+D403+D404</f>
        <v>1818</v>
      </c>
      <c r="E401" s="154"/>
      <c r="F401" s="296"/>
      <c r="G401" s="297"/>
      <c r="H401" s="297"/>
      <c r="I401" s="221"/>
      <c r="J401" s="296"/>
      <c r="K401" s="298"/>
      <c r="L401" s="298"/>
      <c r="M401" s="298"/>
      <c r="N401" s="300"/>
      <c r="O401" s="298"/>
      <c r="P401" s="298"/>
      <c r="Q401" s="298"/>
      <c r="R401" s="298"/>
      <c r="S401" s="298"/>
      <c r="T401" s="298"/>
      <c r="U401" s="298"/>
      <c r="V401" s="298"/>
      <c r="W401" s="298"/>
      <c r="X401" s="298"/>
      <c r="Y401" s="298"/>
      <c r="Z401" s="298"/>
      <c r="AA401" s="298"/>
      <c r="AB401" s="298"/>
      <c r="AC401" s="298"/>
      <c r="AD401" s="298"/>
      <c r="AE401" s="298"/>
      <c r="AF401" s="298"/>
      <c r="AG401" s="298"/>
      <c r="AH401" s="298"/>
      <c r="AI401" s="298"/>
      <c r="AJ401" s="298"/>
    </row>
    <row r="402" spans="1:36" s="5" customFormat="1" ht="15.75" x14ac:dyDescent="0.25">
      <c r="A402" s="220" t="s">
        <v>284</v>
      </c>
      <c r="B402" s="100" t="s">
        <v>224</v>
      </c>
      <c r="C402" s="91" t="s">
        <v>88</v>
      </c>
      <c r="D402" s="264">
        <f>4179-2784</f>
        <v>1395</v>
      </c>
      <c r="E402" s="154"/>
      <c r="F402" s="296"/>
      <c r="G402" s="297"/>
      <c r="H402" s="297"/>
      <c r="I402" s="221"/>
      <c r="J402" s="296"/>
      <c r="K402" s="298"/>
      <c r="L402" s="298"/>
      <c r="M402" s="298"/>
      <c r="N402" s="300"/>
      <c r="O402" s="300"/>
      <c r="P402" s="298"/>
      <c r="Q402" s="298"/>
      <c r="R402" s="298"/>
      <c r="S402" s="298"/>
      <c r="T402" s="298"/>
      <c r="U402" s="298"/>
      <c r="V402" s="298"/>
      <c r="W402" s="298"/>
      <c r="X402" s="298"/>
      <c r="Y402" s="298"/>
      <c r="Z402" s="298"/>
      <c r="AA402" s="298"/>
      <c r="AB402" s="298"/>
      <c r="AC402" s="298"/>
      <c r="AD402" s="298"/>
      <c r="AE402" s="298"/>
      <c r="AF402" s="298"/>
      <c r="AG402" s="298"/>
      <c r="AH402" s="298"/>
      <c r="AI402" s="298"/>
      <c r="AJ402" s="298"/>
    </row>
    <row r="403" spans="1:36" s="5" customFormat="1" ht="31.5" x14ac:dyDescent="0.25">
      <c r="A403" s="220" t="s">
        <v>90</v>
      </c>
      <c r="B403" s="100" t="s">
        <v>224</v>
      </c>
      <c r="C403" s="91" t="s">
        <v>89</v>
      </c>
      <c r="D403" s="264">
        <v>1</v>
      </c>
      <c r="E403" s="154"/>
      <c r="F403" s="296"/>
      <c r="G403" s="297"/>
      <c r="H403" s="297"/>
      <c r="I403" s="221"/>
      <c r="J403" s="296"/>
      <c r="K403" s="298"/>
      <c r="L403" s="298"/>
      <c r="M403" s="298"/>
      <c r="N403" s="300"/>
      <c r="O403" s="300"/>
      <c r="P403" s="298"/>
      <c r="Q403" s="298"/>
      <c r="R403" s="298"/>
      <c r="S403" s="298"/>
      <c r="T403" s="298"/>
      <c r="U403" s="298"/>
      <c r="V403" s="298"/>
      <c r="W403" s="298"/>
      <c r="X403" s="298"/>
      <c r="Y403" s="298"/>
      <c r="Z403" s="298"/>
      <c r="AA403" s="298"/>
      <c r="AB403" s="298"/>
      <c r="AC403" s="298"/>
      <c r="AD403" s="298"/>
      <c r="AE403" s="298"/>
      <c r="AF403" s="298"/>
      <c r="AG403" s="298"/>
      <c r="AH403" s="298"/>
      <c r="AI403" s="298"/>
      <c r="AJ403" s="298"/>
    </row>
    <row r="404" spans="1:36" s="5" customFormat="1" ht="31.5" x14ac:dyDescent="0.25">
      <c r="A404" s="220" t="s">
        <v>157</v>
      </c>
      <c r="B404" s="100" t="s">
        <v>224</v>
      </c>
      <c r="C404" s="91" t="s">
        <v>156</v>
      </c>
      <c r="D404" s="264">
        <f>1262-1-839</f>
        <v>422</v>
      </c>
      <c r="E404" s="154"/>
      <c r="F404" s="296"/>
      <c r="G404" s="297"/>
      <c r="H404" s="297"/>
      <c r="I404" s="221"/>
      <c r="J404" s="296"/>
      <c r="K404" s="298"/>
      <c r="L404" s="298"/>
      <c r="M404" s="298"/>
      <c r="N404" s="300"/>
      <c r="O404" s="300"/>
      <c r="P404" s="298"/>
      <c r="Q404" s="298"/>
      <c r="R404" s="298"/>
      <c r="S404" s="298"/>
      <c r="T404" s="298"/>
      <c r="U404" s="298"/>
      <c r="V404" s="298"/>
      <c r="W404" s="298"/>
      <c r="X404" s="298"/>
      <c r="Y404" s="298"/>
      <c r="Z404" s="298"/>
      <c r="AA404" s="298"/>
      <c r="AB404" s="298"/>
      <c r="AC404" s="298"/>
      <c r="AD404" s="298"/>
      <c r="AE404" s="298"/>
      <c r="AF404" s="298"/>
      <c r="AG404" s="298"/>
      <c r="AH404" s="298"/>
      <c r="AI404" s="298"/>
      <c r="AJ404" s="298"/>
    </row>
    <row r="405" spans="1:36" s="5" customFormat="1" ht="31.5" x14ac:dyDescent="0.2">
      <c r="A405" s="187" t="s">
        <v>532</v>
      </c>
      <c r="B405" s="100" t="s">
        <v>224</v>
      </c>
      <c r="C405" s="91" t="s">
        <v>15</v>
      </c>
      <c r="D405" s="264">
        <f>D406</f>
        <v>302</v>
      </c>
      <c r="E405" s="154"/>
      <c r="F405" s="296"/>
      <c r="G405" s="297"/>
      <c r="H405" s="297"/>
      <c r="I405" s="221"/>
      <c r="J405" s="296"/>
      <c r="K405" s="298"/>
      <c r="L405" s="298"/>
      <c r="M405" s="298"/>
      <c r="N405" s="300"/>
      <c r="O405" s="298"/>
      <c r="P405" s="298"/>
      <c r="Q405" s="298"/>
      <c r="R405" s="298"/>
      <c r="S405" s="298"/>
      <c r="T405" s="298"/>
      <c r="U405" s="298"/>
      <c r="V405" s="298"/>
      <c r="W405" s="298"/>
      <c r="X405" s="298"/>
      <c r="Y405" s="298"/>
      <c r="Z405" s="298"/>
      <c r="AA405" s="298"/>
      <c r="AB405" s="298"/>
      <c r="AC405" s="298"/>
      <c r="AD405" s="298"/>
      <c r="AE405" s="298"/>
      <c r="AF405" s="298"/>
      <c r="AG405" s="298"/>
      <c r="AH405" s="298"/>
      <c r="AI405" s="298"/>
      <c r="AJ405" s="298"/>
    </row>
    <row r="406" spans="1:36" s="5" customFormat="1" ht="31.5" x14ac:dyDescent="0.25">
      <c r="A406" s="18" t="s">
        <v>17</v>
      </c>
      <c r="B406" s="100" t="s">
        <v>224</v>
      </c>
      <c r="C406" s="91" t="s">
        <v>16</v>
      </c>
      <c r="D406" s="264">
        <f>D407+D408</f>
        <v>302</v>
      </c>
      <c r="E406" s="154"/>
      <c r="F406" s="296"/>
      <c r="G406" s="297"/>
      <c r="H406" s="297"/>
      <c r="I406" s="221"/>
      <c r="J406" s="296"/>
      <c r="K406" s="298"/>
      <c r="L406" s="298"/>
      <c r="M406" s="298"/>
      <c r="N406" s="300"/>
      <c r="O406" s="298"/>
      <c r="P406" s="298"/>
      <c r="Q406" s="298"/>
      <c r="R406" s="298"/>
      <c r="S406" s="298"/>
      <c r="T406" s="298"/>
      <c r="U406" s="298"/>
      <c r="V406" s="298"/>
      <c r="W406" s="298"/>
      <c r="X406" s="298"/>
      <c r="Y406" s="298"/>
      <c r="Z406" s="298"/>
      <c r="AA406" s="298"/>
      <c r="AB406" s="298"/>
      <c r="AC406" s="298"/>
      <c r="AD406" s="298"/>
      <c r="AE406" s="298"/>
      <c r="AF406" s="298"/>
      <c r="AG406" s="298"/>
      <c r="AH406" s="298"/>
      <c r="AI406" s="298"/>
      <c r="AJ406" s="298"/>
    </row>
    <row r="407" spans="1:36" s="5" customFormat="1" ht="31.5" x14ac:dyDescent="0.25">
      <c r="A407" s="18" t="s">
        <v>438</v>
      </c>
      <c r="B407" s="100" t="s">
        <v>224</v>
      </c>
      <c r="C407" s="91" t="s">
        <v>439</v>
      </c>
      <c r="D407" s="264">
        <f>10+8</f>
        <v>18</v>
      </c>
      <c r="E407" s="154"/>
      <c r="F407" s="296"/>
      <c r="G407" s="297"/>
      <c r="H407" s="297"/>
      <c r="I407" s="221"/>
      <c r="J407" s="296"/>
      <c r="K407" s="298"/>
      <c r="L407" s="298"/>
      <c r="M407" s="298"/>
      <c r="N407" s="300"/>
      <c r="O407" s="298"/>
      <c r="P407" s="298"/>
      <c r="Q407" s="298"/>
      <c r="R407" s="298"/>
      <c r="S407" s="298"/>
      <c r="T407" s="298"/>
      <c r="U407" s="298"/>
      <c r="V407" s="298"/>
      <c r="W407" s="298"/>
      <c r="X407" s="298"/>
      <c r="Y407" s="298"/>
      <c r="Z407" s="298"/>
      <c r="AA407" s="298"/>
      <c r="AB407" s="298"/>
      <c r="AC407" s="298"/>
      <c r="AD407" s="298"/>
      <c r="AE407" s="298"/>
      <c r="AF407" s="298"/>
      <c r="AG407" s="298"/>
      <c r="AH407" s="298"/>
      <c r="AI407" s="298"/>
      <c r="AJ407" s="298"/>
    </row>
    <row r="408" spans="1:36" s="5" customFormat="1" ht="15.75" x14ac:dyDescent="0.25">
      <c r="A408" s="14" t="s">
        <v>802</v>
      </c>
      <c r="B408" s="100" t="s">
        <v>224</v>
      </c>
      <c r="C408" s="91" t="s">
        <v>78</v>
      </c>
      <c r="D408" s="264">
        <f>1058-8-766</f>
        <v>284</v>
      </c>
      <c r="E408" s="154"/>
      <c r="F408" s="296"/>
      <c r="G408" s="297"/>
      <c r="H408" s="297"/>
      <c r="I408" s="221"/>
      <c r="J408" s="296"/>
      <c r="K408" s="298"/>
      <c r="L408" s="298"/>
      <c r="M408" s="298"/>
      <c r="N408" s="300"/>
      <c r="O408" s="298"/>
      <c r="P408" s="298"/>
      <c r="Q408" s="298"/>
      <c r="R408" s="298"/>
      <c r="S408" s="298"/>
      <c r="T408" s="298"/>
      <c r="U408" s="298"/>
      <c r="V408" s="298"/>
      <c r="W408" s="298"/>
      <c r="X408" s="298"/>
      <c r="Y408" s="298"/>
      <c r="Z408" s="298"/>
      <c r="AA408" s="298"/>
      <c r="AB408" s="298"/>
      <c r="AC408" s="298"/>
      <c r="AD408" s="298"/>
      <c r="AE408" s="298"/>
      <c r="AF408" s="298"/>
      <c r="AG408" s="298"/>
      <c r="AH408" s="298"/>
      <c r="AI408" s="298"/>
      <c r="AJ408" s="298"/>
    </row>
    <row r="409" spans="1:36" s="5" customFormat="1" ht="31.5" x14ac:dyDescent="0.25">
      <c r="A409" s="17" t="s">
        <v>18</v>
      </c>
      <c r="B409" s="100" t="s">
        <v>224</v>
      </c>
      <c r="C409" s="91" t="s">
        <v>20</v>
      </c>
      <c r="D409" s="264">
        <f>D410+D412</f>
        <v>257101</v>
      </c>
      <c r="E409" s="154"/>
      <c r="F409" s="296"/>
      <c r="G409" s="297"/>
      <c r="H409" s="297"/>
      <c r="I409" s="221"/>
      <c r="J409" s="296"/>
      <c r="K409" s="298"/>
      <c r="L409" s="298"/>
      <c r="M409" s="298"/>
      <c r="N409" s="300"/>
      <c r="O409" s="298"/>
      <c r="P409" s="298"/>
      <c r="Q409" s="298"/>
      <c r="R409" s="298"/>
      <c r="S409" s="298"/>
      <c r="T409" s="298"/>
      <c r="U409" s="298"/>
      <c r="V409" s="298"/>
      <c r="W409" s="298"/>
      <c r="X409" s="298"/>
      <c r="Y409" s="298"/>
      <c r="Z409" s="298"/>
      <c r="AA409" s="298"/>
      <c r="AB409" s="298"/>
      <c r="AC409" s="298"/>
      <c r="AD409" s="298"/>
      <c r="AE409" s="298"/>
      <c r="AF409" s="298"/>
      <c r="AG409" s="298"/>
      <c r="AH409" s="298"/>
      <c r="AI409" s="298"/>
      <c r="AJ409" s="298"/>
    </row>
    <row r="410" spans="1:36" s="5" customFormat="1" ht="15.75" x14ac:dyDescent="0.25">
      <c r="A410" s="17" t="s">
        <v>24</v>
      </c>
      <c r="B410" s="100" t="s">
        <v>224</v>
      </c>
      <c r="C410" s="91" t="s">
        <v>25</v>
      </c>
      <c r="D410" s="264">
        <f>D411</f>
        <v>120993</v>
      </c>
      <c r="E410" s="154"/>
      <c r="F410" s="296"/>
      <c r="G410" s="297"/>
      <c r="H410" s="297"/>
      <c r="I410" s="221"/>
      <c r="J410" s="296"/>
      <c r="K410" s="298"/>
      <c r="L410" s="298"/>
      <c r="M410" s="298"/>
      <c r="N410" s="300"/>
      <c r="O410" s="298"/>
      <c r="P410" s="298"/>
      <c r="Q410" s="298"/>
      <c r="R410" s="298"/>
      <c r="S410" s="298"/>
      <c r="T410" s="298"/>
      <c r="U410" s="298"/>
      <c r="V410" s="298"/>
      <c r="W410" s="298"/>
      <c r="X410" s="298"/>
      <c r="Y410" s="298"/>
      <c r="Z410" s="298"/>
      <c r="AA410" s="298"/>
      <c r="AB410" s="298"/>
      <c r="AC410" s="298"/>
      <c r="AD410" s="298"/>
      <c r="AE410" s="298"/>
      <c r="AF410" s="298"/>
      <c r="AG410" s="298"/>
      <c r="AH410" s="298"/>
      <c r="AI410" s="298"/>
      <c r="AJ410" s="298"/>
    </row>
    <row r="411" spans="1:36" s="5" customFormat="1" ht="47.25" x14ac:dyDescent="0.25">
      <c r="A411" s="17" t="s">
        <v>100</v>
      </c>
      <c r="B411" s="100" t="s">
        <v>224</v>
      </c>
      <c r="C411" s="91" t="s">
        <v>101</v>
      </c>
      <c r="D411" s="264">
        <f>116479+32+4482</f>
        <v>120993</v>
      </c>
      <c r="E411" s="154"/>
      <c r="F411" s="296"/>
      <c r="G411" s="297"/>
      <c r="H411" s="297"/>
      <c r="I411" s="221"/>
      <c r="J411" s="296"/>
      <c r="K411" s="298"/>
      <c r="L411" s="298"/>
      <c r="M411" s="298"/>
      <c r="N411" s="300"/>
      <c r="O411" s="298"/>
      <c r="P411" s="298"/>
      <c r="Q411" s="298"/>
      <c r="R411" s="298"/>
      <c r="S411" s="298"/>
      <c r="T411" s="298"/>
      <c r="U411" s="298"/>
      <c r="V411" s="298"/>
      <c r="W411" s="298"/>
      <c r="X411" s="298"/>
      <c r="Y411" s="298"/>
      <c r="Z411" s="298"/>
      <c r="AA411" s="298"/>
      <c r="AB411" s="298"/>
      <c r="AC411" s="298"/>
      <c r="AD411" s="298"/>
      <c r="AE411" s="298"/>
      <c r="AF411" s="298"/>
      <c r="AG411" s="298"/>
      <c r="AH411" s="298"/>
      <c r="AI411" s="298"/>
      <c r="AJ411" s="298"/>
    </row>
    <row r="412" spans="1:36" s="5" customFormat="1" ht="15.75" x14ac:dyDescent="0.25">
      <c r="A412" s="17" t="s">
        <v>19</v>
      </c>
      <c r="B412" s="100" t="s">
        <v>224</v>
      </c>
      <c r="C412" s="91" t="s">
        <v>21</v>
      </c>
      <c r="D412" s="264">
        <f>D413</f>
        <v>136108</v>
      </c>
      <c r="E412" s="154"/>
      <c r="F412" s="296"/>
      <c r="G412" s="297"/>
      <c r="H412" s="297"/>
      <c r="I412" s="221"/>
      <c r="J412" s="296"/>
      <c r="K412" s="298"/>
      <c r="L412" s="298"/>
      <c r="M412" s="298"/>
      <c r="N412" s="300"/>
      <c r="O412" s="298"/>
      <c r="P412" s="298"/>
      <c r="Q412" s="298"/>
      <c r="R412" s="298"/>
      <c r="S412" s="298"/>
      <c r="T412" s="298"/>
      <c r="U412" s="298"/>
      <c r="V412" s="298"/>
      <c r="W412" s="298"/>
      <c r="X412" s="298"/>
      <c r="Y412" s="298"/>
      <c r="Z412" s="298"/>
      <c r="AA412" s="298"/>
      <c r="AB412" s="298"/>
      <c r="AC412" s="298"/>
      <c r="AD412" s="298"/>
      <c r="AE412" s="298"/>
      <c r="AF412" s="298"/>
      <c r="AG412" s="298"/>
      <c r="AH412" s="298"/>
      <c r="AI412" s="298"/>
      <c r="AJ412" s="298"/>
    </row>
    <row r="413" spans="1:36" s="5" customFormat="1" ht="47.25" x14ac:dyDescent="0.25">
      <c r="A413" s="17" t="s">
        <v>104</v>
      </c>
      <c r="B413" s="100" t="s">
        <v>224</v>
      </c>
      <c r="C413" s="91" t="s">
        <v>105</v>
      </c>
      <c r="D413" s="264">
        <f>132915+3193</f>
        <v>136108</v>
      </c>
      <c r="E413" s="154"/>
      <c r="F413" s="296"/>
      <c r="G413" s="297"/>
      <c r="H413" s="297"/>
      <c r="I413" s="221"/>
      <c r="J413" s="296"/>
      <c r="K413" s="298"/>
      <c r="L413" s="298"/>
      <c r="M413" s="298"/>
      <c r="N413" s="300"/>
      <c r="O413" s="298"/>
      <c r="P413" s="298"/>
      <c r="Q413" s="298"/>
      <c r="R413" s="298"/>
      <c r="S413" s="298"/>
      <c r="T413" s="298"/>
      <c r="U413" s="298"/>
      <c r="V413" s="298"/>
      <c r="W413" s="298"/>
      <c r="X413" s="298"/>
      <c r="Y413" s="298"/>
      <c r="Z413" s="298"/>
      <c r="AA413" s="298"/>
      <c r="AB413" s="298"/>
      <c r="AC413" s="298"/>
      <c r="AD413" s="298"/>
      <c r="AE413" s="298"/>
      <c r="AF413" s="298"/>
      <c r="AG413" s="298"/>
      <c r="AH413" s="298"/>
      <c r="AI413" s="298"/>
      <c r="AJ413" s="298"/>
    </row>
    <row r="414" spans="1:36" s="5" customFormat="1" ht="15.75" x14ac:dyDescent="0.25">
      <c r="A414" s="17" t="s">
        <v>13</v>
      </c>
      <c r="B414" s="100" t="s">
        <v>224</v>
      </c>
      <c r="C414" s="91" t="s">
        <v>14</v>
      </c>
      <c r="D414" s="264">
        <f t="shared" ref="D414:D415" si="78">D415</f>
        <v>87</v>
      </c>
      <c r="E414" s="154"/>
      <c r="F414" s="296"/>
      <c r="G414" s="297"/>
      <c r="H414" s="297"/>
      <c r="I414" s="221"/>
      <c r="J414" s="296"/>
      <c r="K414" s="298"/>
      <c r="L414" s="298"/>
      <c r="M414" s="298"/>
      <c r="N414" s="300"/>
      <c r="O414" s="298"/>
      <c r="P414" s="298"/>
      <c r="Q414" s="298"/>
      <c r="R414" s="298"/>
      <c r="S414" s="298"/>
      <c r="T414" s="298"/>
      <c r="U414" s="298"/>
      <c r="V414" s="298"/>
      <c r="W414" s="298"/>
      <c r="X414" s="298"/>
      <c r="Y414" s="298"/>
      <c r="Z414" s="298"/>
      <c r="AA414" s="298"/>
      <c r="AB414" s="298"/>
      <c r="AC414" s="298"/>
      <c r="AD414" s="298"/>
      <c r="AE414" s="298"/>
      <c r="AF414" s="298"/>
      <c r="AG414" s="298"/>
      <c r="AH414" s="298"/>
      <c r="AI414" s="298"/>
      <c r="AJ414" s="298"/>
    </row>
    <row r="415" spans="1:36" s="5" customFormat="1" ht="15.75" x14ac:dyDescent="0.25">
      <c r="A415" s="17" t="s">
        <v>34</v>
      </c>
      <c r="B415" s="100" t="s">
        <v>224</v>
      </c>
      <c r="C415" s="91" t="s">
        <v>33</v>
      </c>
      <c r="D415" s="264">
        <f t="shared" si="78"/>
        <v>87</v>
      </c>
      <c r="E415" s="154"/>
      <c r="F415" s="296"/>
      <c r="G415" s="297"/>
      <c r="H415" s="297"/>
      <c r="I415" s="221"/>
      <c r="J415" s="296"/>
      <c r="K415" s="298"/>
      <c r="L415" s="298"/>
      <c r="M415" s="298"/>
      <c r="N415" s="300"/>
      <c r="O415" s="298"/>
      <c r="P415" s="298"/>
      <c r="Q415" s="298"/>
      <c r="R415" s="298"/>
      <c r="S415" s="298"/>
      <c r="T415" s="298"/>
      <c r="U415" s="298"/>
      <c r="V415" s="298"/>
      <c r="W415" s="298"/>
      <c r="X415" s="298"/>
      <c r="Y415" s="298"/>
      <c r="Z415" s="298"/>
      <c r="AA415" s="298"/>
      <c r="AB415" s="298"/>
      <c r="AC415" s="298"/>
      <c r="AD415" s="298"/>
      <c r="AE415" s="298"/>
      <c r="AF415" s="298"/>
      <c r="AG415" s="298"/>
      <c r="AH415" s="298"/>
      <c r="AI415" s="298"/>
      <c r="AJ415" s="298"/>
    </row>
    <row r="416" spans="1:36" s="5" customFormat="1" ht="15.75" x14ac:dyDescent="0.25">
      <c r="A416" s="17" t="s">
        <v>106</v>
      </c>
      <c r="B416" s="100" t="s">
        <v>224</v>
      </c>
      <c r="C416" s="91" t="s">
        <v>80</v>
      </c>
      <c r="D416" s="264">
        <f>180-93</f>
        <v>87</v>
      </c>
      <c r="E416" s="154"/>
      <c r="F416" s="296"/>
      <c r="G416" s="297"/>
      <c r="H416" s="297"/>
      <c r="I416" s="221"/>
      <c r="J416" s="296"/>
      <c r="K416" s="298"/>
      <c r="L416" s="298"/>
      <c r="M416" s="298"/>
      <c r="N416" s="300"/>
      <c r="O416" s="298"/>
      <c r="P416" s="298"/>
      <c r="Q416" s="298"/>
      <c r="R416" s="298"/>
      <c r="S416" s="298"/>
      <c r="T416" s="298"/>
      <c r="U416" s="298"/>
      <c r="V416" s="298"/>
      <c r="W416" s="298"/>
      <c r="X416" s="298"/>
      <c r="Y416" s="298"/>
      <c r="Z416" s="298"/>
      <c r="AA416" s="298"/>
      <c r="AB416" s="298"/>
      <c r="AC416" s="298"/>
      <c r="AD416" s="298"/>
      <c r="AE416" s="298"/>
      <c r="AF416" s="298"/>
      <c r="AG416" s="298"/>
      <c r="AH416" s="298"/>
      <c r="AI416" s="298"/>
      <c r="AJ416" s="298"/>
    </row>
    <row r="417" spans="1:36" s="5" customFormat="1" ht="31.5" x14ac:dyDescent="0.25">
      <c r="A417" s="214" t="s">
        <v>990</v>
      </c>
      <c r="B417" s="218" t="s">
        <v>993</v>
      </c>
      <c r="C417" s="216"/>
      <c r="D417" s="237">
        <f t="shared" ref="D417:D419" si="79">D418</f>
        <v>1000</v>
      </c>
      <c r="E417" s="154"/>
      <c r="F417" s="296"/>
      <c r="G417" s="297"/>
      <c r="H417" s="297"/>
      <c r="I417" s="221"/>
      <c r="J417" s="296"/>
      <c r="K417" s="298"/>
      <c r="L417" s="298"/>
      <c r="M417" s="298"/>
      <c r="N417" s="300"/>
      <c r="O417" s="298"/>
      <c r="P417" s="298"/>
      <c r="Q417" s="298"/>
      <c r="R417" s="298"/>
      <c r="S417" s="298"/>
      <c r="T417" s="298"/>
      <c r="U417" s="298"/>
      <c r="V417" s="298"/>
      <c r="W417" s="298"/>
      <c r="X417" s="298"/>
      <c r="Y417" s="298"/>
      <c r="Z417" s="298"/>
      <c r="AA417" s="298"/>
      <c r="AB417" s="298"/>
      <c r="AC417" s="298"/>
      <c r="AD417" s="298"/>
      <c r="AE417" s="298"/>
      <c r="AF417" s="298"/>
      <c r="AG417" s="298"/>
      <c r="AH417" s="298"/>
      <c r="AI417" s="298"/>
      <c r="AJ417" s="298"/>
    </row>
    <row r="418" spans="1:36" s="5" customFormat="1" ht="31.5" x14ac:dyDescent="0.25">
      <c r="A418" s="18" t="s">
        <v>18</v>
      </c>
      <c r="B418" s="148" t="s">
        <v>993</v>
      </c>
      <c r="C418" s="197" t="s">
        <v>20</v>
      </c>
      <c r="D418" s="238">
        <f>D419+D421</f>
        <v>1000</v>
      </c>
      <c r="E418" s="154"/>
      <c r="F418" s="296"/>
      <c r="G418" s="297"/>
      <c r="H418" s="297"/>
      <c r="I418" s="221"/>
      <c r="J418" s="296"/>
      <c r="K418" s="298"/>
      <c r="L418" s="298"/>
      <c r="M418" s="298"/>
      <c r="N418" s="300"/>
      <c r="O418" s="298"/>
      <c r="P418" s="298"/>
      <c r="Q418" s="298"/>
      <c r="R418" s="298"/>
      <c r="S418" s="298"/>
      <c r="T418" s="298"/>
      <c r="U418" s="298"/>
      <c r="V418" s="298"/>
      <c r="W418" s="298"/>
      <c r="X418" s="298"/>
      <c r="Y418" s="298"/>
      <c r="Z418" s="298"/>
      <c r="AA418" s="298"/>
      <c r="AB418" s="298"/>
      <c r="AC418" s="298"/>
      <c r="AD418" s="298"/>
      <c r="AE418" s="298"/>
      <c r="AF418" s="298"/>
      <c r="AG418" s="298"/>
      <c r="AH418" s="298"/>
      <c r="AI418" s="298"/>
      <c r="AJ418" s="298"/>
    </row>
    <row r="419" spans="1:36" s="5" customFormat="1" ht="15.75" x14ac:dyDescent="0.25">
      <c r="A419" s="21" t="s">
        <v>24</v>
      </c>
      <c r="B419" s="148" t="s">
        <v>993</v>
      </c>
      <c r="C419" s="197" t="s">
        <v>25</v>
      </c>
      <c r="D419" s="238">
        <f t="shared" si="79"/>
        <v>300</v>
      </c>
      <c r="E419" s="154"/>
      <c r="F419" s="296"/>
      <c r="G419" s="297"/>
      <c r="H419" s="297"/>
      <c r="I419" s="221"/>
      <c r="J419" s="296"/>
      <c r="K419" s="298"/>
      <c r="L419" s="298"/>
      <c r="M419" s="298"/>
      <c r="N419" s="300"/>
      <c r="O419" s="298"/>
      <c r="P419" s="298"/>
      <c r="Q419" s="298"/>
      <c r="R419" s="298"/>
      <c r="S419" s="298"/>
      <c r="T419" s="298"/>
      <c r="U419" s="298"/>
      <c r="V419" s="298"/>
      <c r="W419" s="298"/>
      <c r="X419" s="298"/>
      <c r="Y419" s="298"/>
      <c r="Z419" s="298"/>
      <c r="AA419" s="298"/>
      <c r="AB419" s="298"/>
      <c r="AC419" s="298"/>
      <c r="AD419" s="298"/>
      <c r="AE419" s="298"/>
      <c r="AF419" s="298"/>
      <c r="AG419" s="298"/>
      <c r="AH419" s="298"/>
      <c r="AI419" s="298"/>
      <c r="AJ419" s="298"/>
    </row>
    <row r="420" spans="1:36" s="5" customFormat="1" ht="15.75" x14ac:dyDescent="0.25">
      <c r="A420" s="18" t="s">
        <v>83</v>
      </c>
      <c r="B420" s="148" t="s">
        <v>993</v>
      </c>
      <c r="C420" s="217" t="s">
        <v>84</v>
      </c>
      <c r="D420" s="238">
        <v>300</v>
      </c>
      <c r="E420" s="154"/>
      <c r="F420" s="296"/>
      <c r="G420" s="297"/>
      <c r="H420" s="297"/>
      <c r="I420" s="221"/>
      <c r="J420" s="296"/>
      <c r="K420" s="298"/>
      <c r="L420" s="298"/>
      <c r="M420" s="298"/>
      <c r="N420" s="300"/>
      <c r="O420" s="298"/>
      <c r="P420" s="298"/>
      <c r="Q420" s="298"/>
      <c r="R420" s="298"/>
      <c r="S420" s="298"/>
      <c r="T420" s="298"/>
      <c r="U420" s="298"/>
      <c r="V420" s="298"/>
      <c r="W420" s="298"/>
      <c r="X420" s="298"/>
      <c r="Y420" s="298"/>
      <c r="Z420" s="298"/>
      <c r="AA420" s="298"/>
      <c r="AB420" s="298"/>
      <c r="AC420" s="298"/>
      <c r="AD420" s="298"/>
      <c r="AE420" s="298"/>
      <c r="AF420" s="298"/>
      <c r="AG420" s="298"/>
      <c r="AH420" s="298"/>
      <c r="AI420" s="298"/>
      <c r="AJ420" s="298"/>
    </row>
    <row r="421" spans="1:36" s="5" customFormat="1" ht="15.75" x14ac:dyDescent="0.25">
      <c r="A421" s="17" t="s">
        <v>19</v>
      </c>
      <c r="B421" s="148" t="s">
        <v>993</v>
      </c>
      <c r="C421" s="91" t="s">
        <v>21</v>
      </c>
      <c r="D421" s="264">
        <f>D422</f>
        <v>700</v>
      </c>
      <c r="E421" s="154"/>
      <c r="F421" s="296"/>
      <c r="G421" s="297"/>
      <c r="H421" s="297"/>
      <c r="I421" s="221"/>
      <c r="J421" s="296"/>
      <c r="K421" s="298"/>
      <c r="L421" s="298"/>
      <c r="M421" s="298"/>
      <c r="N421" s="300"/>
      <c r="O421" s="298"/>
      <c r="P421" s="298"/>
      <c r="Q421" s="298"/>
      <c r="R421" s="298"/>
      <c r="S421" s="298"/>
      <c r="T421" s="298"/>
      <c r="U421" s="298"/>
      <c r="V421" s="298"/>
      <c r="W421" s="298"/>
      <c r="X421" s="298"/>
      <c r="Y421" s="298"/>
      <c r="Z421" s="298"/>
      <c r="AA421" s="298"/>
      <c r="AB421" s="298"/>
      <c r="AC421" s="298"/>
      <c r="AD421" s="298"/>
      <c r="AE421" s="298"/>
      <c r="AF421" s="298"/>
      <c r="AG421" s="298"/>
      <c r="AH421" s="298"/>
      <c r="AI421" s="298"/>
      <c r="AJ421" s="298"/>
    </row>
    <row r="422" spans="1:36" s="5" customFormat="1" ht="15.75" x14ac:dyDescent="0.25">
      <c r="A422" s="17" t="s">
        <v>85</v>
      </c>
      <c r="B422" s="148" t="s">
        <v>993</v>
      </c>
      <c r="C422" s="91" t="s">
        <v>86</v>
      </c>
      <c r="D422" s="264">
        <v>700</v>
      </c>
      <c r="E422" s="154"/>
      <c r="F422" s="296"/>
      <c r="G422" s="297"/>
      <c r="H422" s="297"/>
      <c r="I422" s="221"/>
      <c r="J422" s="296"/>
      <c r="K422" s="298"/>
      <c r="L422" s="298"/>
      <c r="M422" s="298"/>
      <c r="N422" s="300"/>
      <c r="O422" s="298"/>
      <c r="P422" s="298"/>
      <c r="Q422" s="298"/>
      <c r="R422" s="298"/>
      <c r="S422" s="298"/>
      <c r="T422" s="298"/>
      <c r="U422" s="298"/>
      <c r="V422" s="298"/>
      <c r="W422" s="298"/>
      <c r="X422" s="298"/>
      <c r="Y422" s="298"/>
      <c r="Z422" s="298"/>
      <c r="AA422" s="298"/>
      <c r="AB422" s="298"/>
      <c r="AC422" s="298"/>
      <c r="AD422" s="298"/>
      <c r="AE422" s="298"/>
      <c r="AF422" s="298"/>
      <c r="AG422" s="298"/>
      <c r="AH422" s="298"/>
      <c r="AI422" s="298"/>
      <c r="AJ422" s="298"/>
    </row>
    <row r="423" spans="1:36" s="5" customFormat="1" ht="15.75" x14ac:dyDescent="0.25">
      <c r="A423" s="22" t="s">
        <v>51</v>
      </c>
      <c r="B423" s="88" t="s">
        <v>235</v>
      </c>
      <c r="C423" s="102"/>
      <c r="D423" s="255">
        <f>D424</f>
        <v>540</v>
      </c>
      <c r="E423" s="152"/>
      <c r="F423" s="296"/>
      <c r="G423" s="297"/>
      <c r="H423" s="297"/>
      <c r="I423" s="221"/>
      <c r="J423" s="296"/>
      <c r="K423" s="298"/>
      <c r="L423" s="298"/>
      <c r="M423" s="298"/>
      <c r="N423" s="300"/>
      <c r="O423" s="298"/>
      <c r="P423" s="298"/>
      <c r="Q423" s="298"/>
      <c r="R423" s="298"/>
      <c r="S423" s="298"/>
      <c r="T423" s="298"/>
      <c r="U423" s="298"/>
      <c r="V423" s="298"/>
      <c r="W423" s="298"/>
      <c r="X423" s="298"/>
      <c r="Y423" s="298"/>
      <c r="Z423" s="298"/>
      <c r="AA423" s="298"/>
      <c r="AB423" s="298"/>
      <c r="AC423" s="298"/>
      <c r="AD423" s="298"/>
      <c r="AE423" s="298"/>
      <c r="AF423" s="298"/>
      <c r="AG423" s="298"/>
      <c r="AH423" s="298"/>
      <c r="AI423" s="298"/>
      <c r="AJ423" s="298"/>
    </row>
    <row r="424" spans="1:36" s="5" customFormat="1" ht="31.5" x14ac:dyDescent="0.25">
      <c r="A424" s="17" t="s">
        <v>18</v>
      </c>
      <c r="B424" s="100" t="s">
        <v>235</v>
      </c>
      <c r="C424" s="91" t="s">
        <v>20</v>
      </c>
      <c r="D424" s="264">
        <f>D425+D427</f>
        <v>540</v>
      </c>
      <c r="E424" s="154"/>
      <c r="F424" s="296"/>
      <c r="G424" s="297"/>
      <c r="H424" s="297"/>
      <c r="I424" s="221"/>
      <c r="J424" s="296"/>
      <c r="K424" s="298"/>
      <c r="L424" s="298"/>
      <c r="M424" s="298"/>
      <c r="N424" s="300"/>
      <c r="O424" s="298"/>
      <c r="P424" s="298"/>
      <c r="Q424" s="298"/>
      <c r="R424" s="298"/>
      <c r="S424" s="298"/>
      <c r="T424" s="298"/>
      <c r="U424" s="298"/>
      <c r="V424" s="298"/>
      <c r="W424" s="298"/>
      <c r="X424" s="298"/>
      <c r="Y424" s="298"/>
      <c r="Z424" s="298"/>
      <c r="AA424" s="298"/>
      <c r="AB424" s="298"/>
      <c r="AC424" s="298"/>
      <c r="AD424" s="298"/>
      <c r="AE424" s="298"/>
      <c r="AF424" s="298"/>
      <c r="AG424" s="298"/>
      <c r="AH424" s="298"/>
      <c r="AI424" s="298"/>
      <c r="AJ424" s="298"/>
    </row>
    <row r="425" spans="1:36" s="5" customFormat="1" ht="15.75" x14ac:dyDescent="0.25">
      <c r="A425" s="17" t="s">
        <v>24</v>
      </c>
      <c r="B425" s="100" t="s">
        <v>235</v>
      </c>
      <c r="C425" s="91" t="s">
        <v>25</v>
      </c>
      <c r="D425" s="264">
        <f>D426</f>
        <v>370</v>
      </c>
      <c r="E425" s="154"/>
      <c r="F425" s="296"/>
      <c r="G425" s="297"/>
      <c r="H425" s="297"/>
      <c r="I425" s="221"/>
      <c r="J425" s="296"/>
      <c r="K425" s="298"/>
      <c r="L425" s="298"/>
      <c r="M425" s="298"/>
      <c r="N425" s="300"/>
      <c r="O425" s="298"/>
      <c r="P425" s="298"/>
      <c r="Q425" s="298"/>
      <c r="R425" s="298"/>
      <c r="S425" s="298"/>
      <c r="T425" s="298"/>
      <c r="U425" s="298"/>
      <c r="V425" s="298"/>
      <c r="W425" s="298"/>
      <c r="X425" s="298"/>
      <c r="Y425" s="298"/>
      <c r="Z425" s="298"/>
      <c r="AA425" s="298"/>
      <c r="AB425" s="298"/>
      <c r="AC425" s="298"/>
      <c r="AD425" s="298"/>
      <c r="AE425" s="298"/>
      <c r="AF425" s="298"/>
      <c r="AG425" s="298"/>
      <c r="AH425" s="298"/>
      <c r="AI425" s="298"/>
      <c r="AJ425" s="298"/>
    </row>
    <row r="426" spans="1:36" s="5" customFormat="1" ht="15.75" x14ac:dyDescent="0.25">
      <c r="A426" s="17" t="s">
        <v>83</v>
      </c>
      <c r="B426" s="100" t="s">
        <v>235</v>
      </c>
      <c r="C426" s="91" t="s">
        <v>84</v>
      </c>
      <c r="D426" s="264">
        <v>370</v>
      </c>
      <c r="E426" s="154"/>
      <c r="F426" s="296"/>
      <c r="G426" s="297"/>
      <c r="H426" s="297"/>
      <c r="I426" s="221"/>
      <c r="J426" s="296"/>
      <c r="K426" s="298"/>
      <c r="L426" s="298"/>
      <c r="M426" s="298"/>
      <c r="N426" s="300"/>
      <c r="O426" s="298"/>
      <c r="P426" s="298"/>
      <c r="Q426" s="298"/>
      <c r="R426" s="298"/>
      <c r="S426" s="298"/>
      <c r="T426" s="298"/>
      <c r="U426" s="298"/>
      <c r="V426" s="298"/>
      <c r="W426" s="298"/>
      <c r="X426" s="298"/>
      <c r="Y426" s="298"/>
      <c r="Z426" s="298"/>
      <c r="AA426" s="298"/>
      <c r="AB426" s="298"/>
      <c r="AC426" s="298"/>
      <c r="AD426" s="298"/>
      <c r="AE426" s="298"/>
      <c r="AF426" s="298"/>
      <c r="AG426" s="298"/>
      <c r="AH426" s="298"/>
      <c r="AI426" s="298"/>
      <c r="AJ426" s="298"/>
    </row>
    <row r="427" spans="1:36" s="5" customFormat="1" ht="15.75" x14ac:dyDescent="0.25">
      <c r="A427" s="17" t="s">
        <v>19</v>
      </c>
      <c r="B427" s="100" t="s">
        <v>235</v>
      </c>
      <c r="C427" s="91" t="s">
        <v>21</v>
      </c>
      <c r="D427" s="264">
        <f>D428</f>
        <v>170</v>
      </c>
      <c r="E427" s="154"/>
      <c r="F427" s="296"/>
      <c r="G427" s="297"/>
      <c r="H427" s="297"/>
      <c r="I427" s="221"/>
      <c r="J427" s="296"/>
      <c r="K427" s="298"/>
      <c r="L427" s="298"/>
      <c r="M427" s="298"/>
      <c r="N427" s="300"/>
      <c r="O427" s="298"/>
      <c r="P427" s="298"/>
      <c r="Q427" s="298"/>
      <c r="R427" s="298"/>
      <c r="S427" s="298"/>
      <c r="T427" s="298"/>
      <c r="U427" s="298"/>
      <c r="V427" s="298"/>
      <c r="W427" s="298"/>
      <c r="X427" s="298"/>
      <c r="Y427" s="298"/>
      <c r="Z427" s="298"/>
      <c r="AA427" s="298"/>
      <c r="AB427" s="298"/>
      <c r="AC427" s="298"/>
      <c r="AD427" s="298"/>
      <c r="AE427" s="298"/>
      <c r="AF427" s="298"/>
      <c r="AG427" s="298"/>
      <c r="AH427" s="298"/>
      <c r="AI427" s="298"/>
      <c r="AJ427" s="298"/>
    </row>
    <row r="428" spans="1:36" s="5" customFormat="1" ht="15.75" x14ac:dyDescent="0.25">
      <c r="A428" s="17" t="s">
        <v>85</v>
      </c>
      <c r="B428" s="100" t="s">
        <v>235</v>
      </c>
      <c r="C428" s="91" t="s">
        <v>86</v>
      </c>
      <c r="D428" s="264">
        <v>170</v>
      </c>
      <c r="E428" s="154"/>
      <c r="F428" s="296"/>
      <c r="G428" s="297"/>
      <c r="H428" s="297"/>
      <c r="I428" s="221"/>
      <c r="J428" s="296"/>
      <c r="K428" s="298"/>
      <c r="L428" s="298"/>
      <c r="M428" s="298"/>
      <c r="N428" s="300"/>
      <c r="O428" s="298"/>
      <c r="P428" s="298"/>
      <c r="Q428" s="298"/>
      <c r="R428" s="298"/>
      <c r="S428" s="298"/>
      <c r="T428" s="298"/>
      <c r="U428" s="298"/>
      <c r="V428" s="298"/>
      <c r="W428" s="298"/>
      <c r="X428" s="298"/>
      <c r="Y428" s="298"/>
      <c r="Z428" s="298"/>
      <c r="AA428" s="298"/>
      <c r="AB428" s="298"/>
      <c r="AC428" s="298"/>
      <c r="AD428" s="298"/>
      <c r="AE428" s="298"/>
      <c r="AF428" s="298"/>
      <c r="AG428" s="298"/>
      <c r="AH428" s="298"/>
      <c r="AI428" s="298"/>
      <c r="AJ428" s="298"/>
    </row>
    <row r="429" spans="1:36" s="5" customFormat="1" ht="31.5" x14ac:dyDescent="0.25">
      <c r="A429" s="20" t="s">
        <v>842</v>
      </c>
      <c r="B429" s="78" t="s">
        <v>843</v>
      </c>
      <c r="C429" s="102"/>
      <c r="D429" s="271">
        <f>D430</f>
        <v>9241</v>
      </c>
      <c r="E429" s="154"/>
      <c r="F429" s="296"/>
      <c r="G429" s="297"/>
      <c r="H429" s="297"/>
      <c r="I429" s="221"/>
      <c r="J429" s="296"/>
      <c r="K429" s="298"/>
      <c r="L429" s="298"/>
      <c r="M429" s="298"/>
      <c r="N429" s="300"/>
      <c r="O429" s="298"/>
      <c r="P429" s="298"/>
      <c r="Q429" s="298"/>
      <c r="R429" s="298"/>
      <c r="S429" s="298"/>
      <c r="T429" s="298"/>
      <c r="U429" s="298"/>
      <c r="V429" s="298"/>
      <c r="W429" s="298"/>
      <c r="X429" s="298"/>
      <c r="Y429" s="298"/>
      <c r="Z429" s="298"/>
      <c r="AA429" s="298"/>
      <c r="AB429" s="298"/>
      <c r="AC429" s="298"/>
      <c r="AD429" s="298"/>
      <c r="AE429" s="298"/>
      <c r="AF429" s="298"/>
      <c r="AG429" s="298"/>
      <c r="AH429" s="298"/>
      <c r="AI429" s="298"/>
      <c r="AJ429" s="298"/>
    </row>
    <row r="430" spans="1:36" s="5" customFormat="1" ht="31.5" x14ac:dyDescent="0.25">
      <c r="A430" s="17" t="s">
        <v>18</v>
      </c>
      <c r="B430" s="100" t="s">
        <v>843</v>
      </c>
      <c r="C430" s="91" t="s">
        <v>20</v>
      </c>
      <c r="D430" s="264">
        <f>D431+D433</f>
        <v>9241</v>
      </c>
      <c r="E430" s="154"/>
      <c r="F430" s="296"/>
      <c r="G430" s="297"/>
      <c r="H430" s="297"/>
      <c r="I430" s="221"/>
      <c r="J430" s="296"/>
      <c r="K430" s="298"/>
      <c r="L430" s="298"/>
      <c r="M430" s="298"/>
      <c r="N430" s="300"/>
      <c r="O430" s="298"/>
      <c r="P430" s="298"/>
      <c r="Q430" s="298"/>
      <c r="R430" s="298"/>
      <c r="S430" s="298"/>
      <c r="T430" s="298"/>
      <c r="U430" s="298"/>
      <c r="V430" s="298"/>
      <c r="W430" s="298"/>
      <c r="X430" s="298"/>
      <c r="Y430" s="298"/>
      <c r="Z430" s="298"/>
      <c r="AA430" s="298"/>
      <c r="AB430" s="298"/>
      <c r="AC430" s="298"/>
      <c r="AD430" s="298"/>
      <c r="AE430" s="298"/>
      <c r="AF430" s="298"/>
      <c r="AG430" s="298"/>
      <c r="AH430" s="298"/>
      <c r="AI430" s="298"/>
      <c r="AJ430" s="298"/>
    </row>
    <row r="431" spans="1:36" s="5" customFormat="1" ht="15.75" x14ac:dyDescent="0.25">
      <c r="A431" s="17" t="s">
        <v>24</v>
      </c>
      <c r="B431" s="100" t="s">
        <v>843</v>
      </c>
      <c r="C431" s="91" t="s">
        <v>25</v>
      </c>
      <c r="D431" s="264">
        <f>D432</f>
        <v>2475</v>
      </c>
      <c r="E431" s="154"/>
      <c r="F431" s="296"/>
      <c r="G431" s="297"/>
      <c r="H431" s="297"/>
      <c r="I431" s="221"/>
      <c r="J431" s="296"/>
      <c r="K431" s="298"/>
      <c r="L431" s="298"/>
      <c r="M431" s="298"/>
      <c r="N431" s="300"/>
      <c r="O431" s="298"/>
      <c r="P431" s="298"/>
      <c r="Q431" s="298"/>
      <c r="R431" s="298"/>
      <c r="S431" s="298"/>
      <c r="T431" s="298"/>
      <c r="U431" s="298"/>
      <c r="V431" s="298"/>
      <c r="W431" s="298"/>
      <c r="X431" s="298"/>
      <c r="Y431" s="298"/>
      <c r="Z431" s="298"/>
      <c r="AA431" s="298"/>
      <c r="AB431" s="298"/>
      <c r="AC431" s="298"/>
      <c r="AD431" s="298"/>
      <c r="AE431" s="298"/>
      <c r="AF431" s="298"/>
      <c r="AG431" s="298"/>
      <c r="AH431" s="298"/>
      <c r="AI431" s="298"/>
      <c r="AJ431" s="298"/>
    </row>
    <row r="432" spans="1:36" s="5" customFormat="1" ht="15.75" x14ac:dyDescent="0.25">
      <c r="A432" s="17" t="s">
        <v>83</v>
      </c>
      <c r="B432" s="100" t="s">
        <v>843</v>
      </c>
      <c r="C432" s="91" t="s">
        <v>84</v>
      </c>
      <c r="D432" s="264">
        <v>2475</v>
      </c>
      <c r="E432" s="154"/>
      <c r="F432" s="296"/>
      <c r="G432" s="297"/>
      <c r="H432" s="297"/>
      <c r="I432" s="221"/>
      <c r="J432" s="296"/>
      <c r="K432" s="298"/>
      <c r="L432" s="298"/>
      <c r="M432" s="298"/>
      <c r="N432" s="300"/>
      <c r="O432" s="298"/>
      <c r="P432" s="298"/>
      <c r="Q432" s="298"/>
      <c r="R432" s="298"/>
      <c r="S432" s="298"/>
      <c r="T432" s="298"/>
      <c r="U432" s="298"/>
      <c r="V432" s="298"/>
      <c r="W432" s="298"/>
      <c r="X432" s="298"/>
      <c r="Y432" s="298"/>
      <c r="Z432" s="298"/>
      <c r="AA432" s="298"/>
      <c r="AB432" s="298"/>
      <c r="AC432" s="298"/>
      <c r="AD432" s="298"/>
      <c r="AE432" s="298"/>
      <c r="AF432" s="298"/>
      <c r="AG432" s="298"/>
      <c r="AH432" s="298"/>
      <c r="AI432" s="298"/>
      <c r="AJ432" s="298"/>
    </row>
    <row r="433" spans="1:36" s="5" customFormat="1" ht="15.75" x14ac:dyDescent="0.25">
      <c r="A433" s="17" t="s">
        <v>19</v>
      </c>
      <c r="B433" s="100" t="s">
        <v>843</v>
      </c>
      <c r="C433" s="91" t="s">
        <v>21</v>
      </c>
      <c r="D433" s="264">
        <f>D434</f>
        <v>6766</v>
      </c>
      <c r="E433" s="154"/>
      <c r="F433" s="296"/>
      <c r="G433" s="297"/>
      <c r="H433" s="297"/>
      <c r="I433" s="221"/>
      <c r="J433" s="296"/>
      <c r="K433" s="298"/>
      <c r="L433" s="298"/>
      <c r="M433" s="298"/>
      <c r="N433" s="300"/>
      <c r="O433" s="298"/>
      <c r="P433" s="298"/>
      <c r="Q433" s="298"/>
      <c r="R433" s="298"/>
      <c r="S433" s="298"/>
      <c r="T433" s="298"/>
      <c r="U433" s="298"/>
      <c r="V433" s="298"/>
      <c r="W433" s="298"/>
      <c r="X433" s="298"/>
      <c r="Y433" s="298"/>
      <c r="Z433" s="298"/>
      <c r="AA433" s="298"/>
      <c r="AB433" s="298"/>
      <c r="AC433" s="298"/>
      <c r="AD433" s="298"/>
      <c r="AE433" s="298"/>
      <c r="AF433" s="298"/>
      <c r="AG433" s="298"/>
      <c r="AH433" s="298"/>
      <c r="AI433" s="298"/>
      <c r="AJ433" s="298"/>
    </row>
    <row r="434" spans="1:36" s="5" customFormat="1" ht="15.75" x14ac:dyDescent="0.25">
      <c r="A434" s="17" t="s">
        <v>85</v>
      </c>
      <c r="B434" s="100" t="s">
        <v>843</v>
      </c>
      <c r="C434" s="91" t="s">
        <v>86</v>
      </c>
      <c r="D434" s="264">
        <v>6766</v>
      </c>
      <c r="E434" s="154"/>
      <c r="F434" s="296"/>
      <c r="G434" s="297"/>
      <c r="H434" s="297"/>
      <c r="I434" s="221"/>
      <c r="J434" s="296"/>
      <c r="K434" s="298"/>
      <c r="L434" s="298"/>
      <c r="M434" s="298"/>
      <c r="N434" s="300"/>
      <c r="O434" s="298"/>
      <c r="P434" s="298"/>
      <c r="Q434" s="298"/>
      <c r="R434" s="298"/>
      <c r="S434" s="298"/>
      <c r="T434" s="298"/>
      <c r="U434" s="298"/>
      <c r="V434" s="298"/>
      <c r="W434" s="298"/>
      <c r="X434" s="298"/>
      <c r="Y434" s="298"/>
      <c r="Z434" s="298"/>
      <c r="AA434" s="298"/>
      <c r="AB434" s="298"/>
      <c r="AC434" s="298"/>
      <c r="AD434" s="298"/>
      <c r="AE434" s="298"/>
      <c r="AF434" s="298"/>
      <c r="AG434" s="298"/>
      <c r="AH434" s="298"/>
      <c r="AI434" s="298"/>
      <c r="AJ434" s="298"/>
    </row>
    <row r="435" spans="1:36" s="5" customFormat="1" ht="31.5" x14ac:dyDescent="0.25">
      <c r="A435" s="6" t="s">
        <v>225</v>
      </c>
      <c r="B435" s="86" t="s">
        <v>226</v>
      </c>
      <c r="C435" s="87"/>
      <c r="D435" s="254">
        <f>D436+D457</f>
        <v>71117</v>
      </c>
      <c r="E435" s="151"/>
      <c r="F435" s="296"/>
      <c r="G435" s="297"/>
      <c r="H435" s="297"/>
      <c r="I435" s="221"/>
      <c r="J435" s="296"/>
      <c r="K435" s="298"/>
      <c r="L435" s="298"/>
      <c r="M435" s="298"/>
      <c r="N435" s="300"/>
      <c r="O435" s="298"/>
      <c r="P435" s="298"/>
      <c r="Q435" s="298"/>
      <c r="R435" s="298"/>
      <c r="S435" s="298"/>
      <c r="T435" s="298"/>
      <c r="U435" s="298"/>
      <c r="V435" s="298"/>
      <c r="W435" s="298"/>
      <c r="X435" s="298"/>
      <c r="Y435" s="298"/>
      <c r="Z435" s="298"/>
      <c r="AA435" s="298"/>
      <c r="AB435" s="298"/>
      <c r="AC435" s="298"/>
      <c r="AD435" s="298"/>
      <c r="AE435" s="298"/>
      <c r="AF435" s="298"/>
      <c r="AG435" s="298"/>
      <c r="AH435" s="298"/>
      <c r="AI435" s="298"/>
      <c r="AJ435" s="298"/>
    </row>
    <row r="436" spans="1:36" s="5" customFormat="1" ht="15.75" x14ac:dyDescent="0.25">
      <c r="A436" s="23" t="s">
        <v>44</v>
      </c>
      <c r="B436" s="90" t="s">
        <v>230</v>
      </c>
      <c r="C436" s="96"/>
      <c r="D436" s="260">
        <f>D437+D450</f>
        <v>32787</v>
      </c>
      <c r="E436" s="153"/>
      <c r="F436" s="296"/>
      <c r="G436" s="297"/>
      <c r="H436" s="297"/>
      <c r="I436" s="221"/>
      <c r="J436" s="296"/>
      <c r="K436" s="298"/>
      <c r="L436" s="298"/>
      <c r="M436" s="298"/>
      <c r="N436" s="300"/>
      <c r="O436" s="298"/>
      <c r="P436" s="298"/>
      <c r="Q436" s="298"/>
      <c r="R436" s="298"/>
      <c r="S436" s="298"/>
      <c r="T436" s="298"/>
      <c r="U436" s="298"/>
      <c r="V436" s="298"/>
      <c r="W436" s="298"/>
      <c r="X436" s="298"/>
      <c r="Y436" s="298"/>
      <c r="Z436" s="298"/>
      <c r="AA436" s="298"/>
      <c r="AB436" s="298"/>
      <c r="AC436" s="298"/>
      <c r="AD436" s="298"/>
      <c r="AE436" s="298"/>
      <c r="AF436" s="298"/>
      <c r="AG436" s="298"/>
      <c r="AH436" s="298"/>
      <c r="AI436" s="298"/>
      <c r="AJ436" s="298"/>
    </row>
    <row r="437" spans="1:36" s="5" customFormat="1" ht="15.75" x14ac:dyDescent="0.25">
      <c r="A437" s="32" t="s">
        <v>53</v>
      </c>
      <c r="B437" s="101" t="s">
        <v>231</v>
      </c>
      <c r="C437" s="96"/>
      <c r="D437" s="239">
        <f>D438+D441+D443</f>
        <v>32237</v>
      </c>
      <c r="E437" s="153"/>
      <c r="F437" s="296"/>
      <c r="G437" s="297"/>
      <c r="H437" s="297"/>
      <c r="I437" s="221"/>
      <c r="J437" s="296"/>
      <c r="K437" s="298"/>
      <c r="L437" s="298"/>
      <c r="M437" s="298"/>
      <c r="N437" s="300"/>
      <c r="O437" s="298"/>
      <c r="P437" s="298"/>
      <c r="Q437" s="298"/>
      <c r="R437" s="298"/>
      <c r="S437" s="298"/>
      <c r="T437" s="298"/>
      <c r="U437" s="298"/>
      <c r="V437" s="298"/>
      <c r="W437" s="298"/>
      <c r="X437" s="298"/>
      <c r="Y437" s="298"/>
      <c r="Z437" s="298"/>
      <c r="AA437" s="298"/>
      <c r="AB437" s="298"/>
      <c r="AC437" s="298"/>
      <c r="AD437" s="298"/>
      <c r="AE437" s="298"/>
      <c r="AF437" s="298"/>
      <c r="AG437" s="298"/>
      <c r="AH437" s="298"/>
      <c r="AI437" s="298"/>
      <c r="AJ437" s="298"/>
    </row>
    <row r="438" spans="1:36" s="5" customFormat="1" ht="31.5" x14ac:dyDescent="0.2">
      <c r="A438" s="187" t="s">
        <v>532</v>
      </c>
      <c r="B438" s="100" t="s">
        <v>231</v>
      </c>
      <c r="C438" s="91" t="s">
        <v>15</v>
      </c>
      <c r="D438" s="264">
        <f t="shared" ref="D438:D439" si="80">D439</f>
        <v>26087</v>
      </c>
      <c r="E438" s="154"/>
      <c r="F438" s="296"/>
      <c r="G438" s="297"/>
      <c r="H438" s="297"/>
      <c r="I438" s="221"/>
      <c r="J438" s="296"/>
      <c r="K438" s="298"/>
      <c r="L438" s="298"/>
      <c r="M438" s="298"/>
      <c r="N438" s="300"/>
      <c r="O438" s="298"/>
      <c r="P438" s="298"/>
      <c r="Q438" s="298"/>
      <c r="R438" s="298"/>
      <c r="S438" s="298"/>
      <c r="T438" s="298"/>
      <c r="U438" s="298"/>
      <c r="V438" s="298"/>
      <c r="W438" s="298"/>
      <c r="X438" s="298"/>
      <c r="Y438" s="298"/>
      <c r="Z438" s="298"/>
      <c r="AA438" s="298"/>
      <c r="AB438" s="298"/>
      <c r="AC438" s="298"/>
      <c r="AD438" s="298"/>
      <c r="AE438" s="298"/>
      <c r="AF438" s="298"/>
      <c r="AG438" s="298"/>
      <c r="AH438" s="298"/>
      <c r="AI438" s="298"/>
      <c r="AJ438" s="298"/>
    </row>
    <row r="439" spans="1:36" s="5" customFormat="1" ht="31.5" x14ac:dyDescent="0.25">
      <c r="A439" s="18" t="s">
        <v>17</v>
      </c>
      <c r="B439" s="100" t="s">
        <v>231</v>
      </c>
      <c r="C439" s="91" t="s">
        <v>16</v>
      </c>
      <c r="D439" s="264">
        <f t="shared" si="80"/>
        <v>26087</v>
      </c>
      <c r="E439" s="154"/>
      <c r="F439" s="296"/>
      <c r="G439" s="297"/>
      <c r="H439" s="297"/>
      <c r="I439" s="221"/>
      <c r="J439" s="296"/>
      <c r="K439" s="298"/>
      <c r="L439" s="298"/>
      <c r="M439" s="298"/>
      <c r="N439" s="300"/>
      <c r="O439" s="298"/>
      <c r="P439" s="298"/>
      <c r="Q439" s="298"/>
      <c r="R439" s="298"/>
      <c r="S439" s="298"/>
      <c r="T439" s="298"/>
      <c r="U439" s="298"/>
      <c r="V439" s="298"/>
      <c r="W439" s="298"/>
      <c r="X439" s="298"/>
      <c r="Y439" s="298"/>
      <c r="Z439" s="298"/>
      <c r="AA439" s="298"/>
      <c r="AB439" s="298"/>
      <c r="AC439" s="298"/>
      <c r="AD439" s="298"/>
      <c r="AE439" s="298"/>
      <c r="AF439" s="298"/>
      <c r="AG439" s="298"/>
      <c r="AH439" s="298"/>
      <c r="AI439" s="298"/>
      <c r="AJ439" s="298"/>
    </row>
    <row r="440" spans="1:36" s="5" customFormat="1" ht="15.75" x14ac:dyDescent="0.25">
      <c r="A440" s="14" t="s">
        <v>802</v>
      </c>
      <c r="B440" s="100" t="s">
        <v>231</v>
      </c>
      <c r="C440" s="91" t="s">
        <v>78</v>
      </c>
      <c r="D440" s="264">
        <f>27932-200-150+10-455-950-100</f>
        <v>26087</v>
      </c>
      <c r="E440" s="154"/>
      <c r="F440" s="296"/>
      <c r="G440" s="297"/>
      <c r="H440" s="297"/>
      <c r="I440" s="221"/>
      <c r="J440" s="296"/>
      <c r="K440" s="298"/>
      <c r="L440" s="298"/>
      <c r="M440" s="298"/>
      <c r="N440" s="300"/>
      <c r="O440" s="298"/>
      <c r="P440" s="298"/>
      <c r="Q440" s="298"/>
      <c r="R440" s="298"/>
      <c r="S440" s="298"/>
      <c r="T440" s="298"/>
      <c r="U440" s="298"/>
      <c r="V440" s="298"/>
      <c r="W440" s="298"/>
      <c r="X440" s="298"/>
      <c r="Y440" s="298"/>
      <c r="Z440" s="298"/>
      <c r="AA440" s="298"/>
      <c r="AB440" s="298"/>
      <c r="AC440" s="298"/>
      <c r="AD440" s="298"/>
      <c r="AE440" s="298"/>
      <c r="AF440" s="298"/>
      <c r="AG440" s="298"/>
      <c r="AH440" s="298"/>
      <c r="AI440" s="298"/>
      <c r="AJ440" s="298"/>
    </row>
    <row r="441" spans="1:36" s="5" customFormat="1" ht="15.75" x14ac:dyDescent="0.25">
      <c r="A441" s="17" t="s">
        <v>22</v>
      </c>
      <c r="B441" s="100" t="s">
        <v>231</v>
      </c>
      <c r="C441" s="91" t="s">
        <v>23</v>
      </c>
      <c r="D441" s="264">
        <f>D442</f>
        <v>30</v>
      </c>
      <c r="E441" s="154"/>
      <c r="F441" s="296"/>
      <c r="G441" s="297"/>
      <c r="H441" s="297"/>
      <c r="I441" s="221"/>
      <c r="J441" s="296"/>
      <c r="K441" s="298"/>
      <c r="L441" s="298"/>
      <c r="M441" s="298"/>
      <c r="N441" s="300"/>
      <c r="O441" s="298"/>
      <c r="P441" s="298"/>
      <c r="Q441" s="298"/>
      <c r="R441" s="298"/>
      <c r="S441" s="298"/>
      <c r="T441" s="298"/>
      <c r="U441" s="298"/>
      <c r="V441" s="298"/>
      <c r="W441" s="298"/>
      <c r="X441" s="298"/>
      <c r="Y441" s="298"/>
      <c r="Z441" s="298"/>
      <c r="AA441" s="298"/>
      <c r="AB441" s="298"/>
      <c r="AC441" s="298"/>
      <c r="AD441" s="298"/>
      <c r="AE441" s="298"/>
      <c r="AF441" s="298"/>
      <c r="AG441" s="298"/>
      <c r="AH441" s="298"/>
      <c r="AI441" s="298"/>
      <c r="AJ441" s="298"/>
    </row>
    <row r="442" spans="1:36" s="5" customFormat="1" ht="15.75" x14ac:dyDescent="0.25">
      <c r="A442" s="17" t="s">
        <v>28</v>
      </c>
      <c r="B442" s="100" t="s">
        <v>231</v>
      </c>
      <c r="C442" s="91" t="s">
        <v>37</v>
      </c>
      <c r="D442" s="264">
        <v>30</v>
      </c>
      <c r="E442" s="154"/>
      <c r="F442" s="296"/>
      <c r="G442" s="297"/>
      <c r="H442" s="297"/>
      <c r="I442" s="221"/>
      <c r="J442" s="296"/>
      <c r="K442" s="298"/>
      <c r="L442" s="298"/>
      <c r="M442" s="298"/>
      <c r="N442" s="300"/>
      <c r="O442" s="298"/>
      <c r="P442" s="298"/>
      <c r="Q442" s="298"/>
      <c r="R442" s="298"/>
      <c r="S442" s="298"/>
      <c r="T442" s="298"/>
      <c r="U442" s="298"/>
      <c r="V442" s="298"/>
      <c r="W442" s="298"/>
      <c r="X442" s="298"/>
      <c r="Y442" s="298"/>
      <c r="Z442" s="298"/>
      <c r="AA442" s="298"/>
      <c r="AB442" s="298"/>
      <c r="AC442" s="298"/>
      <c r="AD442" s="298"/>
      <c r="AE442" s="298"/>
      <c r="AF442" s="298"/>
      <c r="AG442" s="298"/>
      <c r="AH442" s="298"/>
      <c r="AI442" s="298"/>
      <c r="AJ442" s="298"/>
    </row>
    <row r="443" spans="1:36" s="5" customFormat="1" ht="31.5" x14ac:dyDescent="0.25">
      <c r="A443" s="17" t="s">
        <v>18</v>
      </c>
      <c r="B443" s="100" t="s">
        <v>231</v>
      </c>
      <c r="C443" s="91" t="s">
        <v>20</v>
      </c>
      <c r="D443" s="264">
        <f>D444+D446+D448</f>
        <v>6120</v>
      </c>
      <c r="E443" s="154"/>
      <c r="F443" s="296"/>
      <c r="G443" s="297"/>
      <c r="H443" s="297"/>
      <c r="I443" s="221"/>
      <c r="J443" s="296"/>
      <c r="K443" s="298"/>
      <c r="L443" s="298"/>
      <c r="M443" s="298"/>
      <c r="N443" s="300"/>
      <c r="O443" s="298"/>
      <c r="P443" s="298"/>
      <c r="Q443" s="298"/>
      <c r="R443" s="298"/>
      <c r="S443" s="298"/>
      <c r="T443" s="298"/>
      <c r="U443" s="298"/>
      <c r="V443" s="298"/>
      <c r="W443" s="298"/>
      <c r="X443" s="298"/>
      <c r="Y443" s="298"/>
      <c r="Z443" s="298"/>
      <c r="AA443" s="298"/>
      <c r="AB443" s="298"/>
      <c r="AC443" s="298"/>
      <c r="AD443" s="298"/>
      <c r="AE443" s="298"/>
      <c r="AF443" s="298"/>
      <c r="AG443" s="298"/>
      <c r="AH443" s="298"/>
      <c r="AI443" s="298"/>
      <c r="AJ443" s="298"/>
    </row>
    <row r="444" spans="1:36" s="5" customFormat="1" ht="15.75" x14ac:dyDescent="0.25">
      <c r="A444" s="17" t="s">
        <v>24</v>
      </c>
      <c r="B444" s="100" t="s">
        <v>231</v>
      </c>
      <c r="C444" s="91" t="s">
        <v>25</v>
      </c>
      <c r="D444" s="264">
        <f>D445</f>
        <v>900</v>
      </c>
      <c r="E444" s="154"/>
      <c r="F444" s="296"/>
      <c r="G444" s="297"/>
      <c r="H444" s="297"/>
      <c r="I444" s="221"/>
      <c r="J444" s="296"/>
      <c r="K444" s="298"/>
      <c r="L444" s="298"/>
      <c r="M444" s="298"/>
      <c r="N444" s="300"/>
      <c r="O444" s="298"/>
      <c r="P444" s="298"/>
      <c r="Q444" s="298"/>
      <c r="R444" s="298"/>
      <c r="S444" s="298"/>
      <c r="T444" s="298"/>
      <c r="U444" s="298"/>
      <c r="V444" s="298"/>
      <c r="W444" s="298"/>
      <c r="X444" s="298"/>
      <c r="Y444" s="298"/>
      <c r="Z444" s="298"/>
      <c r="AA444" s="298"/>
      <c r="AB444" s="298"/>
      <c r="AC444" s="298"/>
      <c r="AD444" s="298"/>
      <c r="AE444" s="298"/>
      <c r="AF444" s="298"/>
      <c r="AG444" s="298"/>
      <c r="AH444" s="298"/>
      <c r="AI444" s="298"/>
      <c r="AJ444" s="298"/>
    </row>
    <row r="445" spans="1:36" s="5" customFormat="1" ht="15.75" x14ac:dyDescent="0.25">
      <c r="A445" s="17" t="s">
        <v>83</v>
      </c>
      <c r="B445" s="100" t="s">
        <v>231</v>
      </c>
      <c r="C445" s="91" t="s">
        <v>84</v>
      </c>
      <c r="D445" s="264">
        <f>200+700</f>
        <v>900</v>
      </c>
      <c r="E445" s="154"/>
      <c r="F445" s="296"/>
      <c r="G445" s="297"/>
      <c r="H445" s="297"/>
      <c r="I445" s="221"/>
      <c r="J445" s="296"/>
      <c r="K445" s="298"/>
      <c r="L445" s="298"/>
      <c r="M445" s="298"/>
      <c r="N445" s="300"/>
      <c r="O445" s="298"/>
      <c r="P445" s="298"/>
      <c r="Q445" s="298"/>
      <c r="R445" s="298"/>
      <c r="S445" s="298"/>
      <c r="T445" s="298"/>
      <c r="U445" s="298"/>
      <c r="V445" s="298"/>
      <c r="W445" s="298"/>
      <c r="X445" s="298"/>
      <c r="Y445" s="298"/>
      <c r="Z445" s="298"/>
      <c r="AA445" s="298"/>
      <c r="AB445" s="298"/>
      <c r="AC445" s="298"/>
      <c r="AD445" s="298"/>
      <c r="AE445" s="298"/>
      <c r="AF445" s="298"/>
      <c r="AG445" s="298"/>
      <c r="AH445" s="298"/>
      <c r="AI445" s="298"/>
      <c r="AJ445" s="298"/>
    </row>
    <row r="446" spans="1:36" s="5" customFormat="1" ht="15.75" x14ac:dyDescent="0.25">
      <c r="A446" s="17" t="s">
        <v>19</v>
      </c>
      <c r="B446" s="100" t="s">
        <v>231</v>
      </c>
      <c r="C446" s="91" t="s">
        <v>21</v>
      </c>
      <c r="D446" s="264">
        <f>D447</f>
        <v>400</v>
      </c>
      <c r="E446" s="154"/>
      <c r="F446" s="296"/>
      <c r="G446" s="297"/>
      <c r="H446" s="297"/>
      <c r="I446" s="221"/>
      <c r="J446" s="296"/>
      <c r="K446" s="298"/>
      <c r="L446" s="298"/>
      <c r="M446" s="298"/>
      <c r="N446" s="300"/>
      <c r="O446" s="298"/>
      <c r="P446" s="298"/>
      <c r="Q446" s="298"/>
      <c r="R446" s="298"/>
      <c r="S446" s="298"/>
      <c r="T446" s="298"/>
      <c r="U446" s="298"/>
      <c r="V446" s="298"/>
      <c r="W446" s="298"/>
      <c r="X446" s="298"/>
      <c r="Y446" s="298"/>
      <c r="Z446" s="298"/>
      <c r="AA446" s="298"/>
      <c r="AB446" s="298"/>
      <c r="AC446" s="298"/>
      <c r="AD446" s="298"/>
      <c r="AE446" s="298"/>
      <c r="AF446" s="298"/>
      <c r="AG446" s="298"/>
      <c r="AH446" s="298"/>
      <c r="AI446" s="298"/>
      <c r="AJ446" s="298"/>
    </row>
    <row r="447" spans="1:36" s="5" customFormat="1" ht="15.75" x14ac:dyDescent="0.25">
      <c r="A447" s="17" t="s">
        <v>85</v>
      </c>
      <c r="B447" s="100" t="s">
        <v>231</v>
      </c>
      <c r="C447" s="91" t="s">
        <v>86</v>
      </c>
      <c r="D447" s="264">
        <f>50+250+100</f>
        <v>400</v>
      </c>
      <c r="E447" s="154"/>
      <c r="F447" s="296"/>
      <c r="G447" s="297"/>
      <c r="H447" s="297"/>
      <c r="I447" s="221"/>
      <c r="J447" s="296"/>
      <c r="K447" s="298"/>
      <c r="L447" s="298"/>
      <c r="M447" s="298"/>
      <c r="N447" s="300"/>
      <c r="O447" s="298"/>
      <c r="P447" s="298"/>
      <c r="Q447" s="298"/>
      <c r="R447" s="298"/>
      <c r="S447" s="298"/>
      <c r="T447" s="298"/>
      <c r="U447" s="298"/>
      <c r="V447" s="298"/>
      <c r="W447" s="298"/>
      <c r="X447" s="298"/>
      <c r="Y447" s="298"/>
      <c r="Z447" s="298"/>
      <c r="AA447" s="298"/>
      <c r="AB447" s="298"/>
      <c r="AC447" s="298"/>
      <c r="AD447" s="298"/>
      <c r="AE447" s="298"/>
      <c r="AF447" s="298"/>
      <c r="AG447" s="298"/>
      <c r="AH447" s="298"/>
      <c r="AI447" s="298"/>
      <c r="AJ447" s="298"/>
    </row>
    <row r="448" spans="1:36" s="5" customFormat="1" ht="31.5" x14ac:dyDescent="0.25">
      <c r="A448" s="21" t="s">
        <v>27</v>
      </c>
      <c r="B448" s="100" t="s">
        <v>231</v>
      </c>
      <c r="C448" s="91" t="s">
        <v>0</v>
      </c>
      <c r="D448" s="264">
        <f t="shared" ref="D448" si="81">D449</f>
        <v>4820</v>
      </c>
      <c r="E448" s="154"/>
      <c r="F448" s="296"/>
      <c r="G448" s="297"/>
      <c r="H448" s="297"/>
      <c r="I448" s="221"/>
      <c r="J448" s="296"/>
      <c r="K448" s="298"/>
      <c r="L448" s="298"/>
      <c r="M448" s="298"/>
      <c r="N448" s="300"/>
      <c r="O448" s="298"/>
      <c r="P448" s="298"/>
      <c r="Q448" s="298"/>
      <c r="R448" s="298"/>
      <c r="S448" s="298"/>
      <c r="T448" s="298"/>
      <c r="U448" s="298"/>
      <c r="V448" s="298"/>
      <c r="W448" s="298"/>
      <c r="X448" s="298"/>
      <c r="Y448" s="298"/>
      <c r="Z448" s="298"/>
      <c r="AA448" s="298"/>
      <c r="AB448" s="298"/>
      <c r="AC448" s="298"/>
      <c r="AD448" s="298"/>
      <c r="AE448" s="298"/>
      <c r="AF448" s="298"/>
      <c r="AG448" s="298"/>
      <c r="AH448" s="298"/>
      <c r="AI448" s="298"/>
      <c r="AJ448" s="298"/>
    </row>
    <row r="449" spans="1:36" s="5" customFormat="1" ht="63" x14ac:dyDescent="0.25">
      <c r="A449" s="220" t="s">
        <v>946</v>
      </c>
      <c r="B449" s="100" t="s">
        <v>231</v>
      </c>
      <c r="C449" s="91" t="s">
        <v>615</v>
      </c>
      <c r="D449" s="264">
        <f>3420+400+1000</f>
        <v>4820</v>
      </c>
      <c r="E449" s="154"/>
      <c r="F449" s="296"/>
      <c r="G449" s="297"/>
      <c r="H449" s="297"/>
      <c r="I449" s="221"/>
      <c r="J449" s="296"/>
      <c r="K449" s="298"/>
      <c r="L449" s="298"/>
      <c r="M449" s="298"/>
      <c r="N449" s="300"/>
      <c r="O449" s="298"/>
      <c r="P449" s="298"/>
      <c r="Q449" s="298"/>
      <c r="R449" s="298"/>
      <c r="S449" s="298"/>
      <c r="T449" s="298"/>
      <c r="U449" s="298"/>
      <c r="V449" s="298"/>
      <c r="W449" s="298"/>
      <c r="X449" s="298"/>
      <c r="Y449" s="298"/>
      <c r="Z449" s="298"/>
      <c r="AA449" s="298"/>
      <c r="AB449" s="298"/>
      <c r="AC449" s="298"/>
      <c r="AD449" s="298"/>
      <c r="AE449" s="298"/>
      <c r="AF449" s="298"/>
      <c r="AG449" s="298"/>
      <c r="AH449" s="298"/>
      <c r="AI449" s="298"/>
      <c r="AJ449" s="298"/>
    </row>
    <row r="450" spans="1:36" s="5" customFormat="1" ht="15.75" x14ac:dyDescent="0.25">
      <c r="A450" s="32" t="s">
        <v>340</v>
      </c>
      <c r="B450" s="101" t="s">
        <v>341</v>
      </c>
      <c r="C450" s="91"/>
      <c r="D450" s="239">
        <f>D451+D454</f>
        <v>550</v>
      </c>
      <c r="E450" s="153"/>
      <c r="F450" s="296"/>
      <c r="G450" s="297"/>
      <c r="H450" s="297"/>
      <c r="I450" s="221"/>
      <c r="J450" s="296"/>
      <c r="K450" s="298"/>
      <c r="L450" s="298"/>
      <c r="M450" s="298"/>
      <c r="N450" s="300"/>
      <c r="O450" s="298"/>
      <c r="P450" s="298"/>
      <c r="Q450" s="298"/>
      <c r="R450" s="298"/>
      <c r="S450" s="298"/>
      <c r="T450" s="298"/>
      <c r="U450" s="298"/>
      <c r="V450" s="298"/>
      <c r="W450" s="298"/>
      <c r="X450" s="298"/>
      <c r="Y450" s="298"/>
      <c r="Z450" s="298"/>
      <c r="AA450" s="298"/>
      <c r="AB450" s="298"/>
      <c r="AC450" s="298"/>
      <c r="AD450" s="298"/>
      <c r="AE450" s="298"/>
      <c r="AF450" s="298"/>
      <c r="AG450" s="298"/>
      <c r="AH450" s="298"/>
      <c r="AI450" s="298"/>
      <c r="AJ450" s="298"/>
    </row>
    <row r="451" spans="1:36" s="5" customFormat="1" ht="31.5" x14ac:dyDescent="0.2">
      <c r="A451" s="187" t="s">
        <v>532</v>
      </c>
      <c r="B451" s="100" t="s">
        <v>341</v>
      </c>
      <c r="C451" s="91" t="s">
        <v>15</v>
      </c>
      <c r="D451" s="264">
        <f t="shared" ref="D451" si="82">D452</f>
        <v>100</v>
      </c>
      <c r="E451" s="154"/>
      <c r="F451" s="296"/>
      <c r="G451" s="297"/>
      <c r="H451" s="297"/>
      <c r="I451" s="221"/>
      <c r="J451" s="296"/>
      <c r="K451" s="298"/>
      <c r="L451" s="298"/>
      <c r="M451" s="298"/>
      <c r="N451" s="300"/>
      <c r="O451" s="298"/>
      <c r="P451" s="298"/>
      <c r="Q451" s="298"/>
      <c r="R451" s="298"/>
      <c r="S451" s="298"/>
      <c r="T451" s="298"/>
      <c r="U451" s="298"/>
      <c r="V451" s="298"/>
      <c r="W451" s="298"/>
      <c r="X451" s="298"/>
      <c r="Y451" s="298"/>
      <c r="Z451" s="298"/>
      <c r="AA451" s="298"/>
      <c r="AB451" s="298"/>
      <c r="AC451" s="298"/>
      <c r="AD451" s="298"/>
      <c r="AE451" s="298"/>
      <c r="AF451" s="298"/>
      <c r="AG451" s="298"/>
      <c r="AH451" s="298"/>
      <c r="AI451" s="298"/>
      <c r="AJ451" s="298"/>
    </row>
    <row r="452" spans="1:36" s="5" customFormat="1" ht="31.5" x14ac:dyDescent="0.25">
      <c r="A452" s="18" t="s">
        <v>17</v>
      </c>
      <c r="B452" s="100" t="s">
        <v>341</v>
      </c>
      <c r="C452" s="91" t="s">
        <v>16</v>
      </c>
      <c r="D452" s="264">
        <f>D453</f>
        <v>100</v>
      </c>
      <c r="E452" s="154"/>
      <c r="F452" s="296"/>
      <c r="G452" s="297"/>
      <c r="H452" s="297"/>
      <c r="I452" s="221"/>
      <c r="J452" s="296"/>
      <c r="K452" s="298"/>
      <c r="L452" s="298"/>
      <c r="M452" s="298"/>
      <c r="N452" s="300"/>
      <c r="O452" s="298"/>
      <c r="P452" s="298"/>
      <c r="Q452" s="298"/>
      <c r="R452" s="298"/>
      <c r="S452" s="298"/>
      <c r="T452" s="298"/>
      <c r="U452" s="298"/>
      <c r="V452" s="298"/>
      <c r="W452" s="298"/>
      <c r="X452" s="298"/>
      <c r="Y452" s="298"/>
      <c r="Z452" s="298"/>
      <c r="AA452" s="298"/>
      <c r="AB452" s="298"/>
      <c r="AC452" s="298"/>
      <c r="AD452" s="298"/>
      <c r="AE452" s="298"/>
      <c r="AF452" s="298"/>
      <c r="AG452" s="298"/>
      <c r="AH452" s="298"/>
      <c r="AI452" s="298"/>
      <c r="AJ452" s="298"/>
    </row>
    <row r="453" spans="1:36" s="5" customFormat="1" ht="15.75" x14ac:dyDescent="0.25">
      <c r="A453" s="14" t="s">
        <v>802</v>
      </c>
      <c r="B453" s="100" t="s">
        <v>341</v>
      </c>
      <c r="C453" s="91" t="s">
        <v>78</v>
      </c>
      <c r="D453" s="264">
        <v>100</v>
      </c>
      <c r="E453" s="154"/>
      <c r="F453" s="296"/>
      <c r="G453" s="297"/>
      <c r="H453" s="297"/>
      <c r="I453" s="221"/>
      <c r="J453" s="296"/>
      <c r="K453" s="298"/>
      <c r="L453" s="298"/>
      <c r="M453" s="298"/>
      <c r="N453" s="300"/>
      <c r="O453" s="298"/>
      <c r="P453" s="298"/>
      <c r="Q453" s="298"/>
      <c r="R453" s="298"/>
      <c r="S453" s="298"/>
      <c r="T453" s="298"/>
      <c r="U453" s="298"/>
      <c r="V453" s="298"/>
      <c r="W453" s="298"/>
      <c r="X453" s="298"/>
      <c r="Y453" s="298"/>
      <c r="Z453" s="298"/>
      <c r="AA453" s="298"/>
      <c r="AB453" s="298"/>
      <c r="AC453" s="298"/>
      <c r="AD453" s="298"/>
      <c r="AE453" s="298"/>
      <c r="AF453" s="298"/>
      <c r="AG453" s="298"/>
      <c r="AH453" s="298"/>
      <c r="AI453" s="298"/>
      <c r="AJ453" s="298"/>
    </row>
    <row r="454" spans="1:36" s="5" customFormat="1" ht="31.5" x14ac:dyDescent="0.25">
      <c r="A454" s="17" t="s">
        <v>18</v>
      </c>
      <c r="B454" s="100" t="s">
        <v>341</v>
      </c>
      <c r="C454" s="91" t="s">
        <v>20</v>
      </c>
      <c r="D454" s="264">
        <f t="shared" ref="D454:D455" si="83">D455</f>
        <v>450</v>
      </c>
      <c r="E454" s="154"/>
      <c r="F454" s="296"/>
      <c r="G454" s="297"/>
      <c r="H454" s="297"/>
      <c r="I454" s="221"/>
      <c r="J454" s="296"/>
      <c r="K454" s="298"/>
      <c r="L454" s="298"/>
      <c r="M454" s="298"/>
      <c r="N454" s="300"/>
      <c r="O454" s="298"/>
      <c r="P454" s="298"/>
      <c r="Q454" s="298"/>
      <c r="R454" s="298"/>
      <c r="S454" s="298"/>
      <c r="T454" s="298"/>
      <c r="U454" s="298"/>
      <c r="V454" s="298"/>
      <c r="W454" s="298"/>
      <c r="X454" s="298"/>
      <c r="Y454" s="298"/>
      <c r="Z454" s="298"/>
      <c r="AA454" s="298"/>
      <c r="AB454" s="298"/>
      <c r="AC454" s="298"/>
      <c r="AD454" s="298"/>
      <c r="AE454" s="298"/>
      <c r="AF454" s="298"/>
      <c r="AG454" s="298"/>
      <c r="AH454" s="298"/>
      <c r="AI454" s="298"/>
      <c r="AJ454" s="298"/>
    </row>
    <row r="455" spans="1:36" s="5" customFormat="1" ht="15.75" x14ac:dyDescent="0.25">
      <c r="A455" s="17" t="s">
        <v>24</v>
      </c>
      <c r="B455" s="100" t="s">
        <v>341</v>
      </c>
      <c r="C455" s="91" t="s">
        <v>25</v>
      </c>
      <c r="D455" s="264">
        <f t="shared" si="83"/>
        <v>450</v>
      </c>
      <c r="E455" s="154"/>
      <c r="F455" s="296"/>
      <c r="G455" s="297"/>
      <c r="H455" s="297"/>
      <c r="I455" s="221"/>
      <c r="J455" s="296"/>
      <c r="K455" s="298"/>
      <c r="L455" s="298"/>
      <c r="M455" s="298"/>
      <c r="N455" s="300"/>
      <c r="O455" s="298"/>
      <c r="P455" s="298"/>
      <c r="Q455" s="298"/>
      <c r="R455" s="298"/>
      <c r="S455" s="298"/>
      <c r="T455" s="298"/>
      <c r="U455" s="298"/>
      <c r="V455" s="298"/>
      <c r="W455" s="298"/>
      <c r="X455" s="298"/>
      <c r="Y455" s="298"/>
      <c r="Z455" s="298"/>
      <c r="AA455" s="298"/>
      <c r="AB455" s="298"/>
      <c r="AC455" s="298"/>
      <c r="AD455" s="298"/>
      <c r="AE455" s="298"/>
      <c r="AF455" s="298"/>
      <c r="AG455" s="298"/>
      <c r="AH455" s="298"/>
      <c r="AI455" s="298"/>
      <c r="AJ455" s="298"/>
    </row>
    <row r="456" spans="1:36" s="5" customFormat="1" ht="15.75" x14ac:dyDescent="0.25">
      <c r="A456" s="17" t="s">
        <v>83</v>
      </c>
      <c r="B456" s="100" t="s">
        <v>341</v>
      </c>
      <c r="C456" s="91" t="s">
        <v>84</v>
      </c>
      <c r="D456" s="264">
        <v>450</v>
      </c>
      <c r="E456" s="154"/>
      <c r="F456" s="296"/>
      <c r="G456" s="297"/>
      <c r="H456" s="297"/>
      <c r="I456" s="221"/>
      <c r="J456" s="296"/>
      <c r="K456" s="298"/>
      <c r="L456" s="298"/>
      <c r="M456" s="298"/>
      <c r="N456" s="300"/>
      <c r="O456" s="298"/>
      <c r="P456" s="298"/>
      <c r="Q456" s="298"/>
      <c r="R456" s="298"/>
      <c r="S456" s="298"/>
      <c r="T456" s="298"/>
      <c r="U456" s="298"/>
      <c r="V456" s="298"/>
      <c r="W456" s="298"/>
      <c r="X456" s="298"/>
      <c r="Y456" s="298"/>
      <c r="Z456" s="298"/>
      <c r="AA456" s="298"/>
      <c r="AB456" s="298"/>
      <c r="AC456" s="298"/>
      <c r="AD456" s="298"/>
      <c r="AE456" s="298"/>
      <c r="AF456" s="298"/>
      <c r="AG456" s="298"/>
      <c r="AH456" s="298"/>
      <c r="AI456" s="298"/>
      <c r="AJ456" s="298"/>
    </row>
    <row r="457" spans="1:36" s="5" customFormat="1" ht="15.75" x14ac:dyDescent="0.25">
      <c r="A457" s="23" t="s">
        <v>141</v>
      </c>
      <c r="B457" s="90" t="s">
        <v>232</v>
      </c>
      <c r="C457" s="96"/>
      <c r="D457" s="256">
        <f>D458+D462+D466+D470+D474</f>
        <v>38330</v>
      </c>
      <c r="E457" s="153"/>
      <c r="F457" s="296"/>
      <c r="G457" s="297"/>
      <c r="H457" s="297"/>
      <c r="I457" s="221"/>
      <c r="J457" s="296"/>
      <c r="K457" s="298"/>
      <c r="L457" s="298"/>
      <c r="M457" s="298"/>
      <c r="N457" s="300"/>
      <c r="O457" s="298"/>
      <c r="P457" s="298"/>
      <c r="Q457" s="298"/>
      <c r="R457" s="298"/>
      <c r="S457" s="298"/>
      <c r="T457" s="298"/>
      <c r="U457" s="298"/>
      <c r="V457" s="298"/>
      <c r="W457" s="298"/>
      <c r="X457" s="298"/>
      <c r="Y457" s="298"/>
      <c r="Z457" s="298"/>
      <c r="AA457" s="298"/>
      <c r="AB457" s="298"/>
      <c r="AC457" s="298"/>
      <c r="AD457" s="298"/>
      <c r="AE457" s="298"/>
      <c r="AF457" s="298"/>
      <c r="AG457" s="298"/>
      <c r="AH457" s="298"/>
      <c r="AI457" s="298"/>
      <c r="AJ457" s="298"/>
    </row>
    <row r="458" spans="1:36" s="5" customFormat="1" ht="31.5" x14ac:dyDescent="0.25">
      <c r="A458" s="32" t="s">
        <v>650</v>
      </c>
      <c r="B458" s="101" t="s">
        <v>233</v>
      </c>
      <c r="C458" s="96"/>
      <c r="D458" s="239">
        <f t="shared" ref="D458:D470" si="84">D459</f>
        <v>150</v>
      </c>
      <c r="E458" s="153"/>
      <c r="F458" s="296"/>
      <c r="G458" s="297"/>
      <c r="H458" s="297"/>
      <c r="I458" s="221"/>
      <c r="J458" s="296"/>
      <c r="K458" s="298"/>
      <c r="L458" s="298"/>
      <c r="M458" s="298"/>
      <c r="N458" s="300"/>
      <c r="O458" s="298"/>
      <c r="P458" s="298"/>
      <c r="Q458" s="298"/>
      <c r="R458" s="298"/>
      <c r="S458" s="298"/>
      <c r="T458" s="298"/>
      <c r="U458" s="298"/>
      <c r="V458" s="298"/>
      <c r="W458" s="298"/>
      <c r="X458" s="298"/>
      <c r="Y458" s="298"/>
      <c r="Z458" s="298"/>
      <c r="AA458" s="298"/>
      <c r="AB458" s="298"/>
      <c r="AC458" s="298"/>
      <c r="AD458" s="298"/>
      <c r="AE458" s="298"/>
      <c r="AF458" s="298"/>
      <c r="AG458" s="298"/>
      <c r="AH458" s="298"/>
      <c r="AI458" s="298"/>
      <c r="AJ458" s="298"/>
    </row>
    <row r="459" spans="1:36" s="5" customFormat="1" ht="31.5" x14ac:dyDescent="0.25">
      <c r="A459" s="17" t="s">
        <v>18</v>
      </c>
      <c r="B459" s="100" t="s">
        <v>233</v>
      </c>
      <c r="C459" s="91" t="s">
        <v>20</v>
      </c>
      <c r="D459" s="264">
        <f t="shared" si="84"/>
        <v>150</v>
      </c>
      <c r="E459" s="154"/>
      <c r="F459" s="296"/>
      <c r="G459" s="297"/>
      <c r="H459" s="297"/>
      <c r="I459" s="221"/>
      <c r="J459" s="296"/>
      <c r="K459" s="298"/>
      <c r="L459" s="298"/>
      <c r="M459" s="298"/>
      <c r="N459" s="300"/>
      <c r="O459" s="298"/>
      <c r="P459" s="298"/>
      <c r="Q459" s="298"/>
      <c r="R459" s="298"/>
      <c r="S459" s="298"/>
      <c r="T459" s="298"/>
      <c r="U459" s="298"/>
      <c r="V459" s="298"/>
      <c r="W459" s="298"/>
      <c r="X459" s="298"/>
      <c r="Y459" s="298"/>
      <c r="Z459" s="298"/>
      <c r="AA459" s="298"/>
      <c r="AB459" s="298"/>
      <c r="AC459" s="298"/>
      <c r="AD459" s="298"/>
      <c r="AE459" s="298"/>
      <c r="AF459" s="298"/>
      <c r="AG459" s="298"/>
      <c r="AH459" s="298"/>
      <c r="AI459" s="298"/>
      <c r="AJ459" s="298"/>
    </row>
    <row r="460" spans="1:36" s="5" customFormat="1" ht="15.75" x14ac:dyDescent="0.25">
      <c r="A460" s="17" t="s">
        <v>19</v>
      </c>
      <c r="B460" s="100" t="s">
        <v>233</v>
      </c>
      <c r="C460" s="91" t="s">
        <v>21</v>
      </c>
      <c r="D460" s="264">
        <f t="shared" si="84"/>
        <v>150</v>
      </c>
      <c r="E460" s="154"/>
      <c r="F460" s="296"/>
      <c r="G460" s="297"/>
      <c r="H460" s="297"/>
      <c r="I460" s="221"/>
      <c r="J460" s="296"/>
      <c r="K460" s="298"/>
      <c r="L460" s="298"/>
      <c r="M460" s="298"/>
      <c r="N460" s="300"/>
      <c r="O460" s="298"/>
      <c r="P460" s="298"/>
      <c r="Q460" s="298"/>
      <c r="R460" s="298"/>
      <c r="S460" s="298"/>
      <c r="T460" s="298"/>
      <c r="U460" s="298"/>
      <c r="V460" s="298"/>
      <c r="W460" s="298"/>
      <c r="X460" s="298"/>
      <c r="Y460" s="298"/>
      <c r="Z460" s="298"/>
      <c r="AA460" s="298"/>
      <c r="AB460" s="298"/>
      <c r="AC460" s="298"/>
      <c r="AD460" s="298"/>
      <c r="AE460" s="298"/>
      <c r="AF460" s="298"/>
      <c r="AG460" s="298"/>
      <c r="AH460" s="298"/>
      <c r="AI460" s="298"/>
      <c r="AJ460" s="298"/>
    </row>
    <row r="461" spans="1:36" s="5" customFormat="1" ht="15.75" x14ac:dyDescent="0.25">
      <c r="A461" s="17" t="s">
        <v>85</v>
      </c>
      <c r="B461" s="100" t="s">
        <v>233</v>
      </c>
      <c r="C461" s="91" t="s">
        <v>86</v>
      </c>
      <c r="D461" s="264">
        <v>150</v>
      </c>
      <c r="E461" s="154"/>
      <c r="F461" s="296"/>
      <c r="G461" s="297"/>
      <c r="H461" s="297"/>
      <c r="I461" s="221"/>
      <c r="J461" s="296"/>
      <c r="K461" s="298"/>
      <c r="L461" s="298"/>
      <c r="M461" s="298"/>
      <c r="N461" s="300"/>
      <c r="O461" s="298"/>
      <c r="P461" s="298"/>
      <c r="Q461" s="298"/>
      <c r="R461" s="298"/>
      <c r="S461" s="298"/>
      <c r="T461" s="298"/>
      <c r="U461" s="298"/>
      <c r="V461" s="298"/>
      <c r="W461" s="298"/>
      <c r="X461" s="298"/>
      <c r="Y461" s="298"/>
      <c r="Z461" s="298"/>
      <c r="AA461" s="298"/>
      <c r="AB461" s="298"/>
      <c r="AC461" s="298"/>
      <c r="AD461" s="298"/>
      <c r="AE461" s="298"/>
      <c r="AF461" s="298"/>
      <c r="AG461" s="298"/>
      <c r="AH461" s="298"/>
      <c r="AI461" s="298"/>
      <c r="AJ461" s="298"/>
    </row>
    <row r="462" spans="1:36" s="5" customFormat="1" ht="31.5" x14ac:dyDescent="0.25">
      <c r="A462" s="32" t="s">
        <v>1061</v>
      </c>
      <c r="B462" s="101" t="s">
        <v>651</v>
      </c>
      <c r="C462" s="96"/>
      <c r="D462" s="239">
        <f t="shared" si="84"/>
        <v>6660</v>
      </c>
      <c r="E462" s="153"/>
      <c r="F462" s="296"/>
      <c r="G462" s="297"/>
      <c r="H462" s="297"/>
      <c r="I462" s="221"/>
      <c r="J462" s="296"/>
      <c r="K462" s="298"/>
      <c r="L462" s="298"/>
      <c r="M462" s="298"/>
      <c r="N462" s="300"/>
      <c r="O462" s="298"/>
      <c r="P462" s="298"/>
      <c r="Q462" s="298"/>
      <c r="R462" s="298"/>
      <c r="S462" s="298"/>
      <c r="T462" s="298"/>
      <c r="U462" s="298"/>
      <c r="V462" s="298"/>
      <c r="W462" s="298"/>
      <c r="X462" s="298"/>
      <c r="Y462" s="298"/>
      <c r="Z462" s="298"/>
      <c r="AA462" s="298"/>
      <c r="AB462" s="298"/>
      <c r="AC462" s="298"/>
      <c r="AD462" s="298"/>
      <c r="AE462" s="298"/>
      <c r="AF462" s="298"/>
      <c r="AG462" s="298"/>
      <c r="AH462" s="298"/>
      <c r="AI462" s="298"/>
      <c r="AJ462" s="298"/>
    </row>
    <row r="463" spans="1:36" s="5" customFormat="1" ht="31.5" x14ac:dyDescent="0.25">
      <c r="A463" s="26" t="s">
        <v>646</v>
      </c>
      <c r="B463" s="100" t="s">
        <v>651</v>
      </c>
      <c r="C463" s="91" t="s">
        <v>36</v>
      </c>
      <c r="D463" s="264">
        <f t="shared" si="84"/>
        <v>6660</v>
      </c>
      <c r="E463" s="154"/>
      <c r="F463" s="296"/>
      <c r="G463" s="297"/>
      <c r="H463" s="297"/>
      <c r="I463" s="221"/>
      <c r="J463" s="296"/>
      <c r="K463" s="298"/>
      <c r="L463" s="298"/>
      <c r="M463" s="298"/>
      <c r="N463" s="300"/>
      <c r="O463" s="298"/>
      <c r="P463" s="298"/>
      <c r="Q463" s="298"/>
      <c r="R463" s="298"/>
      <c r="S463" s="298"/>
      <c r="T463" s="298"/>
      <c r="U463" s="298"/>
      <c r="V463" s="298"/>
      <c r="W463" s="298"/>
      <c r="X463" s="298"/>
      <c r="Y463" s="298"/>
      <c r="Z463" s="298"/>
      <c r="AA463" s="298"/>
      <c r="AB463" s="298"/>
      <c r="AC463" s="298"/>
      <c r="AD463" s="298"/>
      <c r="AE463" s="298"/>
      <c r="AF463" s="298"/>
      <c r="AG463" s="298"/>
      <c r="AH463" s="298"/>
      <c r="AI463" s="298"/>
      <c r="AJ463" s="298"/>
    </row>
    <row r="464" spans="1:36" s="5" customFormat="1" ht="15.75" x14ac:dyDescent="0.25">
      <c r="A464" s="21" t="s">
        <v>35</v>
      </c>
      <c r="B464" s="100" t="s">
        <v>651</v>
      </c>
      <c r="C464" s="91" t="s">
        <v>149</v>
      </c>
      <c r="D464" s="264">
        <f t="shared" si="84"/>
        <v>6660</v>
      </c>
      <c r="E464" s="154"/>
      <c r="F464" s="296"/>
      <c r="G464" s="297"/>
      <c r="H464" s="297"/>
      <c r="I464" s="221"/>
      <c r="J464" s="296"/>
      <c r="K464" s="298"/>
      <c r="L464" s="298"/>
      <c r="M464" s="298"/>
      <c r="N464" s="300"/>
      <c r="O464" s="298"/>
      <c r="P464" s="298"/>
      <c r="Q464" s="298"/>
      <c r="R464" s="298"/>
      <c r="S464" s="298"/>
      <c r="T464" s="298"/>
      <c r="U464" s="298"/>
      <c r="V464" s="298"/>
      <c r="W464" s="298"/>
      <c r="X464" s="298"/>
      <c r="Y464" s="298"/>
      <c r="Z464" s="298"/>
      <c r="AA464" s="298"/>
      <c r="AB464" s="298"/>
      <c r="AC464" s="298"/>
      <c r="AD464" s="298"/>
      <c r="AE464" s="298"/>
      <c r="AF464" s="298"/>
      <c r="AG464" s="298"/>
      <c r="AH464" s="298"/>
      <c r="AI464" s="298"/>
      <c r="AJ464" s="298"/>
    </row>
    <row r="465" spans="1:36" s="5" customFormat="1" ht="31.5" x14ac:dyDescent="0.25">
      <c r="A465" s="21" t="s">
        <v>96</v>
      </c>
      <c r="B465" s="100" t="s">
        <v>651</v>
      </c>
      <c r="C465" s="91" t="s">
        <v>97</v>
      </c>
      <c r="D465" s="264">
        <f>30000-23340</f>
        <v>6660</v>
      </c>
      <c r="E465" s="154"/>
      <c r="F465" s="296"/>
      <c r="G465" s="297"/>
      <c r="H465" s="297"/>
      <c r="I465" s="221"/>
      <c r="J465" s="296"/>
      <c r="K465" s="298"/>
      <c r="L465" s="298"/>
      <c r="M465" s="298"/>
      <c r="N465" s="300"/>
      <c r="O465" s="298"/>
      <c r="P465" s="298"/>
      <c r="Q465" s="298"/>
      <c r="R465" s="298"/>
      <c r="S465" s="298"/>
      <c r="T465" s="298"/>
      <c r="U465" s="298"/>
      <c r="V465" s="298"/>
      <c r="W465" s="298"/>
      <c r="X465" s="298"/>
      <c r="Y465" s="298"/>
      <c r="Z465" s="298"/>
      <c r="AA465" s="298"/>
      <c r="AB465" s="298"/>
      <c r="AC465" s="298"/>
      <c r="AD465" s="298"/>
      <c r="AE465" s="298"/>
      <c r="AF465" s="298"/>
      <c r="AG465" s="298"/>
      <c r="AH465" s="298"/>
      <c r="AI465" s="298"/>
      <c r="AJ465" s="298"/>
    </row>
    <row r="466" spans="1:36" s="5" customFormat="1" ht="15.75" x14ac:dyDescent="0.25">
      <c r="A466" s="32" t="s">
        <v>653</v>
      </c>
      <c r="B466" s="101" t="s">
        <v>652</v>
      </c>
      <c r="C466" s="96"/>
      <c r="D466" s="239">
        <f t="shared" si="84"/>
        <v>200</v>
      </c>
      <c r="E466" s="153"/>
      <c r="F466" s="296"/>
      <c r="G466" s="297"/>
      <c r="H466" s="297"/>
      <c r="I466" s="221"/>
      <c r="J466" s="296"/>
      <c r="K466" s="298"/>
      <c r="L466" s="298"/>
      <c r="M466" s="298"/>
      <c r="N466" s="300"/>
      <c r="O466" s="298"/>
      <c r="P466" s="298"/>
      <c r="Q466" s="298"/>
      <c r="R466" s="298"/>
      <c r="S466" s="298"/>
      <c r="T466" s="298"/>
      <c r="U466" s="298"/>
      <c r="V466" s="298"/>
      <c r="W466" s="298"/>
      <c r="X466" s="298"/>
      <c r="Y466" s="298"/>
      <c r="Z466" s="298"/>
      <c r="AA466" s="298"/>
      <c r="AB466" s="298"/>
      <c r="AC466" s="298"/>
      <c r="AD466" s="298"/>
      <c r="AE466" s="298"/>
      <c r="AF466" s="298"/>
      <c r="AG466" s="298"/>
      <c r="AH466" s="298"/>
      <c r="AI466" s="298"/>
      <c r="AJ466" s="298"/>
    </row>
    <row r="467" spans="1:36" s="5" customFormat="1" ht="31.5" x14ac:dyDescent="0.25">
      <c r="A467" s="17" t="s">
        <v>18</v>
      </c>
      <c r="B467" s="100" t="s">
        <v>652</v>
      </c>
      <c r="C467" s="91" t="s">
        <v>20</v>
      </c>
      <c r="D467" s="264">
        <f t="shared" si="84"/>
        <v>200</v>
      </c>
      <c r="E467" s="154"/>
      <c r="F467" s="296"/>
      <c r="G467" s="297"/>
      <c r="H467" s="297"/>
      <c r="I467" s="221"/>
      <c r="J467" s="296"/>
      <c r="K467" s="298"/>
      <c r="L467" s="298"/>
      <c r="M467" s="298"/>
      <c r="N467" s="300"/>
      <c r="O467" s="298"/>
      <c r="P467" s="298"/>
      <c r="Q467" s="298"/>
      <c r="R467" s="298"/>
      <c r="S467" s="298"/>
      <c r="T467" s="298"/>
      <c r="U467" s="298"/>
      <c r="V467" s="298"/>
      <c r="W467" s="298"/>
      <c r="X467" s="298"/>
      <c r="Y467" s="298"/>
      <c r="Z467" s="298"/>
      <c r="AA467" s="298"/>
      <c r="AB467" s="298"/>
      <c r="AC467" s="298"/>
      <c r="AD467" s="298"/>
      <c r="AE467" s="298"/>
      <c r="AF467" s="298"/>
      <c r="AG467" s="298"/>
      <c r="AH467" s="298"/>
      <c r="AI467" s="298"/>
      <c r="AJ467" s="298"/>
    </row>
    <row r="468" spans="1:36" s="5" customFormat="1" ht="15.75" x14ac:dyDescent="0.25">
      <c r="A468" s="17" t="s">
        <v>19</v>
      </c>
      <c r="B468" s="100" t="s">
        <v>652</v>
      </c>
      <c r="C468" s="91" t="s">
        <v>21</v>
      </c>
      <c r="D468" s="264">
        <f t="shared" si="84"/>
        <v>200</v>
      </c>
      <c r="E468" s="154"/>
      <c r="F468" s="296"/>
      <c r="G468" s="297"/>
      <c r="H468" s="297"/>
      <c r="I468" s="221"/>
      <c r="J468" s="296"/>
      <c r="K468" s="298"/>
      <c r="L468" s="298"/>
      <c r="M468" s="298"/>
      <c r="N468" s="300"/>
      <c r="O468" s="298"/>
      <c r="P468" s="298"/>
      <c r="Q468" s="298"/>
      <c r="R468" s="298"/>
      <c r="S468" s="298"/>
      <c r="T468" s="298"/>
      <c r="U468" s="298"/>
      <c r="V468" s="298"/>
      <c r="W468" s="298"/>
      <c r="X468" s="298"/>
      <c r="Y468" s="298"/>
      <c r="Z468" s="298"/>
      <c r="AA468" s="298"/>
      <c r="AB468" s="298"/>
      <c r="AC468" s="298"/>
      <c r="AD468" s="298"/>
      <c r="AE468" s="298"/>
      <c r="AF468" s="298"/>
      <c r="AG468" s="298"/>
      <c r="AH468" s="298"/>
      <c r="AI468" s="298"/>
      <c r="AJ468" s="298"/>
    </row>
    <row r="469" spans="1:36" s="5" customFormat="1" ht="15.75" x14ac:dyDescent="0.25">
      <c r="A469" s="17" t="s">
        <v>85</v>
      </c>
      <c r="B469" s="100" t="s">
        <v>652</v>
      </c>
      <c r="C469" s="91" t="s">
        <v>86</v>
      </c>
      <c r="D469" s="264">
        <v>200</v>
      </c>
      <c r="E469" s="154"/>
      <c r="F469" s="296"/>
      <c r="G469" s="297"/>
      <c r="H469" s="297"/>
      <c r="I469" s="221"/>
      <c r="J469" s="296"/>
      <c r="K469" s="298"/>
      <c r="L469" s="298"/>
      <c r="M469" s="298"/>
      <c r="N469" s="300"/>
      <c r="O469" s="298"/>
      <c r="P469" s="298"/>
      <c r="Q469" s="298"/>
      <c r="R469" s="298"/>
      <c r="S469" s="298"/>
      <c r="T469" s="298"/>
      <c r="U469" s="298"/>
      <c r="V469" s="298"/>
      <c r="W469" s="298"/>
      <c r="X469" s="298"/>
      <c r="Y469" s="298"/>
      <c r="Z469" s="298"/>
      <c r="AA469" s="298"/>
      <c r="AB469" s="298"/>
      <c r="AC469" s="298"/>
      <c r="AD469" s="298"/>
      <c r="AE469" s="298"/>
      <c r="AF469" s="298"/>
      <c r="AG469" s="298"/>
      <c r="AH469" s="298"/>
      <c r="AI469" s="298"/>
      <c r="AJ469" s="298"/>
    </row>
    <row r="470" spans="1:36" s="5" customFormat="1" ht="46.15" customHeight="1" x14ac:dyDescent="0.25">
      <c r="A470" s="32" t="s">
        <v>1015</v>
      </c>
      <c r="B470" s="101" t="s">
        <v>815</v>
      </c>
      <c r="C470" s="96"/>
      <c r="D470" s="239">
        <f t="shared" si="84"/>
        <v>19300</v>
      </c>
      <c r="E470" s="154"/>
      <c r="F470" s="296"/>
      <c r="G470" s="297"/>
      <c r="H470" s="297"/>
      <c r="I470" s="221"/>
      <c r="J470" s="296"/>
      <c r="K470" s="298"/>
      <c r="L470" s="298"/>
      <c r="M470" s="298"/>
      <c r="N470" s="300"/>
      <c r="O470" s="298"/>
      <c r="P470" s="298"/>
      <c r="Q470" s="298"/>
      <c r="R470" s="298"/>
      <c r="S470" s="298"/>
      <c r="T470" s="298"/>
      <c r="U470" s="298"/>
      <c r="V470" s="298"/>
      <c r="W470" s="298"/>
      <c r="X470" s="298"/>
      <c r="Y470" s="298"/>
      <c r="Z470" s="298"/>
      <c r="AA470" s="298"/>
      <c r="AB470" s="298"/>
      <c r="AC470" s="298"/>
      <c r="AD470" s="298"/>
      <c r="AE470" s="298"/>
      <c r="AF470" s="298"/>
      <c r="AG470" s="298"/>
      <c r="AH470" s="298"/>
      <c r="AI470" s="298"/>
      <c r="AJ470" s="298"/>
    </row>
    <row r="471" spans="1:36" s="5" customFormat="1" ht="31.5" x14ac:dyDescent="0.25">
      <c r="A471" s="17" t="s">
        <v>18</v>
      </c>
      <c r="B471" s="100" t="s">
        <v>815</v>
      </c>
      <c r="C471" s="91" t="s">
        <v>20</v>
      </c>
      <c r="D471" s="264">
        <f t="shared" ref="D471:D472" si="85">D472</f>
        <v>19300</v>
      </c>
      <c r="E471" s="154"/>
      <c r="F471" s="296"/>
      <c r="G471" s="297"/>
      <c r="H471" s="297"/>
      <c r="I471" s="221"/>
      <c r="J471" s="296"/>
      <c r="K471" s="298"/>
      <c r="L471" s="298"/>
      <c r="M471" s="298"/>
      <c r="N471" s="300"/>
      <c r="O471" s="298"/>
      <c r="P471" s="298"/>
      <c r="Q471" s="298"/>
      <c r="R471" s="298"/>
      <c r="S471" s="298"/>
      <c r="T471" s="298"/>
      <c r="U471" s="298"/>
      <c r="V471" s="298"/>
      <c r="W471" s="298"/>
      <c r="X471" s="298"/>
      <c r="Y471" s="298"/>
      <c r="Z471" s="298"/>
      <c r="AA471" s="298"/>
      <c r="AB471" s="298"/>
      <c r="AC471" s="298"/>
      <c r="AD471" s="298"/>
      <c r="AE471" s="298"/>
      <c r="AF471" s="298"/>
      <c r="AG471" s="298"/>
      <c r="AH471" s="298"/>
      <c r="AI471" s="298"/>
      <c r="AJ471" s="298"/>
    </row>
    <row r="472" spans="1:36" s="5" customFormat="1" ht="15.75" x14ac:dyDescent="0.25">
      <c r="A472" s="17" t="s">
        <v>19</v>
      </c>
      <c r="B472" s="100" t="s">
        <v>815</v>
      </c>
      <c r="C472" s="91" t="s">
        <v>21</v>
      </c>
      <c r="D472" s="264">
        <f t="shared" si="85"/>
        <v>19300</v>
      </c>
      <c r="E472" s="154"/>
      <c r="F472" s="296"/>
      <c r="G472" s="297"/>
      <c r="H472" s="297"/>
      <c r="I472" s="221"/>
      <c r="J472" s="296"/>
      <c r="K472" s="298"/>
      <c r="L472" s="298"/>
      <c r="M472" s="298"/>
      <c r="N472" s="300"/>
      <c r="O472" s="298"/>
      <c r="P472" s="298"/>
      <c r="Q472" s="298"/>
      <c r="R472" s="298"/>
      <c r="S472" s="298"/>
      <c r="T472" s="298"/>
      <c r="U472" s="298"/>
      <c r="V472" s="298"/>
      <c r="W472" s="298"/>
      <c r="X472" s="298"/>
      <c r="Y472" s="298"/>
      <c r="Z472" s="298"/>
      <c r="AA472" s="298"/>
      <c r="AB472" s="298"/>
      <c r="AC472" s="298"/>
      <c r="AD472" s="298"/>
      <c r="AE472" s="298"/>
      <c r="AF472" s="298"/>
      <c r="AG472" s="298"/>
      <c r="AH472" s="298"/>
      <c r="AI472" s="298"/>
      <c r="AJ472" s="298"/>
    </row>
    <row r="473" spans="1:36" s="5" customFormat="1" ht="15.75" x14ac:dyDescent="0.25">
      <c r="A473" s="17" t="s">
        <v>85</v>
      </c>
      <c r="B473" s="100" t="s">
        <v>815</v>
      </c>
      <c r="C473" s="91" t="s">
        <v>86</v>
      </c>
      <c r="D473" s="264">
        <v>19300</v>
      </c>
      <c r="E473" s="154"/>
      <c r="F473" s="296"/>
      <c r="G473" s="297"/>
      <c r="H473" s="297"/>
      <c r="I473" s="221"/>
      <c r="J473" s="296"/>
      <c r="K473" s="298"/>
      <c r="L473" s="298"/>
      <c r="M473" s="298"/>
      <c r="N473" s="300"/>
      <c r="O473" s="298"/>
      <c r="P473" s="298"/>
      <c r="Q473" s="298"/>
      <c r="R473" s="298"/>
      <c r="S473" s="298"/>
      <c r="T473" s="298"/>
      <c r="U473" s="298"/>
      <c r="V473" s="298"/>
      <c r="W473" s="298"/>
      <c r="X473" s="298"/>
      <c r="Y473" s="298"/>
      <c r="Z473" s="298"/>
      <c r="AA473" s="298"/>
      <c r="AB473" s="298"/>
      <c r="AC473" s="298"/>
      <c r="AD473" s="298"/>
      <c r="AE473" s="298"/>
      <c r="AF473" s="298"/>
      <c r="AG473" s="298"/>
      <c r="AH473" s="298"/>
      <c r="AI473" s="298"/>
      <c r="AJ473" s="298"/>
    </row>
    <row r="474" spans="1:36" s="5" customFormat="1" ht="15.75" x14ac:dyDescent="0.25">
      <c r="A474" s="32" t="s">
        <v>109</v>
      </c>
      <c r="B474" s="101" t="s">
        <v>234</v>
      </c>
      <c r="C474" s="91"/>
      <c r="D474" s="264">
        <f t="shared" ref="D474:D476" si="86">D475</f>
        <v>12020</v>
      </c>
      <c r="E474" s="154"/>
      <c r="F474" s="296"/>
      <c r="G474" s="297"/>
      <c r="H474" s="297"/>
      <c r="I474" s="221"/>
      <c r="J474" s="296"/>
      <c r="K474" s="298"/>
      <c r="L474" s="298"/>
      <c r="M474" s="298"/>
      <c r="N474" s="300"/>
      <c r="O474" s="298"/>
      <c r="P474" s="298"/>
      <c r="Q474" s="298"/>
      <c r="R474" s="298"/>
      <c r="S474" s="298"/>
      <c r="T474" s="298"/>
      <c r="U474" s="298"/>
      <c r="V474" s="298"/>
      <c r="W474" s="298"/>
      <c r="X474" s="298"/>
      <c r="Y474" s="298"/>
      <c r="Z474" s="298"/>
      <c r="AA474" s="298"/>
      <c r="AB474" s="298"/>
      <c r="AC474" s="298"/>
      <c r="AD474" s="298"/>
      <c r="AE474" s="298"/>
      <c r="AF474" s="298"/>
      <c r="AG474" s="298"/>
      <c r="AH474" s="298"/>
      <c r="AI474" s="298"/>
      <c r="AJ474" s="298"/>
    </row>
    <row r="475" spans="1:36" s="5" customFormat="1" ht="31.5" x14ac:dyDescent="0.25">
      <c r="A475" s="17" t="s">
        <v>18</v>
      </c>
      <c r="B475" s="100" t="s">
        <v>234</v>
      </c>
      <c r="C475" s="91" t="s">
        <v>20</v>
      </c>
      <c r="D475" s="264">
        <f t="shared" si="86"/>
        <v>12020</v>
      </c>
      <c r="E475" s="154"/>
      <c r="F475" s="296"/>
      <c r="G475" s="297"/>
      <c r="H475" s="297"/>
      <c r="I475" s="221"/>
      <c r="J475" s="296"/>
      <c r="K475" s="298"/>
      <c r="L475" s="298"/>
      <c r="M475" s="298"/>
      <c r="N475" s="300"/>
      <c r="O475" s="298"/>
      <c r="P475" s="298"/>
      <c r="Q475" s="298"/>
      <c r="R475" s="298"/>
      <c r="S475" s="298"/>
      <c r="T475" s="298"/>
      <c r="U475" s="298"/>
      <c r="V475" s="298"/>
      <c r="W475" s="298"/>
      <c r="X475" s="298"/>
      <c r="Y475" s="298"/>
      <c r="Z475" s="298"/>
      <c r="AA475" s="298"/>
      <c r="AB475" s="298"/>
      <c r="AC475" s="298"/>
      <c r="AD475" s="298"/>
      <c r="AE475" s="298"/>
      <c r="AF475" s="298"/>
      <c r="AG475" s="298"/>
      <c r="AH475" s="298"/>
      <c r="AI475" s="298"/>
      <c r="AJ475" s="298"/>
    </row>
    <row r="476" spans="1:36" s="5" customFormat="1" ht="15.75" x14ac:dyDescent="0.25">
      <c r="A476" s="17" t="s">
        <v>19</v>
      </c>
      <c r="B476" s="100" t="s">
        <v>234</v>
      </c>
      <c r="C476" s="91" t="s">
        <v>21</v>
      </c>
      <c r="D476" s="264">
        <f t="shared" si="86"/>
        <v>12020</v>
      </c>
      <c r="E476" s="154"/>
      <c r="F476" s="296"/>
      <c r="G476" s="297"/>
      <c r="H476" s="297"/>
      <c r="I476" s="221"/>
      <c r="J476" s="296"/>
      <c r="K476" s="298"/>
      <c r="L476" s="298"/>
      <c r="M476" s="298"/>
      <c r="N476" s="300"/>
      <c r="O476" s="298"/>
      <c r="P476" s="298"/>
      <c r="Q476" s="298"/>
      <c r="R476" s="298"/>
      <c r="S476" s="298"/>
      <c r="T476" s="298"/>
      <c r="U476" s="298"/>
      <c r="V476" s="298"/>
      <c r="W476" s="298"/>
      <c r="X476" s="298"/>
      <c r="Y476" s="298"/>
      <c r="Z476" s="298"/>
      <c r="AA476" s="298"/>
      <c r="AB476" s="298"/>
      <c r="AC476" s="298"/>
      <c r="AD476" s="298"/>
      <c r="AE476" s="298"/>
      <c r="AF476" s="298"/>
      <c r="AG476" s="298"/>
      <c r="AH476" s="298"/>
      <c r="AI476" s="298"/>
      <c r="AJ476" s="298"/>
    </row>
    <row r="477" spans="1:36" s="5" customFormat="1" ht="47.25" x14ac:dyDescent="0.25">
      <c r="A477" s="17" t="s">
        <v>104</v>
      </c>
      <c r="B477" s="100" t="s">
        <v>234</v>
      </c>
      <c r="C477" s="91" t="s">
        <v>105</v>
      </c>
      <c r="D477" s="264">
        <f>10130+1890</f>
        <v>12020</v>
      </c>
      <c r="E477" s="154"/>
      <c r="F477" s="296"/>
      <c r="G477" s="297"/>
      <c r="H477" s="297"/>
      <c r="I477" s="221"/>
      <c r="J477" s="296"/>
      <c r="K477" s="298"/>
      <c r="L477" s="298"/>
      <c r="M477" s="298"/>
      <c r="N477" s="300"/>
      <c r="O477" s="298"/>
      <c r="P477" s="298"/>
      <c r="Q477" s="298"/>
      <c r="R477" s="298"/>
      <c r="S477" s="298"/>
      <c r="T477" s="298"/>
      <c r="U477" s="298"/>
      <c r="V477" s="298"/>
      <c r="W477" s="298"/>
      <c r="X477" s="298"/>
      <c r="Y477" s="298"/>
      <c r="Z477" s="298"/>
      <c r="AA477" s="298"/>
      <c r="AB477" s="298"/>
      <c r="AC477" s="298"/>
      <c r="AD477" s="298"/>
      <c r="AE477" s="298"/>
      <c r="AF477" s="298"/>
      <c r="AG477" s="298"/>
      <c r="AH477" s="298"/>
      <c r="AI477" s="298"/>
      <c r="AJ477" s="298"/>
    </row>
    <row r="478" spans="1:36" s="5" customFormat="1" ht="35.25" customHeight="1" x14ac:dyDescent="0.25">
      <c r="A478" s="6" t="s">
        <v>515</v>
      </c>
      <c r="B478" s="86" t="s">
        <v>516</v>
      </c>
      <c r="C478" s="87"/>
      <c r="D478" s="254">
        <f>D479</f>
        <v>18906</v>
      </c>
      <c r="E478" s="151"/>
      <c r="F478" s="296"/>
      <c r="G478" s="297"/>
      <c r="H478" s="297"/>
      <c r="I478" s="221"/>
      <c r="J478" s="296"/>
      <c r="K478" s="298"/>
      <c r="L478" s="298"/>
      <c r="M478" s="298"/>
      <c r="N478" s="300"/>
      <c r="O478" s="298"/>
      <c r="P478" s="298"/>
      <c r="Q478" s="298"/>
      <c r="R478" s="298"/>
      <c r="S478" s="298"/>
      <c r="T478" s="298"/>
      <c r="U478" s="298"/>
      <c r="V478" s="298"/>
      <c r="W478" s="298"/>
      <c r="X478" s="298"/>
      <c r="Y478" s="298"/>
      <c r="Z478" s="298"/>
      <c r="AA478" s="298"/>
      <c r="AB478" s="298"/>
      <c r="AC478" s="298"/>
      <c r="AD478" s="298"/>
      <c r="AE478" s="298"/>
      <c r="AF478" s="298"/>
      <c r="AG478" s="298"/>
      <c r="AH478" s="298"/>
      <c r="AI478" s="298"/>
      <c r="AJ478" s="298"/>
    </row>
    <row r="479" spans="1:36" s="5" customFormat="1" ht="33" customHeight="1" x14ac:dyDescent="0.25">
      <c r="A479" s="23" t="s">
        <v>517</v>
      </c>
      <c r="B479" s="90" t="s">
        <v>518</v>
      </c>
      <c r="C479" s="96"/>
      <c r="D479" s="260">
        <f>D480+D485+D489</f>
        <v>18906</v>
      </c>
      <c r="E479" s="157"/>
      <c r="F479" s="296"/>
      <c r="G479" s="297"/>
      <c r="H479" s="297"/>
      <c r="I479" s="221"/>
      <c r="J479" s="296"/>
      <c r="K479" s="298"/>
      <c r="L479" s="298"/>
      <c r="M479" s="298"/>
      <c r="N479" s="300"/>
      <c r="O479" s="298"/>
      <c r="P479" s="298"/>
      <c r="Q479" s="298"/>
      <c r="R479" s="298"/>
      <c r="S479" s="298"/>
      <c r="T479" s="298"/>
      <c r="U479" s="298"/>
      <c r="V479" s="298"/>
      <c r="W479" s="298"/>
      <c r="X479" s="298"/>
      <c r="Y479" s="298"/>
      <c r="Z479" s="298"/>
      <c r="AA479" s="298"/>
      <c r="AB479" s="298"/>
      <c r="AC479" s="298"/>
      <c r="AD479" s="298"/>
      <c r="AE479" s="298"/>
      <c r="AF479" s="298"/>
      <c r="AG479" s="298"/>
      <c r="AH479" s="298"/>
      <c r="AI479" s="298"/>
      <c r="AJ479" s="298"/>
    </row>
    <row r="480" spans="1:36" s="5" customFormat="1" ht="47.25" x14ac:dyDescent="0.25">
      <c r="A480" s="18" t="s">
        <v>38</v>
      </c>
      <c r="B480" s="100" t="s">
        <v>518</v>
      </c>
      <c r="C480" s="91">
        <v>100</v>
      </c>
      <c r="D480" s="264">
        <f>D481</f>
        <v>15615</v>
      </c>
      <c r="E480" s="165"/>
      <c r="F480" s="296"/>
      <c r="G480" s="297"/>
      <c r="H480" s="297"/>
      <c r="I480" s="221"/>
      <c r="J480" s="296"/>
      <c r="K480" s="298"/>
      <c r="L480" s="298"/>
      <c r="M480" s="298"/>
      <c r="N480" s="300"/>
      <c r="O480" s="298"/>
      <c r="P480" s="298"/>
      <c r="Q480" s="298"/>
      <c r="R480" s="298"/>
      <c r="S480" s="298"/>
      <c r="T480" s="298"/>
      <c r="U480" s="298"/>
      <c r="V480" s="298"/>
      <c r="W480" s="298"/>
      <c r="X480" s="298"/>
      <c r="Y480" s="298"/>
      <c r="Z480" s="298"/>
      <c r="AA480" s="298"/>
      <c r="AB480" s="298"/>
      <c r="AC480" s="298"/>
      <c r="AD480" s="298"/>
      <c r="AE480" s="298"/>
      <c r="AF480" s="298"/>
      <c r="AG480" s="298"/>
      <c r="AH480" s="298"/>
      <c r="AI480" s="298"/>
      <c r="AJ480" s="298"/>
    </row>
    <row r="481" spans="1:36" s="5" customFormat="1" ht="15.75" x14ac:dyDescent="0.25">
      <c r="A481" s="18" t="s">
        <v>8</v>
      </c>
      <c r="B481" s="100" t="s">
        <v>518</v>
      </c>
      <c r="C481" s="91">
        <v>120</v>
      </c>
      <c r="D481" s="264">
        <f>D482+D483+D484</f>
        <v>15615</v>
      </c>
      <c r="E481" s="165"/>
      <c r="F481" s="296"/>
      <c r="G481" s="297"/>
      <c r="H481" s="297"/>
      <c r="I481" s="221"/>
      <c r="J481" s="296"/>
      <c r="K481" s="298"/>
      <c r="L481" s="298"/>
      <c r="M481" s="298"/>
      <c r="N481" s="300"/>
      <c r="O481" s="298"/>
      <c r="P481" s="298"/>
      <c r="Q481" s="298"/>
      <c r="R481" s="298"/>
      <c r="S481" s="298"/>
      <c r="T481" s="298"/>
      <c r="U481" s="298"/>
      <c r="V481" s="298"/>
      <c r="W481" s="298"/>
      <c r="X481" s="298"/>
      <c r="Y481" s="298"/>
      <c r="Z481" s="298"/>
      <c r="AA481" s="298"/>
      <c r="AB481" s="298"/>
      <c r="AC481" s="298"/>
      <c r="AD481" s="298"/>
      <c r="AE481" s="298"/>
      <c r="AF481" s="298"/>
      <c r="AG481" s="298"/>
      <c r="AH481" s="298"/>
      <c r="AI481" s="298"/>
      <c r="AJ481" s="298"/>
    </row>
    <row r="482" spans="1:36" s="5" customFormat="1" ht="15.75" x14ac:dyDescent="0.25">
      <c r="A482" s="17" t="s">
        <v>293</v>
      </c>
      <c r="B482" s="100" t="s">
        <v>518</v>
      </c>
      <c r="C482" s="91" t="s">
        <v>75</v>
      </c>
      <c r="D482" s="264">
        <v>8732</v>
      </c>
      <c r="E482" s="165"/>
      <c r="F482" s="296"/>
      <c r="G482" s="297"/>
      <c r="H482" s="297"/>
      <c r="I482" s="221"/>
      <c r="J482" s="296"/>
      <c r="K482" s="298"/>
      <c r="L482" s="298"/>
      <c r="M482" s="298"/>
      <c r="N482" s="300"/>
      <c r="O482" s="298"/>
      <c r="P482" s="298"/>
      <c r="Q482" s="298"/>
      <c r="R482" s="298"/>
      <c r="S482" s="298"/>
      <c r="T482" s="298"/>
      <c r="U482" s="298"/>
      <c r="V482" s="298"/>
      <c r="W482" s="298"/>
      <c r="X482" s="298"/>
      <c r="Y482" s="298"/>
      <c r="Z482" s="298"/>
      <c r="AA482" s="298"/>
      <c r="AB482" s="298"/>
      <c r="AC482" s="298"/>
      <c r="AD482" s="298"/>
      <c r="AE482" s="298"/>
      <c r="AF482" s="298"/>
      <c r="AG482" s="298"/>
      <c r="AH482" s="298"/>
      <c r="AI482" s="298"/>
      <c r="AJ482" s="298"/>
    </row>
    <row r="483" spans="1:36" s="5" customFormat="1" ht="31.5" x14ac:dyDescent="0.25">
      <c r="A483" s="17" t="s">
        <v>107</v>
      </c>
      <c r="B483" s="100" t="s">
        <v>518</v>
      </c>
      <c r="C483" s="91" t="s">
        <v>77</v>
      </c>
      <c r="D483" s="264">
        <v>3261</v>
      </c>
      <c r="E483" s="165"/>
      <c r="F483" s="296"/>
      <c r="G483" s="297"/>
      <c r="H483" s="297"/>
      <c r="I483" s="221"/>
      <c r="J483" s="296"/>
      <c r="K483" s="298"/>
      <c r="L483" s="298"/>
      <c r="M483" s="298"/>
      <c r="N483" s="300"/>
      <c r="O483" s="298"/>
      <c r="P483" s="298"/>
      <c r="Q483" s="298"/>
      <c r="R483" s="298"/>
      <c r="S483" s="298"/>
      <c r="T483" s="298"/>
      <c r="U483" s="298"/>
      <c r="V483" s="298"/>
      <c r="W483" s="298"/>
      <c r="X483" s="298"/>
      <c r="Y483" s="298"/>
      <c r="Z483" s="298"/>
      <c r="AA483" s="298"/>
      <c r="AB483" s="298"/>
      <c r="AC483" s="298"/>
      <c r="AD483" s="298"/>
      <c r="AE483" s="298"/>
      <c r="AF483" s="298"/>
      <c r="AG483" s="298"/>
      <c r="AH483" s="298"/>
      <c r="AI483" s="298"/>
      <c r="AJ483" s="298"/>
    </row>
    <row r="484" spans="1:36" s="5" customFormat="1" ht="47.25" x14ac:dyDescent="0.25">
      <c r="A484" s="220" t="s">
        <v>160</v>
      </c>
      <c r="B484" s="100" t="s">
        <v>518</v>
      </c>
      <c r="C484" s="91" t="s">
        <v>159</v>
      </c>
      <c r="D484" s="264">
        <v>3622</v>
      </c>
      <c r="E484" s="165"/>
      <c r="F484" s="296"/>
      <c r="G484" s="297"/>
      <c r="H484" s="297"/>
      <c r="I484" s="221"/>
      <c r="J484" s="296"/>
      <c r="K484" s="298"/>
      <c r="L484" s="298"/>
      <c r="M484" s="298"/>
      <c r="N484" s="300"/>
      <c r="O484" s="298"/>
      <c r="P484" s="298"/>
      <c r="Q484" s="298"/>
      <c r="R484" s="298"/>
      <c r="S484" s="298"/>
      <c r="T484" s="298"/>
      <c r="U484" s="298"/>
      <c r="V484" s="298"/>
      <c r="W484" s="298"/>
      <c r="X484" s="298"/>
      <c r="Y484" s="298"/>
      <c r="Z484" s="298"/>
      <c r="AA484" s="298"/>
      <c r="AB484" s="298"/>
      <c r="AC484" s="298"/>
      <c r="AD484" s="298"/>
      <c r="AE484" s="298"/>
      <c r="AF484" s="298"/>
      <c r="AG484" s="298"/>
      <c r="AH484" s="298"/>
      <c r="AI484" s="298"/>
      <c r="AJ484" s="298"/>
    </row>
    <row r="485" spans="1:36" s="5" customFormat="1" ht="31.5" x14ac:dyDescent="0.2">
      <c r="A485" s="187" t="s">
        <v>532</v>
      </c>
      <c r="B485" s="100" t="s">
        <v>518</v>
      </c>
      <c r="C485" s="91" t="s">
        <v>15</v>
      </c>
      <c r="D485" s="264">
        <f>D486</f>
        <v>2801</v>
      </c>
      <c r="E485" s="165"/>
      <c r="F485" s="296"/>
      <c r="G485" s="297"/>
      <c r="H485" s="297"/>
      <c r="I485" s="221"/>
      <c r="J485" s="296"/>
      <c r="K485" s="298"/>
      <c r="L485" s="298"/>
      <c r="M485" s="298"/>
      <c r="N485" s="300"/>
      <c r="O485" s="298"/>
      <c r="P485" s="298"/>
      <c r="Q485" s="298"/>
      <c r="R485" s="298"/>
      <c r="S485" s="298"/>
      <c r="T485" s="298"/>
      <c r="U485" s="298"/>
      <c r="V485" s="298"/>
      <c r="W485" s="298"/>
      <c r="X485" s="298"/>
      <c r="Y485" s="298"/>
      <c r="Z485" s="298"/>
      <c r="AA485" s="298"/>
      <c r="AB485" s="298"/>
      <c r="AC485" s="298"/>
      <c r="AD485" s="298"/>
      <c r="AE485" s="298"/>
      <c r="AF485" s="298"/>
      <c r="AG485" s="298"/>
      <c r="AH485" s="298"/>
      <c r="AI485" s="298"/>
      <c r="AJ485" s="298"/>
    </row>
    <row r="486" spans="1:36" s="5" customFormat="1" ht="31.5" x14ac:dyDescent="0.25">
      <c r="A486" s="18" t="s">
        <v>17</v>
      </c>
      <c r="B486" s="100" t="s">
        <v>518</v>
      </c>
      <c r="C486" s="91" t="s">
        <v>16</v>
      </c>
      <c r="D486" s="264">
        <f>D487+D488</f>
        <v>2801</v>
      </c>
      <c r="E486" s="165"/>
      <c r="F486" s="296"/>
      <c r="G486" s="297"/>
      <c r="H486" s="297"/>
      <c r="I486" s="221"/>
      <c r="J486" s="296"/>
      <c r="K486" s="298"/>
      <c r="L486" s="298"/>
      <c r="M486" s="298"/>
      <c r="N486" s="300"/>
      <c r="O486" s="298"/>
      <c r="P486" s="298"/>
      <c r="Q486" s="298"/>
      <c r="R486" s="298"/>
      <c r="S486" s="298"/>
      <c r="T486" s="298"/>
      <c r="U486" s="298"/>
      <c r="V486" s="298"/>
      <c r="W486" s="298"/>
      <c r="X486" s="298"/>
      <c r="Y486" s="298"/>
      <c r="Z486" s="298"/>
      <c r="AA486" s="298"/>
      <c r="AB486" s="298"/>
      <c r="AC486" s="298"/>
      <c r="AD486" s="298"/>
      <c r="AE486" s="298"/>
      <c r="AF486" s="298"/>
      <c r="AG486" s="298"/>
      <c r="AH486" s="298"/>
      <c r="AI486" s="298"/>
      <c r="AJ486" s="298"/>
    </row>
    <row r="487" spans="1:36" s="5" customFormat="1" ht="31.5" x14ac:dyDescent="0.25">
      <c r="A487" s="18" t="s">
        <v>438</v>
      </c>
      <c r="B487" s="100" t="s">
        <v>518</v>
      </c>
      <c r="C487" s="91" t="s">
        <v>439</v>
      </c>
      <c r="D487" s="264">
        <v>630</v>
      </c>
      <c r="E487" s="165"/>
      <c r="F487" s="296"/>
      <c r="G487" s="297"/>
      <c r="H487" s="297"/>
      <c r="I487" s="221"/>
      <c r="J487" s="296"/>
      <c r="K487" s="298"/>
      <c r="L487" s="298"/>
      <c r="M487" s="298"/>
      <c r="N487" s="300"/>
      <c r="O487" s="298"/>
      <c r="P487" s="298"/>
      <c r="Q487" s="298"/>
      <c r="R487" s="298"/>
      <c r="S487" s="298"/>
      <c r="T487" s="298"/>
      <c r="U487" s="298"/>
      <c r="V487" s="298"/>
      <c r="W487" s="298"/>
      <c r="X487" s="298"/>
      <c r="Y487" s="298"/>
      <c r="Z487" s="298"/>
      <c r="AA487" s="298"/>
      <c r="AB487" s="298"/>
      <c r="AC487" s="298"/>
      <c r="AD487" s="298"/>
      <c r="AE487" s="298"/>
      <c r="AF487" s="298"/>
      <c r="AG487" s="298"/>
      <c r="AH487" s="298"/>
      <c r="AI487" s="298"/>
      <c r="AJ487" s="298"/>
    </row>
    <row r="488" spans="1:36" s="5" customFormat="1" ht="15.75" x14ac:dyDescent="0.25">
      <c r="A488" s="14" t="s">
        <v>802</v>
      </c>
      <c r="B488" s="100" t="s">
        <v>518</v>
      </c>
      <c r="C488" s="91" t="s">
        <v>78</v>
      </c>
      <c r="D488" s="264">
        <v>2171</v>
      </c>
      <c r="E488" s="165"/>
      <c r="F488" s="296"/>
      <c r="G488" s="297"/>
      <c r="H488" s="297"/>
      <c r="I488" s="221"/>
      <c r="J488" s="296"/>
      <c r="K488" s="298"/>
      <c r="L488" s="298"/>
      <c r="M488" s="298"/>
      <c r="N488" s="300"/>
      <c r="O488" s="298"/>
      <c r="P488" s="298"/>
      <c r="Q488" s="298"/>
      <c r="R488" s="298"/>
      <c r="S488" s="298"/>
      <c r="T488" s="298"/>
      <c r="U488" s="298"/>
      <c r="V488" s="298"/>
      <c r="W488" s="298"/>
      <c r="X488" s="298"/>
      <c r="Y488" s="298"/>
      <c r="Z488" s="298"/>
      <c r="AA488" s="298"/>
      <c r="AB488" s="298"/>
      <c r="AC488" s="298"/>
      <c r="AD488" s="298"/>
      <c r="AE488" s="298"/>
      <c r="AF488" s="298"/>
      <c r="AG488" s="298"/>
      <c r="AH488" s="298"/>
      <c r="AI488" s="298"/>
      <c r="AJ488" s="298"/>
    </row>
    <row r="489" spans="1:36" s="5" customFormat="1" ht="15.75" x14ac:dyDescent="0.25">
      <c r="A489" s="17" t="s">
        <v>13</v>
      </c>
      <c r="B489" s="100" t="s">
        <v>518</v>
      </c>
      <c r="C489" s="91" t="s">
        <v>14</v>
      </c>
      <c r="D489" s="264">
        <f t="shared" ref="D489:D490" si="87">D490</f>
        <v>490</v>
      </c>
      <c r="E489" s="165"/>
      <c r="F489" s="296"/>
      <c r="G489" s="297"/>
      <c r="H489" s="297"/>
      <c r="I489" s="221"/>
      <c r="J489" s="296"/>
      <c r="K489" s="298"/>
      <c r="L489" s="298"/>
      <c r="M489" s="298"/>
      <c r="N489" s="300"/>
      <c r="O489" s="298"/>
      <c r="P489" s="298"/>
      <c r="Q489" s="298"/>
      <c r="R489" s="298"/>
      <c r="S489" s="298"/>
      <c r="T489" s="298"/>
      <c r="U489" s="298"/>
      <c r="V489" s="298"/>
      <c r="W489" s="298"/>
      <c r="X489" s="298"/>
      <c r="Y489" s="298"/>
      <c r="Z489" s="298"/>
      <c r="AA489" s="298"/>
      <c r="AB489" s="298"/>
      <c r="AC489" s="298"/>
      <c r="AD489" s="298"/>
      <c r="AE489" s="298"/>
      <c r="AF489" s="298"/>
      <c r="AG489" s="298"/>
      <c r="AH489" s="298"/>
      <c r="AI489" s="298"/>
      <c r="AJ489" s="298"/>
    </row>
    <row r="490" spans="1:36" s="5" customFormat="1" ht="15.75" x14ac:dyDescent="0.25">
      <c r="A490" s="17" t="s">
        <v>34</v>
      </c>
      <c r="B490" s="100" t="s">
        <v>518</v>
      </c>
      <c r="C490" s="91" t="s">
        <v>33</v>
      </c>
      <c r="D490" s="264">
        <f t="shared" si="87"/>
        <v>490</v>
      </c>
      <c r="E490" s="165"/>
      <c r="F490" s="296"/>
      <c r="G490" s="297"/>
      <c r="H490" s="297"/>
      <c r="I490" s="221"/>
      <c r="J490" s="296"/>
      <c r="K490" s="298"/>
      <c r="L490" s="298"/>
      <c r="M490" s="298"/>
      <c r="N490" s="300"/>
      <c r="O490" s="298"/>
      <c r="P490" s="298"/>
      <c r="Q490" s="298"/>
      <c r="R490" s="298"/>
      <c r="S490" s="298"/>
      <c r="T490" s="298"/>
      <c r="U490" s="298"/>
      <c r="V490" s="298"/>
      <c r="W490" s="298"/>
      <c r="X490" s="298"/>
      <c r="Y490" s="298"/>
      <c r="Z490" s="298"/>
      <c r="AA490" s="298"/>
      <c r="AB490" s="298"/>
      <c r="AC490" s="298"/>
      <c r="AD490" s="298"/>
      <c r="AE490" s="298"/>
      <c r="AF490" s="298"/>
      <c r="AG490" s="298"/>
      <c r="AH490" s="298"/>
      <c r="AI490" s="298"/>
      <c r="AJ490" s="298"/>
    </row>
    <row r="491" spans="1:36" s="5" customFormat="1" ht="15.75" x14ac:dyDescent="0.25">
      <c r="A491" s="17" t="s">
        <v>79</v>
      </c>
      <c r="B491" s="100" t="s">
        <v>518</v>
      </c>
      <c r="C491" s="91" t="s">
        <v>80</v>
      </c>
      <c r="D491" s="264">
        <v>490</v>
      </c>
      <c r="E491" s="165"/>
      <c r="F491" s="296"/>
      <c r="G491" s="297"/>
      <c r="H491" s="297"/>
      <c r="I491" s="221"/>
      <c r="J491" s="296"/>
      <c r="K491" s="298"/>
      <c r="L491" s="298"/>
      <c r="M491" s="298"/>
      <c r="N491" s="300"/>
      <c r="O491" s="298"/>
      <c r="P491" s="298"/>
      <c r="Q491" s="298"/>
      <c r="R491" s="298"/>
      <c r="S491" s="298"/>
      <c r="T491" s="298"/>
      <c r="U491" s="298"/>
      <c r="V491" s="298"/>
      <c r="W491" s="298"/>
      <c r="X491" s="298"/>
      <c r="Y491" s="298"/>
      <c r="Z491" s="298"/>
      <c r="AA491" s="298"/>
      <c r="AB491" s="298"/>
      <c r="AC491" s="298"/>
      <c r="AD491" s="298"/>
      <c r="AE491" s="298"/>
      <c r="AF491" s="298"/>
      <c r="AG491" s="298"/>
      <c r="AH491" s="298"/>
      <c r="AI491" s="298"/>
      <c r="AJ491" s="298"/>
    </row>
    <row r="492" spans="1:36" s="5" customFormat="1" ht="31.5" x14ac:dyDescent="0.25">
      <c r="A492" s="6" t="s">
        <v>631</v>
      </c>
      <c r="B492" s="86" t="s">
        <v>632</v>
      </c>
      <c r="C492" s="87"/>
      <c r="D492" s="254">
        <f>D493+D514</f>
        <v>325427</v>
      </c>
      <c r="E492" s="151"/>
      <c r="F492" s="296"/>
      <c r="G492" s="297"/>
      <c r="H492" s="297"/>
      <c r="I492" s="221"/>
      <c r="J492" s="296"/>
      <c r="K492" s="298"/>
      <c r="L492" s="298"/>
      <c r="M492" s="298"/>
      <c r="N492" s="300"/>
      <c r="O492" s="298"/>
      <c r="P492" s="298"/>
      <c r="Q492" s="298"/>
      <c r="R492" s="298"/>
      <c r="S492" s="298"/>
      <c r="T492" s="298"/>
      <c r="U492" s="298"/>
      <c r="V492" s="298"/>
      <c r="W492" s="298"/>
      <c r="X492" s="298"/>
      <c r="Y492" s="298"/>
      <c r="Z492" s="298"/>
      <c r="AA492" s="298"/>
      <c r="AB492" s="298"/>
      <c r="AC492" s="298"/>
      <c r="AD492" s="298"/>
      <c r="AE492" s="298"/>
      <c r="AF492" s="298"/>
      <c r="AG492" s="298"/>
      <c r="AH492" s="298"/>
      <c r="AI492" s="298"/>
      <c r="AJ492" s="298"/>
    </row>
    <row r="493" spans="1:36" s="5" customFormat="1" ht="15.75" x14ac:dyDescent="0.25">
      <c r="A493" s="32" t="s">
        <v>655</v>
      </c>
      <c r="B493" s="101" t="s">
        <v>654</v>
      </c>
      <c r="C493" s="91"/>
      <c r="D493" s="239">
        <f>D494+D498+D502+D506+D510</f>
        <v>305427</v>
      </c>
      <c r="E493" s="164"/>
      <c r="F493" s="296"/>
      <c r="G493" s="297"/>
      <c r="H493" s="297"/>
      <c r="I493" s="221"/>
      <c r="J493" s="296"/>
      <c r="K493" s="298"/>
      <c r="L493" s="298"/>
      <c r="M493" s="298"/>
      <c r="N493" s="300"/>
      <c r="O493" s="298"/>
      <c r="P493" s="298"/>
      <c r="Q493" s="298"/>
      <c r="R493" s="298"/>
      <c r="S493" s="298"/>
      <c r="T493" s="298"/>
      <c r="U493" s="298"/>
      <c r="V493" s="298"/>
      <c r="W493" s="298"/>
      <c r="X493" s="298"/>
      <c r="Y493" s="298"/>
      <c r="Z493" s="298"/>
      <c r="AA493" s="298"/>
      <c r="AB493" s="298"/>
      <c r="AC493" s="298"/>
      <c r="AD493" s="298"/>
      <c r="AE493" s="298"/>
      <c r="AF493" s="298"/>
      <c r="AG493" s="298"/>
      <c r="AH493" s="298"/>
      <c r="AI493" s="298"/>
      <c r="AJ493" s="298"/>
    </row>
    <row r="494" spans="1:36" s="5" customFormat="1" ht="31.5" x14ac:dyDescent="0.25">
      <c r="A494" s="32" t="s">
        <v>1016</v>
      </c>
      <c r="B494" s="101" t="s">
        <v>635</v>
      </c>
      <c r="C494" s="91"/>
      <c r="D494" s="239">
        <f t="shared" ref="D494:D496" si="88">D495</f>
        <v>2379</v>
      </c>
      <c r="E494" s="153"/>
      <c r="F494" s="296"/>
      <c r="G494" s="297"/>
      <c r="H494" s="297"/>
      <c r="I494" s="221"/>
      <c r="J494" s="296"/>
      <c r="K494" s="298"/>
      <c r="L494" s="298"/>
      <c r="M494" s="298"/>
      <c r="N494" s="300"/>
      <c r="O494" s="298"/>
      <c r="P494" s="298"/>
      <c r="Q494" s="298"/>
      <c r="R494" s="298"/>
      <c r="S494" s="298"/>
      <c r="T494" s="298"/>
      <c r="U494" s="298"/>
      <c r="V494" s="298"/>
      <c r="W494" s="298"/>
      <c r="X494" s="298"/>
      <c r="Y494" s="298"/>
      <c r="Z494" s="298"/>
      <c r="AA494" s="298"/>
      <c r="AB494" s="298"/>
      <c r="AC494" s="298"/>
      <c r="AD494" s="298"/>
      <c r="AE494" s="298"/>
      <c r="AF494" s="298"/>
      <c r="AG494" s="298"/>
      <c r="AH494" s="298"/>
      <c r="AI494" s="298"/>
      <c r="AJ494" s="298"/>
    </row>
    <row r="495" spans="1:36" s="5" customFormat="1" ht="31.5" x14ac:dyDescent="0.25">
      <c r="A495" s="17" t="s">
        <v>18</v>
      </c>
      <c r="B495" s="100" t="s">
        <v>635</v>
      </c>
      <c r="C495" s="91" t="s">
        <v>20</v>
      </c>
      <c r="D495" s="264">
        <f t="shared" si="88"/>
        <v>2379</v>
      </c>
      <c r="E495" s="154"/>
      <c r="F495" s="296"/>
      <c r="G495" s="297"/>
      <c r="H495" s="297"/>
      <c r="I495" s="221"/>
      <c r="J495" s="296"/>
      <c r="K495" s="298"/>
      <c r="L495" s="298"/>
      <c r="M495" s="298"/>
      <c r="N495" s="300"/>
      <c r="O495" s="298"/>
      <c r="P495" s="298"/>
      <c r="Q495" s="298"/>
      <c r="R495" s="298"/>
      <c r="S495" s="298"/>
      <c r="T495" s="298"/>
      <c r="U495" s="298"/>
      <c r="V495" s="298"/>
      <c r="W495" s="298"/>
      <c r="X495" s="298"/>
      <c r="Y495" s="298"/>
      <c r="Z495" s="298"/>
      <c r="AA495" s="298"/>
      <c r="AB495" s="298"/>
      <c r="AC495" s="298"/>
      <c r="AD495" s="298"/>
      <c r="AE495" s="298"/>
      <c r="AF495" s="298"/>
      <c r="AG495" s="298"/>
      <c r="AH495" s="298"/>
      <c r="AI495" s="298"/>
      <c r="AJ495" s="298"/>
    </row>
    <row r="496" spans="1:36" s="5" customFormat="1" ht="15.75" x14ac:dyDescent="0.25">
      <c r="A496" s="17" t="s">
        <v>19</v>
      </c>
      <c r="B496" s="100" t="s">
        <v>635</v>
      </c>
      <c r="C496" s="91" t="s">
        <v>21</v>
      </c>
      <c r="D496" s="264">
        <f t="shared" si="88"/>
        <v>2379</v>
      </c>
      <c r="E496" s="154"/>
      <c r="F496" s="296"/>
      <c r="G496" s="297"/>
      <c r="H496" s="297"/>
      <c r="I496" s="221"/>
      <c r="J496" s="296"/>
      <c r="K496" s="298"/>
      <c r="L496" s="298"/>
      <c r="M496" s="298"/>
      <c r="N496" s="300"/>
      <c r="O496" s="298"/>
      <c r="P496" s="298"/>
      <c r="Q496" s="298"/>
      <c r="R496" s="298"/>
      <c r="S496" s="298"/>
      <c r="T496" s="298"/>
      <c r="U496" s="298"/>
      <c r="V496" s="298"/>
      <c r="W496" s="298"/>
      <c r="X496" s="298"/>
      <c r="Y496" s="298"/>
      <c r="Z496" s="298"/>
      <c r="AA496" s="298"/>
      <c r="AB496" s="298"/>
      <c r="AC496" s="298"/>
      <c r="AD496" s="298"/>
      <c r="AE496" s="298"/>
      <c r="AF496" s="298"/>
      <c r="AG496" s="298"/>
      <c r="AH496" s="298"/>
      <c r="AI496" s="298"/>
      <c r="AJ496" s="298"/>
    </row>
    <row r="497" spans="1:36" s="5" customFormat="1" ht="15.75" x14ac:dyDescent="0.25">
      <c r="A497" s="17" t="s">
        <v>85</v>
      </c>
      <c r="B497" s="100" t="s">
        <v>635</v>
      </c>
      <c r="C497" s="91" t="s">
        <v>86</v>
      </c>
      <c r="D497" s="264">
        <f>50+2329</f>
        <v>2379</v>
      </c>
      <c r="E497" s="154"/>
      <c r="F497" s="296"/>
      <c r="G497" s="297"/>
      <c r="H497" s="297"/>
      <c r="I497" s="221"/>
      <c r="J497" s="296"/>
      <c r="K497" s="298"/>
      <c r="L497" s="298"/>
      <c r="M497" s="298"/>
      <c r="N497" s="300"/>
      <c r="O497" s="298"/>
      <c r="P497" s="298"/>
      <c r="Q497" s="298"/>
      <c r="R497" s="298"/>
      <c r="S497" s="298"/>
      <c r="T497" s="298"/>
      <c r="U497" s="298"/>
      <c r="V497" s="298"/>
      <c r="W497" s="298"/>
      <c r="X497" s="298"/>
      <c r="Y497" s="298"/>
      <c r="Z497" s="298"/>
      <c r="AA497" s="298"/>
      <c r="AB497" s="298"/>
      <c r="AC497" s="298"/>
      <c r="AD497" s="298"/>
      <c r="AE497" s="298"/>
      <c r="AF497" s="298"/>
      <c r="AG497" s="298"/>
      <c r="AH497" s="298"/>
      <c r="AI497" s="298"/>
      <c r="AJ497" s="298"/>
    </row>
    <row r="498" spans="1:36" s="5" customFormat="1" ht="15.75" x14ac:dyDescent="0.25">
      <c r="A498" s="32" t="s">
        <v>634</v>
      </c>
      <c r="B498" s="101" t="s">
        <v>637</v>
      </c>
      <c r="C498" s="91"/>
      <c r="D498" s="239">
        <f t="shared" ref="D498:D504" si="89">D499</f>
        <v>190000</v>
      </c>
      <c r="E498" s="153"/>
      <c r="F498" s="296"/>
      <c r="G498" s="297"/>
      <c r="H498" s="297"/>
      <c r="I498" s="221"/>
      <c r="J498" s="296"/>
      <c r="K498" s="298"/>
      <c r="L498" s="298"/>
      <c r="M498" s="298"/>
      <c r="N498" s="300"/>
      <c r="O498" s="298"/>
      <c r="P498" s="298"/>
      <c r="Q498" s="298"/>
      <c r="R498" s="298"/>
      <c r="S498" s="298"/>
      <c r="T498" s="298"/>
      <c r="U498" s="298"/>
      <c r="V498" s="298"/>
      <c r="W498" s="298"/>
      <c r="X498" s="298"/>
      <c r="Y498" s="298"/>
      <c r="Z498" s="298"/>
      <c r="AA498" s="298"/>
      <c r="AB498" s="298"/>
      <c r="AC498" s="298"/>
      <c r="AD498" s="298"/>
      <c r="AE498" s="298"/>
      <c r="AF498" s="298"/>
      <c r="AG498" s="298"/>
      <c r="AH498" s="298"/>
      <c r="AI498" s="298"/>
      <c r="AJ498" s="298"/>
    </row>
    <row r="499" spans="1:36" s="5" customFormat="1" ht="31.5" x14ac:dyDescent="0.25">
      <c r="A499" s="17" t="s">
        <v>18</v>
      </c>
      <c r="B499" s="100" t="s">
        <v>637</v>
      </c>
      <c r="C499" s="91" t="s">
        <v>20</v>
      </c>
      <c r="D499" s="264">
        <f t="shared" si="89"/>
        <v>190000</v>
      </c>
      <c r="E499" s="154"/>
      <c r="F499" s="296"/>
      <c r="G499" s="297"/>
      <c r="H499" s="297"/>
      <c r="I499" s="221"/>
      <c r="J499" s="296"/>
      <c r="K499" s="298"/>
      <c r="L499" s="298"/>
      <c r="M499" s="298"/>
      <c r="N499" s="300"/>
      <c r="O499" s="298"/>
      <c r="P499" s="298"/>
      <c r="Q499" s="298"/>
      <c r="R499" s="298"/>
      <c r="S499" s="298"/>
      <c r="T499" s="298"/>
      <c r="U499" s="298"/>
      <c r="V499" s="298"/>
      <c r="W499" s="298"/>
      <c r="X499" s="298"/>
      <c r="Y499" s="298"/>
      <c r="Z499" s="298"/>
      <c r="AA499" s="298"/>
      <c r="AB499" s="298"/>
      <c r="AC499" s="298"/>
      <c r="AD499" s="298"/>
      <c r="AE499" s="298"/>
      <c r="AF499" s="298"/>
      <c r="AG499" s="298"/>
      <c r="AH499" s="298"/>
      <c r="AI499" s="298"/>
      <c r="AJ499" s="298"/>
    </row>
    <row r="500" spans="1:36" s="5" customFormat="1" ht="15.75" x14ac:dyDescent="0.25">
      <c r="A500" s="17" t="s">
        <v>19</v>
      </c>
      <c r="B500" s="100" t="s">
        <v>637</v>
      </c>
      <c r="C500" s="91" t="s">
        <v>21</v>
      </c>
      <c r="D500" s="264">
        <f t="shared" si="89"/>
        <v>190000</v>
      </c>
      <c r="E500" s="154"/>
      <c r="F500" s="296"/>
      <c r="G500" s="297"/>
      <c r="H500" s="297"/>
      <c r="I500" s="221"/>
      <c r="J500" s="296"/>
      <c r="K500" s="298"/>
      <c r="L500" s="298"/>
      <c r="M500" s="298"/>
      <c r="N500" s="300"/>
      <c r="O500" s="298"/>
      <c r="P500" s="298"/>
      <c r="Q500" s="298"/>
      <c r="R500" s="298"/>
      <c r="S500" s="298"/>
      <c r="T500" s="298"/>
      <c r="U500" s="298"/>
      <c r="V500" s="298"/>
      <c r="W500" s="298"/>
      <c r="X500" s="298"/>
      <c r="Y500" s="298"/>
      <c r="Z500" s="298"/>
      <c r="AA500" s="298"/>
      <c r="AB500" s="298"/>
      <c r="AC500" s="298"/>
      <c r="AD500" s="298"/>
      <c r="AE500" s="298"/>
      <c r="AF500" s="298"/>
      <c r="AG500" s="298"/>
      <c r="AH500" s="298"/>
      <c r="AI500" s="298"/>
      <c r="AJ500" s="298"/>
    </row>
    <row r="501" spans="1:36" s="5" customFormat="1" ht="15.75" x14ac:dyDescent="0.25">
      <c r="A501" s="17" t="s">
        <v>85</v>
      </c>
      <c r="B501" s="100" t="s">
        <v>637</v>
      </c>
      <c r="C501" s="91" t="s">
        <v>86</v>
      </c>
      <c r="D501" s="264">
        <f>200000-50000+30000+10000</f>
        <v>190000</v>
      </c>
      <c r="E501" s="154"/>
      <c r="F501" s="296"/>
      <c r="G501" s="297"/>
      <c r="H501" s="297"/>
      <c r="I501" s="221"/>
      <c r="J501" s="296"/>
      <c r="K501" s="298"/>
      <c r="L501" s="298"/>
      <c r="M501" s="298"/>
      <c r="N501" s="300"/>
      <c r="O501" s="298"/>
      <c r="P501" s="298"/>
      <c r="Q501" s="298"/>
      <c r="R501" s="298"/>
      <c r="S501" s="298"/>
      <c r="T501" s="298"/>
      <c r="U501" s="298"/>
      <c r="V501" s="298"/>
      <c r="W501" s="298"/>
      <c r="X501" s="298"/>
      <c r="Y501" s="298"/>
      <c r="Z501" s="298"/>
      <c r="AA501" s="298"/>
      <c r="AB501" s="298"/>
      <c r="AC501" s="298"/>
      <c r="AD501" s="298"/>
      <c r="AE501" s="298"/>
      <c r="AF501" s="298"/>
      <c r="AG501" s="298"/>
      <c r="AH501" s="298"/>
      <c r="AI501" s="298"/>
      <c r="AJ501" s="298"/>
    </row>
    <row r="502" spans="1:36" s="5" customFormat="1" ht="15.75" x14ac:dyDescent="0.25">
      <c r="A502" s="32" t="s">
        <v>638</v>
      </c>
      <c r="B502" s="101" t="s">
        <v>639</v>
      </c>
      <c r="C502" s="91"/>
      <c r="D502" s="239">
        <f t="shared" si="89"/>
        <v>100</v>
      </c>
      <c r="E502" s="153"/>
      <c r="F502" s="296"/>
      <c r="G502" s="297"/>
      <c r="H502" s="297"/>
      <c r="I502" s="221"/>
      <c r="J502" s="296"/>
      <c r="K502" s="298"/>
      <c r="L502" s="298"/>
      <c r="M502" s="298"/>
      <c r="N502" s="300"/>
      <c r="O502" s="298"/>
      <c r="P502" s="298"/>
      <c r="Q502" s="298"/>
      <c r="R502" s="298"/>
      <c r="S502" s="298"/>
      <c r="T502" s="298"/>
      <c r="U502" s="298"/>
      <c r="V502" s="298"/>
      <c r="W502" s="298"/>
      <c r="X502" s="298"/>
      <c r="Y502" s="298"/>
      <c r="Z502" s="298"/>
      <c r="AA502" s="298"/>
      <c r="AB502" s="298"/>
      <c r="AC502" s="298"/>
      <c r="AD502" s="298"/>
      <c r="AE502" s="298"/>
      <c r="AF502" s="298"/>
      <c r="AG502" s="298"/>
      <c r="AH502" s="298"/>
      <c r="AI502" s="298"/>
      <c r="AJ502" s="298"/>
    </row>
    <row r="503" spans="1:36" s="5" customFormat="1" ht="31.5" x14ac:dyDescent="0.25">
      <c r="A503" s="17" t="s">
        <v>18</v>
      </c>
      <c r="B503" s="100" t="s">
        <v>639</v>
      </c>
      <c r="C503" s="91" t="s">
        <v>20</v>
      </c>
      <c r="D503" s="264">
        <f t="shared" si="89"/>
        <v>100</v>
      </c>
      <c r="E503" s="154"/>
      <c r="F503" s="296"/>
      <c r="G503" s="297"/>
      <c r="H503" s="297"/>
      <c r="I503" s="221"/>
      <c r="J503" s="296"/>
      <c r="K503" s="298"/>
      <c r="L503" s="298"/>
      <c r="M503" s="298"/>
      <c r="N503" s="300"/>
      <c r="O503" s="298"/>
      <c r="P503" s="298"/>
      <c r="Q503" s="298"/>
      <c r="R503" s="298"/>
      <c r="S503" s="298"/>
      <c r="T503" s="298"/>
      <c r="U503" s="298"/>
      <c r="V503" s="298"/>
      <c r="W503" s="298"/>
      <c r="X503" s="298"/>
      <c r="Y503" s="298"/>
      <c r="Z503" s="298"/>
      <c r="AA503" s="298"/>
      <c r="AB503" s="298"/>
      <c r="AC503" s="298"/>
      <c r="AD503" s="298"/>
      <c r="AE503" s="298"/>
      <c r="AF503" s="298"/>
      <c r="AG503" s="298"/>
      <c r="AH503" s="298"/>
      <c r="AI503" s="298"/>
      <c r="AJ503" s="298"/>
    </row>
    <row r="504" spans="1:36" s="5" customFormat="1" ht="15.75" x14ac:dyDescent="0.25">
      <c r="A504" s="17" t="s">
        <v>19</v>
      </c>
      <c r="B504" s="100" t="s">
        <v>639</v>
      </c>
      <c r="C504" s="91" t="s">
        <v>21</v>
      </c>
      <c r="D504" s="264">
        <f t="shared" si="89"/>
        <v>100</v>
      </c>
      <c r="E504" s="154"/>
      <c r="F504" s="296"/>
      <c r="G504" s="297"/>
      <c r="H504" s="297"/>
      <c r="I504" s="221"/>
      <c r="J504" s="296"/>
      <c r="K504" s="298"/>
      <c r="L504" s="298"/>
      <c r="M504" s="298"/>
      <c r="N504" s="300"/>
      <c r="O504" s="298"/>
      <c r="P504" s="298"/>
      <c r="Q504" s="298"/>
      <c r="R504" s="298"/>
      <c r="S504" s="298"/>
      <c r="T504" s="298"/>
      <c r="U504" s="298"/>
      <c r="V504" s="298"/>
      <c r="W504" s="298"/>
      <c r="X504" s="298"/>
      <c r="Y504" s="298"/>
      <c r="Z504" s="298"/>
      <c r="AA504" s="298"/>
      <c r="AB504" s="298"/>
      <c r="AC504" s="298"/>
      <c r="AD504" s="298"/>
      <c r="AE504" s="298"/>
      <c r="AF504" s="298"/>
      <c r="AG504" s="298"/>
      <c r="AH504" s="298"/>
      <c r="AI504" s="298"/>
      <c r="AJ504" s="298"/>
    </row>
    <row r="505" spans="1:36" s="5" customFormat="1" ht="15.75" x14ac:dyDescent="0.25">
      <c r="A505" s="17" t="s">
        <v>85</v>
      </c>
      <c r="B505" s="100" t="s">
        <v>639</v>
      </c>
      <c r="C505" s="91" t="s">
        <v>86</v>
      </c>
      <c r="D505" s="264">
        <v>100</v>
      </c>
      <c r="E505" s="154"/>
      <c r="F505" s="296"/>
      <c r="G505" s="297"/>
      <c r="H505" s="297"/>
      <c r="I505" s="221"/>
      <c r="J505" s="296"/>
      <c r="K505" s="298"/>
      <c r="L505" s="298"/>
      <c r="M505" s="298"/>
      <c r="N505" s="300"/>
      <c r="O505" s="298"/>
      <c r="P505" s="298"/>
      <c r="Q505" s="298"/>
      <c r="R505" s="298"/>
      <c r="S505" s="298"/>
      <c r="T505" s="298"/>
      <c r="U505" s="298"/>
      <c r="V505" s="298"/>
      <c r="W505" s="298"/>
      <c r="X505" s="298"/>
      <c r="Y505" s="298"/>
      <c r="Z505" s="298"/>
      <c r="AA505" s="298"/>
      <c r="AB505" s="298"/>
      <c r="AC505" s="298"/>
      <c r="AD505" s="298"/>
      <c r="AE505" s="298"/>
      <c r="AF505" s="298"/>
      <c r="AG505" s="298"/>
      <c r="AH505" s="298"/>
      <c r="AI505" s="298"/>
      <c r="AJ505" s="298"/>
    </row>
    <row r="506" spans="1:36" s="5" customFormat="1" ht="31.5" x14ac:dyDescent="0.25">
      <c r="A506" s="32" t="s">
        <v>641</v>
      </c>
      <c r="B506" s="101" t="s">
        <v>640</v>
      </c>
      <c r="C506" s="91"/>
      <c r="D506" s="239">
        <f t="shared" ref="D506:D508" si="90">D507</f>
        <v>3150</v>
      </c>
      <c r="E506" s="153"/>
      <c r="F506" s="296"/>
      <c r="G506" s="297"/>
      <c r="H506" s="297"/>
      <c r="I506" s="221"/>
      <c r="J506" s="296"/>
      <c r="K506" s="298"/>
      <c r="L506" s="298"/>
      <c r="M506" s="298"/>
      <c r="N506" s="300"/>
      <c r="O506" s="298"/>
      <c r="P506" s="298"/>
      <c r="Q506" s="298"/>
      <c r="R506" s="298"/>
      <c r="S506" s="298"/>
      <c r="T506" s="298"/>
      <c r="U506" s="298"/>
      <c r="V506" s="298"/>
      <c r="W506" s="298"/>
      <c r="X506" s="298"/>
      <c r="Y506" s="298"/>
      <c r="Z506" s="298"/>
      <c r="AA506" s="298"/>
      <c r="AB506" s="298"/>
      <c r="AC506" s="298"/>
      <c r="AD506" s="298"/>
      <c r="AE506" s="298"/>
      <c r="AF506" s="298"/>
      <c r="AG506" s="298"/>
      <c r="AH506" s="298"/>
      <c r="AI506" s="298"/>
      <c r="AJ506" s="298"/>
    </row>
    <row r="507" spans="1:36" s="5" customFormat="1" ht="31.5" x14ac:dyDescent="0.25">
      <c r="A507" s="17" t="s">
        <v>18</v>
      </c>
      <c r="B507" s="100" t="s">
        <v>640</v>
      </c>
      <c r="C507" s="91" t="s">
        <v>20</v>
      </c>
      <c r="D507" s="264">
        <f t="shared" si="90"/>
        <v>3150</v>
      </c>
      <c r="E507" s="154"/>
      <c r="F507" s="296"/>
      <c r="G507" s="297"/>
      <c r="H507" s="297"/>
      <c r="I507" s="221"/>
      <c r="J507" s="296"/>
      <c r="K507" s="298"/>
      <c r="L507" s="298"/>
      <c r="M507" s="298"/>
      <c r="N507" s="300"/>
      <c r="O507" s="298"/>
      <c r="P507" s="298"/>
      <c r="Q507" s="298"/>
      <c r="R507" s="298"/>
      <c r="S507" s="298"/>
      <c r="T507" s="298"/>
      <c r="U507" s="298"/>
      <c r="V507" s="298"/>
      <c r="W507" s="298"/>
      <c r="X507" s="298"/>
      <c r="Y507" s="298"/>
      <c r="Z507" s="298"/>
      <c r="AA507" s="298"/>
      <c r="AB507" s="298"/>
      <c r="AC507" s="298"/>
      <c r="AD507" s="298"/>
      <c r="AE507" s="298"/>
      <c r="AF507" s="298"/>
      <c r="AG507" s="298"/>
      <c r="AH507" s="298"/>
      <c r="AI507" s="298"/>
      <c r="AJ507" s="298"/>
    </row>
    <row r="508" spans="1:36" s="5" customFormat="1" ht="15.75" x14ac:dyDescent="0.25">
      <c r="A508" s="17" t="s">
        <v>19</v>
      </c>
      <c r="B508" s="100" t="s">
        <v>640</v>
      </c>
      <c r="C508" s="91" t="s">
        <v>21</v>
      </c>
      <c r="D508" s="264">
        <f t="shared" si="90"/>
        <v>3150</v>
      </c>
      <c r="E508" s="154"/>
      <c r="F508" s="296"/>
      <c r="G508" s="297"/>
      <c r="H508" s="297"/>
      <c r="I508" s="221"/>
      <c r="J508" s="296"/>
      <c r="K508" s="298"/>
      <c r="L508" s="298"/>
      <c r="M508" s="298"/>
      <c r="N508" s="300"/>
      <c r="O508" s="298"/>
      <c r="P508" s="298"/>
      <c r="Q508" s="298"/>
      <c r="R508" s="298"/>
      <c r="S508" s="298"/>
      <c r="T508" s="298"/>
      <c r="U508" s="298"/>
      <c r="V508" s="298"/>
      <c r="W508" s="298"/>
      <c r="X508" s="298"/>
      <c r="Y508" s="298"/>
      <c r="Z508" s="298"/>
      <c r="AA508" s="298"/>
      <c r="AB508" s="298"/>
      <c r="AC508" s="298"/>
      <c r="AD508" s="298"/>
      <c r="AE508" s="298"/>
      <c r="AF508" s="298"/>
      <c r="AG508" s="298"/>
      <c r="AH508" s="298"/>
      <c r="AI508" s="298"/>
      <c r="AJ508" s="298"/>
    </row>
    <row r="509" spans="1:36" s="5" customFormat="1" ht="15.75" x14ac:dyDescent="0.25">
      <c r="A509" s="17" t="s">
        <v>85</v>
      </c>
      <c r="B509" s="100" t="s">
        <v>640</v>
      </c>
      <c r="C509" s="91" t="s">
        <v>86</v>
      </c>
      <c r="D509" s="264">
        <f>3000+150</f>
        <v>3150</v>
      </c>
      <c r="E509" s="154"/>
      <c r="F509" s="296"/>
      <c r="G509" s="297"/>
      <c r="H509" s="297"/>
      <c r="I509" s="221"/>
      <c r="J509" s="296"/>
      <c r="K509" s="298"/>
      <c r="L509" s="298"/>
      <c r="M509" s="298"/>
      <c r="N509" s="300"/>
      <c r="O509" s="298"/>
      <c r="P509" s="298"/>
      <c r="Q509" s="298"/>
      <c r="R509" s="298"/>
      <c r="S509" s="298"/>
      <c r="T509" s="298"/>
      <c r="U509" s="298"/>
      <c r="V509" s="298"/>
      <c r="W509" s="298"/>
      <c r="X509" s="298"/>
      <c r="Y509" s="298"/>
      <c r="Z509" s="298"/>
      <c r="AA509" s="298"/>
      <c r="AB509" s="298"/>
      <c r="AC509" s="298"/>
      <c r="AD509" s="298"/>
      <c r="AE509" s="298"/>
      <c r="AF509" s="298"/>
      <c r="AG509" s="298"/>
      <c r="AH509" s="298"/>
      <c r="AI509" s="298"/>
      <c r="AJ509" s="298"/>
    </row>
    <row r="510" spans="1:36" s="5" customFormat="1" ht="31.5" x14ac:dyDescent="0.25">
      <c r="A510" s="32" t="s">
        <v>633</v>
      </c>
      <c r="B510" s="101" t="s">
        <v>694</v>
      </c>
      <c r="C510" s="91"/>
      <c r="D510" s="239">
        <f t="shared" ref="D510:D512" si="91">D511</f>
        <v>109798</v>
      </c>
      <c r="E510" s="153"/>
      <c r="F510" s="296"/>
      <c r="G510" s="297"/>
      <c r="H510" s="297"/>
      <c r="I510" s="221"/>
      <c r="J510" s="296"/>
      <c r="K510" s="298"/>
      <c r="L510" s="298"/>
      <c r="M510" s="298"/>
      <c r="N510" s="300"/>
      <c r="O510" s="298"/>
      <c r="P510" s="298"/>
      <c r="Q510" s="298"/>
      <c r="R510" s="298"/>
      <c r="S510" s="298"/>
      <c r="T510" s="298"/>
      <c r="U510" s="298"/>
      <c r="V510" s="298"/>
      <c r="W510" s="298"/>
      <c r="X510" s="298"/>
      <c r="Y510" s="298"/>
      <c r="Z510" s="298"/>
      <c r="AA510" s="298"/>
      <c r="AB510" s="298"/>
      <c r="AC510" s="298"/>
      <c r="AD510" s="298"/>
      <c r="AE510" s="298"/>
      <c r="AF510" s="298"/>
      <c r="AG510" s="298"/>
      <c r="AH510" s="298"/>
      <c r="AI510" s="298"/>
      <c r="AJ510" s="298"/>
    </row>
    <row r="511" spans="1:36" s="5" customFormat="1" ht="31.5" x14ac:dyDescent="0.25">
      <c r="A511" s="17" t="s">
        <v>18</v>
      </c>
      <c r="B511" s="100" t="s">
        <v>694</v>
      </c>
      <c r="C511" s="91" t="s">
        <v>20</v>
      </c>
      <c r="D511" s="264">
        <f>D512</f>
        <v>109798</v>
      </c>
      <c r="E511" s="154"/>
      <c r="F511" s="296"/>
      <c r="G511" s="297"/>
      <c r="H511" s="297"/>
      <c r="I511" s="221"/>
      <c r="J511" s="296"/>
      <c r="K511" s="298"/>
      <c r="L511" s="298"/>
      <c r="M511" s="298"/>
      <c r="N511" s="300"/>
      <c r="O511" s="298"/>
      <c r="P511" s="298"/>
      <c r="Q511" s="298"/>
      <c r="R511" s="298"/>
      <c r="S511" s="298"/>
      <c r="T511" s="298"/>
      <c r="U511" s="298"/>
      <c r="V511" s="298"/>
      <c r="W511" s="298"/>
      <c r="X511" s="298"/>
      <c r="Y511" s="298"/>
      <c r="Z511" s="298"/>
      <c r="AA511" s="298"/>
      <c r="AB511" s="298"/>
      <c r="AC511" s="298"/>
      <c r="AD511" s="298"/>
      <c r="AE511" s="298"/>
      <c r="AF511" s="298"/>
      <c r="AG511" s="298"/>
      <c r="AH511" s="298"/>
      <c r="AI511" s="298"/>
      <c r="AJ511" s="298"/>
    </row>
    <row r="512" spans="1:36" s="5" customFormat="1" ht="15.75" x14ac:dyDescent="0.25">
      <c r="A512" s="17" t="s">
        <v>19</v>
      </c>
      <c r="B512" s="100" t="s">
        <v>694</v>
      </c>
      <c r="C512" s="91" t="s">
        <v>21</v>
      </c>
      <c r="D512" s="264">
        <f t="shared" si="91"/>
        <v>109798</v>
      </c>
      <c r="E512" s="154"/>
      <c r="F512" s="296"/>
      <c r="G512" s="297"/>
      <c r="H512" s="297"/>
      <c r="I512" s="221"/>
      <c r="J512" s="296"/>
      <c r="K512" s="298"/>
      <c r="L512" s="298"/>
      <c r="M512" s="298"/>
      <c r="N512" s="300"/>
      <c r="O512" s="298"/>
      <c r="P512" s="298"/>
      <c r="Q512" s="298"/>
      <c r="R512" s="298"/>
      <c r="S512" s="298"/>
      <c r="T512" s="298"/>
      <c r="U512" s="298"/>
      <c r="V512" s="298"/>
      <c r="W512" s="298"/>
      <c r="X512" s="298"/>
      <c r="Y512" s="298"/>
      <c r="Z512" s="298"/>
      <c r="AA512" s="298"/>
      <c r="AB512" s="298"/>
      <c r="AC512" s="298"/>
      <c r="AD512" s="298"/>
      <c r="AE512" s="298"/>
      <c r="AF512" s="298"/>
      <c r="AG512" s="298"/>
      <c r="AH512" s="298"/>
      <c r="AI512" s="298"/>
      <c r="AJ512" s="298"/>
    </row>
    <row r="513" spans="1:16381" s="5" customFormat="1" ht="54.75" customHeight="1" x14ac:dyDescent="0.25">
      <c r="A513" s="17" t="s">
        <v>104</v>
      </c>
      <c r="B513" s="100" t="s">
        <v>694</v>
      </c>
      <c r="C513" s="91" t="s">
        <v>105</v>
      </c>
      <c r="D513" s="264">
        <v>109798</v>
      </c>
      <c r="E513" s="154"/>
      <c r="F513" s="296"/>
      <c r="G513" s="297"/>
      <c r="H513" s="297"/>
      <c r="I513" s="221"/>
      <c r="J513" s="296"/>
      <c r="K513" s="298"/>
      <c r="L513" s="298"/>
      <c r="M513" s="298"/>
      <c r="N513" s="300"/>
      <c r="O513" s="298"/>
      <c r="P513" s="298"/>
      <c r="Q513" s="298"/>
      <c r="R513" s="298"/>
      <c r="S513" s="298"/>
      <c r="T513" s="298"/>
      <c r="U513" s="298"/>
      <c r="V513" s="298"/>
      <c r="W513" s="298"/>
      <c r="X513" s="298"/>
      <c r="Y513" s="298"/>
      <c r="Z513" s="298"/>
      <c r="AA513" s="298"/>
      <c r="AB513" s="298"/>
      <c r="AC513" s="298"/>
      <c r="AD513" s="298"/>
      <c r="AE513" s="298"/>
      <c r="AF513" s="298"/>
      <c r="AG513" s="298"/>
      <c r="AH513" s="298"/>
      <c r="AI513" s="298"/>
      <c r="AJ513" s="298"/>
    </row>
    <row r="514" spans="1:16381" s="5" customFormat="1" ht="38.450000000000003" customHeight="1" x14ac:dyDescent="0.25">
      <c r="A514" s="32" t="s">
        <v>1017</v>
      </c>
      <c r="B514" s="101" t="s">
        <v>826</v>
      </c>
      <c r="C514" s="91"/>
      <c r="D514" s="239">
        <f t="shared" ref="D514:D516" si="92">D515</f>
        <v>20000</v>
      </c>
      <c r="E514" s="154"/>
      <c r="F514" s="296"/>
      <c r="G514" s="297"/>
      <c r="H514" s="297"/>
      <c r="I514" s="221"/>
      <c r="J514" s="296"/>
      <c r="K514" s="298"/>
      <c r="L514" s="298"/>
      <c r="M514" s="298"/>
      <c r="N514" s="300"/>
      <c r="O514" s="298"/>
      <c r="P514" s="298"/>
      <c r="Q514" s="298"/>
      <c r="R514" s="298"/>
      <c r="S514" s="298"/>
      <c r="T514" s="298"/>
      <c r="U514" s="298"/>
      <c r="V514" s="298"/>
      <c r="W514" s="298"/>
      <c r="X514" s="298"/>
      <c r="Y514" s="298"/>
      <c r="Z514" s="298"/>
      <c r="AA514" s="298"/>
      <c r="AB514" s="298"/>
      <c r="AC514" s="298"/>
      <c r="AD514" s="298"/>
      <c r="AE514" s="298"/>
      <c r="AF514" s="298"/>
      <c r="AG514" s="298"/>
      <c r="AH514" s="298"/>
      <c r="AI514" s="298"/>
      <c r="AJ514" s="298"/>
    </row>
    <row r="515" spans="1:16381" s="5" customFormat="1" ht="34.15" customHeight="1" x14ac:dyDescent="0.25">
      <c r="A515" s="17" t="s">
        <v>18</v>
      </c>
      <c r="B515" s="100" t="s">
        <v>826</v>
      </c>
      <c r="C515" s="91" t="s">
        <v>20</v>
      </c>
      <c r="D515" s="264">
        <f t="shared" si="92"/>
        <v>20000</v>
      </c>
      <c r="E515" s="154"/>
      <c r="F515" s="296"/>
      <c r="G515" s="297"/>
      <c r="H515" s="297"/>
      <c r="I515" s="221"/>
      <c r="J515" s="296"/>
      <c r="K515" s="298"/>
      <c r="L515" s="298"/>
      <c r="M515" s="298"/>
      <c r="N515" s="300"/>
      <c r="O515" s="298"/>
      <c r="P515" s="298"/>
      <c r="Q515" s="298"/>
      <c r="R515" s="298"/>
      <c r="S515" s="298"/>
      <c r="T515" s="298"/>
      <c r="U515" s="298"/>
      <c r="V515" s="298"/>
      <c r="W515" s="298"/>
      <c r="X515" s="298"/>
      <c r="Y515" s="298"/>
      <c r="Z515" s="298"/>
      <c r="AA515" s="298"/>
      <c r="AB515" s="298"/>
      <c r="AC515" s="298"/>
      <c r="AD515" s="298"/>
      <c r="AE515" s="298"/>
      <c r="AF515" s="298"/>
      <c r="AG515" s="298"/>
      <c r="AH515" s="298"/>
      <c r="AI515" s="298"/>
      <c r="AJ515" s="298"/>
    </row>
    <row r="516" spans="1:16381" s="5" customFormat="1" ht="23.45" customHeight="1" x14ac:dyDescent="0.25">
      <c r="A516" s="17" t="s">
        <v>19</v>
      </c>
      <c r="B516" s="100" t="s">
        <v>826</v>
      </c>
      <c r="C516" s="91" t="s">
        <v>21</v>
      </c>
      <c r="D516" s="264">
        <f t="shared" si="92"/>
        <v>20000</v>
      </c>
      <c r="E516" s="154"/>
      <c r="F516" s="296"/>
      <c r="G516" s="297"/>
      <c r="H516" s="297"/>
      <c r="I516" s="221"/>
      <c r="J516" s="296"/>
      <c r="K516" s="298"/>
      <c r="L516" s="298"/>
      <c r="M516" s="298"/>
      <c r="N516" s="300"/>
      <c r="O516" s="298"/>
      <c r="P516" s="298"/>
      <c r="Q516" s="298"/>
      <c r="R516" s="298"/>
      <c r="S516" s="298"/>
      <c r="T516" s="298"/>
      <c r="U516" s="298"/>
      <c r="V516" s="298"/>
      <c r="W516" s="298"/>
      <c r="X516" s="298"/>
      <c r="Y516" s="298"/>
      <c r="Z516" s="298"/>
      <c r="AA516" s="298"/>
      <c r="AB516" s="298"/>
      <c r="AC516" s="298"/>
      <c r="AD516" s="298"/>
      <c r="AE516" s="298"/>
      <c r="AF516" s="298"/>
      <c r="AG516" s="298"/>
      <c r="AH516" s="298"/>
      <c r="AI516" s="298"/>
      <c r="AJ516" s="298"/>
    </row>
    <row r="517" spans="1:16381" s="5" customFormat="1" ht="15.75" x14ac:dyDescent="0.25">
      <c r="A517" s="17" t="s">
        <v>85</v>
      </c>
      <c r="B517" s="100" t="s">
        <v>826</v>
      </c>
      <c r="C517" s="91" t="s">
        <v>86</v>
      </c>
      <c r="D517" s="264">
        <f>10000+10000</f>
        <v>20000</v>
      </c>
      <c r="E517" s="154"/>
      <c r="F517" s="296"/>
      <c r="G517" s="297"/>
      <c r="H517" s="297"/>
      <c r="I517" s="221"/>
      <c r="J517" s="296"/>
      <c r="K517" s="298"/>
      <c r="L517" s="298"/>
      <c r="M517" s="298"/>
      <c r="N517" s="300"/>
      <c r="O517" s="298"/>
      <c r="P517" s="298"/>
      <c r="Q517" s="298"/>
      <c r="R517" s="298"/>
      <c r="S517" s="298"/>
      <c r="T517" s="298"/>
      <c r="U517" s="298"/>
      <c r="V517" s="298"/>
      <c r="W517" s="298"/>
      <c r="X517" s="298"/>
      <c r="Y517" s="298"/>
      <c r="Z517" s="298"/>
      <c r="AA517" s="298"/>
      <c r="AB517" s="298"/>
      <c r="AC517" s="298"/>
      <c r="AD517" s="298"/>
      <c r="AE517" s="298"/>
      <c r="AF517" s="298"/>
      <c r="AG517" s="298"/>
      <c r="AH517" s="298"/>
      <c r="AI517" s="298"/>
      <c r="AJ517" s="298"/>
    </row>
    <row r="518" spans="1:16381" s="36" customFormat="1" ht="56.25" x14ac:dyDescent="0.2">
      <c r="A518" s="4" t="s">
        <v>844</v>
      </c>
      <c r="B518" s="84" t="s">
        <v>845</v>
      </c>
      <c r="C518" s="85"/>
      <c r="D518" s="253">
        <f>D519+D545+D555+D652</f>
        <v>2968375.4899999998</v>
      </c>
      <c r="E518" s="297"/>
      <c r="F518" s="297"/>
      <c r="G518" s="304"/>
      <c r="H518" s="298"/>
      <c r="I518" s="221"/>
      <c r="J518" s="296"/>
      <c r="K518" s="298"/>
      <c r="L518" s="298"/>
      <c r="M518" s="298"/>
      <c r="N518" s="299"/>
      <c r="O518" s="298"/>
      <c r="P518" s="298"/>
      <c r="Q518" s="298"/>
      <c r="R518" s="298"/>
      <c r="S518" s="298"/>
      <c r="T518" s="298"/>
      <c r="U518" s="298"/>
      <c r="V518" s="298"/>
      <c r="W518" s="298"/>
      <c r="X518" s="298"/>
      <c r="Y518" s="298"/>
      <c r="Z518" s="298"/>
      <c r="AA518" s="298"/>
      <c r="AB518" s="298"/>
      <c r="AC518" s="298"/>
      <c r="AD518" s="298"/>
      <c r="AE518" s="298"/>
      <c r="AF518" s="298"/>
      <c r="AG518" s="298"/>
      <c r="AH518" s="298"/>
      <c r="AI518" s="298"/>
      <c r="AJ518" s="298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  <c r="HY518" s="5"/>
      <c r="HZ518" s="5"/>
      <c r="IA518" s="5"/>
      <c r="IB518" s="5"/>
      <c r="IC518" s="5"/>
      <c r="ID518" s="5"/>
      <c r="IE518" s="5"/>
      <c r="IF518" s="5"/>
      <c r="IG518" s="5"/>
      <c r="IH518" s="5"/>
      <c r="II518" s="5"/>
      <c r="IJ518" s="5"/>
      <c r="IK518" s="5"/>
      <c r="IL518" s="5"/>
      <c r="IM518" s="5"/>
      <c r="IN518" s="5"/>
      <c r="IO518" s="5"/>
      <c r="IP518" s="5"/>
      <c r="IQ518" s="5"/>
      <c r="IR518" s="5"/>
      <c r="IS518" s="5"/>
      <c r="IT518" s="5"/>
      <c r="IU518" s="5"/>
      <c r="IV518" s="5"/>
      <c r="IW518" s="5"/>
      <c r="IX518" s="5"/>
      <c r="IY518" s="5"/>
      <c r="IZ518" s="5"/>
      <c r="JA518" s="5"/>
      <c r="JB518" s="5"/>
      <c r="JC518" s="5"/>
      <c r="JD518" s="5"/>
      <c r="JE518" s="5"/>
      <c r="JF518" s="5"/>
      <c r="JG518" s="5"/>
      <c r="JH518" s="5"/>
      <c r="JI518" s="5"/>
      <c r="JJ518" s="5"/>
      <c r="JK518" s="5"/>
      <c r="JL518" s="5"/>
      <c r="JM518" s="5"/>
      <c r="JN518" s="5"/>
      <c r="JO518" s="5"/>
      <c r="JP518" s="5"/>
      <c r="JQ518" s="5"/>
      <c r="JR518" s="5"/>
      <c r="JS518" s="5"/>
      <c r="JT518" s="5"/>
      <c r="JU518" s="5"/>
      <c r="JV518" s="5"/>
      <c r="JW518" s="5"/>
      <c r="JX518" s="5"/>
      <c r="JY518" s="5"/>
      <c r="JZ518" s="5"/>
      <c r="KA518" s="5"/>
      <c r="KB518" s="5"/>
      <c r="KC518" s="5"/>
      <c r="KD518" s="5"/>
      <c r="KE518" s="5"/>
      <c r="KF518" s="5"/>
      <c r="KG518" s="5"/>
      <c r="KH518" s="5"/>
      <c r="KI518" s="5"/>
      <c r="KJ518" s="5"/>
      <c r="KK518" s="5"/>
      <c r="KL518" s="5"/>
      <c r="KM518" s="5"/>
      <c r="KN518" s="5"/>
      <c r="KO518" s="5"/>
      <c r="KP518" s="5"/>
      <c r="KQ518" s="5"/>
      <c r="KR518" s="5"/>
      <c r="KS518" s="5"/>
      <c r="KT518" s="5"/>
      <c r="KU518" s="5"/>
      <c r="KV518" s="5"/>
      <c r="KW518" s="5"/>
      <c r="KX518" s="5"/>
      <c r="KY518" s="5"/>
      <c r="KZ518" s="5"/>
      <c r="LA518" s="5"/>
      <c r="LB518" s="5"/>
      <c r="LC518" s="5"/>
      <c r="LD518" s="5"/>
      <c r="LE518" s="5"/>
      <c r="LF518" s="5"/>
      <c r="LG518" s="5"/>
      <c r="LH518" s="5"/>
      <c r="LI518" s="5"/>
      <c r="LJ518" s="5"/>
      <c r="LK518" s="5"/>
      <c r="LL518" s="5"/>
      <c r="LM518" s="5"/>
      <c r="LN518" s="5"/>
      <c r="LO518" s="5"/>
      <c r="LP518" s="5"/>
      <c r="LQ518" s="5"/>
      <c r="LR518" s="5"/>
      <c r="LS518" s="5"/>
      <c r="LT518" s="5"/>
      <c r="LU518" s="5"/>
      <c r="LV518" s="5"/>
      <c r="LW518" s="5"/>
      <c r="LX518" s="5"/>
      <c r="LY518" s="5"/>
      <c r="LZ518" s="5"/>
      <c r="MA518" s="5"/>
      <c r="MB518" s="5"/>
      <c r="MC518" s="5"/>
      <c r="MD518" s="5"/>
      <c r="ME518" s="5"/>
      <c r="MF518" s="5"/>
      <c r="MG518" s="5"/>
      <c r="MH518" s="5"/>
      <c r="MI518" s="5"/>
      <c r="MJ518" s="5"/>
      <c r="MK518" s="5"/>
      <c r="ML518" s="5"/>
      <c r="MM518" s="5"/>
      <c r="MN518" s="5"/>
      <c r="MO518" s="5"/>
      <c r="MP518" s="5"/>
      <c r="MQ518" s="5"/>
      <c r="MR518" s="5"/>
      <c r="MS518" s="5"/>
      <c r="MT518" s="5"/>
      <c r="MU518" s="5"/>
      <c r="MV518" s="5"/>
      <c r="MW518" s="5"/>
      <c r="MX518" s="5"/>
      <c r="MY518" s="5"/>
      <c r="MZ518" s="5"/>
      <c r="NA518" s="5"/>
      <c r="NB518" s="5"/>
      <c r="NC518" s="5"/>
      <c r="ND518" s="5"/>
      <c r="NE518" s="5"/>
      <c r="NF518" s="5"/>
      <c r="NG518" s="5"/>
      <c r="NH518" s="5"/>
      <c r="NI518" s="5"/>
      <c r="NJ518" s="5"/>
      <c r="NK518" s="5"/>
      <c r="NL518" s="5"/>
      <c r="NM518" s="5"/>
      <c r="NN518" s="5"/>
      <c r="NO518" s="5"/>
      <c r="NP518" s="5"/>
      <c r="NQ518" s="5"/>
      <c r="NR518" s="5"/>
      <c r="NS518" s="5"/>
      <c r="NT518" s="5"/>
      <c r="NU518" s="5"/>
      <c r="NV518" s="5"/>
      <c r="NW518" s="5"/>
      <c r="NX518" s="5"/>
      <c r="NY518" s="5"/>
      <c r="NZ518" s="5"/>
      <c r="OA518" s="5"/>
      <c r="OB518" s="5"/>
      <c r="OC518" s="5"/>
      <c r="OD518" s="5"/>
      <c r="OE518" s="5"/>
      <c r="OF518" s="5"/>
      <c r="OG518" s="5"/>
      <c r="OH518" s="5"/>
      <c r="OI518" s="5"/>
      <c r="OJ518" s="5"/>
      <c r="OK518" s="5"/>
      <c r="OL518" s="5"/>
      <c r="OM518" s="5"/>
      <c r="ON518" s="5"/>
      <c r="OO518" s="5"/>
      <c r="OP518" s="5"/>
      <c r="OQ518" s="5"/>
      <c r="OR518" s="5"/>
      <c r="OS518" s="5"/>
      <c r="OT518" s="5"/>
      <c r="OU518" s="5"/>
      <c r="OV518" s="5"/>
      <c r="OW518" s="5"/>
      <c r="OX518" s="5"/>
      <c r="OY518" s="5"/>
      <c r="OZ518" s="5"/>
      <c r="PA518" s="5"/>
      <c r="PB518" s="5"/>
      <c r="PC518" s="5"/>
      <c r="PD518" s="5"/>
      <c r="PE518" s="5"/>
      <c r="PF518" s="5"/>
      <c r="PG518" s="5"/>
      <c r="PH518" s="5"/>
      <c r="PI518" s="5"/>
      <c r="PJ518" s="5"/>
      <c r="PK518" s="5"/>
      <c r="PL518" s="5"/>
      <c r="PM518" s="5"/>
      <c r="PN518" s="5"/>
      <c r="PO518" s="5"/>
      <c r="PP518" s="5"/>
      <c r="PQ518" s="5"/>
      <c r="PR518" s="5"/>
      <c r="PS518" s="5"/>
      <c r="PT518" s="5"/>
      <c r="PU518" s="5"/>
      <c r="PV518" s="5"/>
      <c r="PW518" s="5"/>
      <c r="PX518" s="5"/>
      <c r="PY518" s="5"/>
      <c r="PZ518" s="5"/>
      <c r="QA518" s="5"/>
      <c r="QB518" s="5"/>
      <c r="QC518" s="5"/>
      <c r="QD518" s="5"/>
      <c r="QE518" s="5"/>
      <c r="QF518" s="5"/>
      <c r="QG518" s="5"/>
      <c r="QH518" s="5"/>
      <c r="QI518" s="5"/>
      <c r="QJ518" s="5"/>
      <c r="QK518" s="5"/>
      <c r="QL518" s="5"/>
      <c r="QM518" s="5"/>
      <c r="QN518" s="5"/>
      <c r="QO518" s="5"/>
      <c r="QP518" s="5"/>
      <c r="QQ518" s="5"/>
      <c r="QR518" s="5"/>
      <c r="QS518" s="5"/>
      <c r="QT518" s="5"/>
      <c r="QU518" s="5"/>
      <c r="QV518" s="5"/>
      <c r="QW518" s="5"/>
      <c r="QX518" s="5"/>
      <c r="QY518" s="5"/>
      <c r="QZ518" s="5"/>
      <c r="RA518" s="5"/>
      <c r="RB518" s="5"/>
      <c r="RC518" s="5"/>
      <c r="RD518" s="5"/>
      <c r="RE518" s="5"/>
      <c r="RF518" s="5"/>
      <c r="RG518" s="5"/>
      <c r="RH518" s="5"/>
      <c r="RI518" s="5"/>
      <c r="RJ518" s="5"/>
      <c r="RK518" s="5"/>
      <c r="RL518" s="5"/>
      <c r="RM518" s="5"/>
      <c r="RN518" s="5"/>
      <c r="RO518" s="5"/>
      <c r="RP518" s="5"/>
      <c r="RQ518" s="5"/>
      <c r="RR518" s="5"/>
      <c r="RS518" s="5"/>
      <c r="RT518" s="5"/>
      <c r="RU518" s="5"/>
      <c r="RV518" s="5"/>
      <c r="RW518" s="5"/>
      <c r="RX518" s="5"/>
      <c r="RY518" s="5"/>
      <c r="RZ518" s="5"/>
      <c r="SA518" s="5"/>
      <c r="SB518" s="5"/>
      <c r="SC518" s="5"/>
      <c r="SD518" s="5"/>
      <c r="SE518" s="5"/>
      <c r="SF518" s="5"/>
      <c r="SG518" s="5"/>
      <c r="SH518" s="5"/>
      <c r="SI518" s="5"/>
      <c r="SJ518" s="5"/>
      <c r="SK518" s="5"/>
      <c r="SL518" s="5"/>
      <c r="SM518" s="5"/>
      <c r="SN518" s="5"/>
      <c r="SO518" s="5"/>
      <c r="SP518" s="5"/>
      <c r="SQ518" s="5"/>
      <c r="SR518" s="5"/>
      <c r="SS518" s="5"/>
      <c r="ST518" s="5"/>
      <c r="SU518" s="5"/>
      <c r="SV518" s="5"/>
      <c r="SW518" s="5"/>
      <c r="SX518" s="5"/>
      <c r="SY518" s="5"/>
      <c r="SZ518" s="5"/>
      <c r="TA518" s="5"/>
      <c r="TB518" s="5"/>
      <c r="TC518" s="5"/>
      <c r="TD518" s="5"/>
      <c r="TE518" s="5"/>
      <c r="TF518" s="5"/>
      <c r="TG518" s="5"/>
      <c r="TH518" s="5"/>
      <c r="TI518" s="5"/>
      <c r="TJ518" s="5"/>
      <c r="TK518" s="5"/>
      <c r="TL518" s="5"/>
      <c r="TM518" s="5"/>
      <c r="TN518" s="5"/>
      <c r="TO518" s="5"/>
      <c r="TP518" s="5"/>
      <c r="TQ518" s="5"/>
      <c r="TR518" s="5"/>
      <c r="TS518" s="5"/>
      <c r="TT518" s="5"/>
      <c r="TU518" s="5"/>
      <c r="TV518" s="5"/>
      <c r="TW518" s="5"/>
      <c r="TX518" s="5"/>
      <c r="TY518" s="5"/>
      <c r="TZ518" s="5"/>
      <c r="UA518" s="5"/>
      <c r="UB518" s="5"/>
      <c r="UC518" s="5"/>
      <c r="UD518" s="5"/>
      <c r="UE518" s="5"/>
      <c r="UF518" s="5"/>
      <c r="UG518" s="5"/>
      <c r="UH518" s="5"/>
      <c r="UI518" s="5"/>
      <c r="UJ518" s="5"/>
      <c r="UK518" s="5"/>
      <c r="UL518" s="5"/>
      <c r="UM518" s="5"/>
      <c r="UN518" s="5"/>
      <c r="UO518" s="5"/>
      <c r="UP518" s="5"/>
      <c r="UQ518" s="5"/>
      <c r="UR518" s="5"/>
      <c r="US518" s="5"/>
      <c r="UT518" s="5"/>
      <c r="UU518" s="5"/>
      <c r="UV518" s="5"/>
      <c r="UW518" s="5"/>
      <c r="UX518" s="5"/>
      <c r="UY518" s="5"/>
      <c r="UZ518" s="5"/>
      <c r="VA518" s="5"/>
      <c r="VB518" s="5"/>
      <c r="VC518" s="5"/>
      <c r="VD518" s="5"/>
      <c r="VE518" s="5"/>
      <c r="VF518" s="5"/>
      <c r="VG518" s="5"/>
      <c r="VH518" s="5"/>
      <c r="VI518" s="5"/>
      <c r="VJ518" s="5"/>
      <c r="VK518" s="5"/>
      <c r="VL518" s="5"/>
      <c r="VM518" s="5"/>
      <c r="VN518" s="5"/>
      <c r="VO518" s="5"/>
      <c r="VP518" s="5"/>
      <c r="VQ518" s="5"/>
      <c r="VR518" s="5"/>
      <c r="VS518" s="5"/>
      <c r="VT518" s="5"/>
      <c r="VU518" s="5"/>
      <c r="VV518" s="5"/>
      <c r="VW518" s="5"/>
      <c r="VX518" s="5"/>
      <c r="VY518" s="5"/>
      <c r="VZ518" s="5"/>
      <c r="WA518" s="5"/>
      <c r="WB518" s="5"/>
      <c r="WC518" s="5"/>
      <c r="WD518" s="5"/>
      <c r="WE518" s="5"/>
      <c r="WF518" s="5"/>
      <c r="WG518" s="5"/>
      <c r="WH518" s="5"/>
      <c r="WI518" s="5"/>
      <c r="WJ518" s="5"/>
      <c r="WK518" s="5"/>
      <c r="WL518" s="5"/>
      <c r="WM518" s="5"/>
      <c r="WN518" s="5"/>
      <c r="WO518" s="5"/>
      <c r="WP518" s="5"/>
      <c r="WQ518" s="5"/>
      <c r="WR518" s="5"/>
      <c r="WS518" s="5"/>
      <c r="WT518" s="5"/>
      <c r="WU518" s="5"/>
      <c r="WV518" s="5"/>
      <c r="WW518" s="5"/>
      <c r="WX518" s="5"/>
      <c r="WY518" s="5"/>
      <c r="WZ518" s="5"/>
      <c r="XA518" s="5"/>
      <c r="XB518" s="5"/>
      <c r="XC518" s="5"/>
      <c r="XD518" s="5"/>
      <c r="XE518" s="5"/>
      <c r="XF518" s="5"/>
      <c r="XG518" s="5"/>
      <c r="XH518" s="5"/>
      <c r="XI518" s="5"/>
      <c r="XJ518" s="5"/>
      <c r="XK518" s="5"/>
      <c r="XL518" s="5"/>
      <c r="XM518" s="5"/>
      <c r="XN518" s="5"/>
      <c r="XO518" s="5"/>
      <c r="XP518" s="5"/>
      <c r="XQ518" s="5"/>
      <c r="XR518" s="5"/>
      <c r="XS518" s="5"/>
      <c r="XT518" s="5"/>
      <c r="XU518" s="5"/>
      <c r="XV518" s="5"/>
      <c r="XW518" s="5"/>
      <c r="XX518" s="5"/>
      <c r="XY518" s="5"/>
      <c r="XZ518" s="5"/>
      <c r="YA518" s="5"/>
      <c r="YB518" s="5"/>
      <c r="YC518" s="5"/>
      <c r="YD518" s="5"/>
      <c r="YE518" s="5"/>
      <c r="YF518" s="5"/>
      <c r="YG518" s="5"/>
      <c r="YH518" s="5"/>
      <c r="YI518" s="5"/>
      <c r="YJ518" s="5"/>
      <c r="YK518" s="5"/>
      <c r="YL518" s="5"/>
      <c r="YM518" s="5"/>
      <c r="YN518" s="5"/>
      <c r="YO518" s="5"/>
      <c r="YP518" s="5"/>
      <c r="YQ518" s="5"/>
      <c r="YR518" s="5"/>
      <c r="YS518" s="5"/>
      <c r="YT518" s="5"/>
      <c r="YU518" s="5"/>
      <c r="YV518" s="5"/>
      <c r="YW518" s="5"/>
      <c r="YX518" s="5"/>
      <c r="YY518" s="5"/>
      <c r="YZ518" s="5"/>
      <c r="ZA518" s="5"/>
      <c r="ZB518" s="5"/>
      <c r="ZC518" s="5"/>
      <c r="ZD518" s="5"/>
      <c r="ZE518" s="5"/>
      <c r="ZF518" s="5"/>
      <c r="ZG518" s="5"/>
      <c r="ZH518" s="5"/>
      <c r="ZI518" s="5"/>
      <c r="ZJ518" s="5"/>
      <c r="ZK518" s="5"/>
      <c r="ZL518" s="5"/>
      <c r="ZM518" s="5"/>
      <c r="ZN518" s="5"/>
      <c r="ZO518" s="5"/>
      <c r="ZP518" s="5"/>
      <c r="ZQ518" s="5"/>
      <c r="ZR518" s="5"/>
      <c r="ZS518" s="5"/>
      <c r="ZT518" s="5"/>
      <c r="ZU518" s="5"/>
      <c r="ZV518" s="5"/>
      <c r="ZW518" s="5"/>
      <c r="ZX518" s="5"/>
      <c r="ZY518" s="5"/>
      <c r="ZZ518" s="5"/>
      <c r="AAA518" s="5"/>
      <c r="AAB518" s="5"/>
      <c r="AAC518" s="5"/>
      <c r="AAD518" s="5"/>
      <c r="AAE518" s="5"/>
      <c r="AAF518" s="5"/>
      <c r="AAG518" s="5"/>
      <c r="AAH518" s="5"/>
      <c r="AAI518" s="5"/>
      <c r="AAJ518" s="5"/>
      <c r="AAK518" s="5"/>
      <c r="AAL518" s="5"/>
      <c r="AAM518" s="5"/>
      <c r="AAN518" s="5"/>
      <c r="AAO518" s="5"/>
      <c r="AAP518" s="5"/>
      <c r="AAQ518" s="5"/>
      <c r="AAR518" s="5"/>
      <c r="AAS518" s="5"/>
      <c r="AAT518" s="5"/>
      <c r="AAU518" s="5"/>
      <c r="AAV518" s="5"/>
      <c r="AAW518" s="5"/>
      <c r="AAX518" s="5"/>
      <c r="AAY518" s="5"/>
      <c r="AAZ518" s="5"/>
      <c r="ABA518" s="5"/>
      <c r="ABB518" s="5"/>
      <c r="ABC518" s="5"/>
      <c r="ABD518" s="5"/>
      <c r="ABE518" s="5"/>
      <c r="ABF518" s="5"/>
      <c r="ABG518" s="5"/>
      <c r="ABH518" s="5"/>
      <c r="ABI518" s="5"/>
      <c r="ABJ518" s="5"/>
      <c r="ABK518" s="5"/>
      <c r="ABL518" s="5"/>
      <c r="ABM518" s="5"/>
      <c r="ABN518" s="5"/>
      <c r="ABO518" s="5"/>
      <c r="ABP518" s="5"/>
      <c r="ABQ518" s="5"/>
      <c r="ABR518" s="5"/>
      <c r="ABS518" s="5"/>
      <c r="ABT518" s="5"/>
      <c r="ABU518" s="5"/>
      <c r="ABV518" s="5"/>
      <c r="ABW518" s="5"/>
      <c r="ABX518" s="5"/>
      <c r="ABY518" s="5"/>
      <c r="ABZ518" s="5"/>
      <c r="ACA518" s="5"/>
      <c r="ACB518" s="5"/>
      <c r="ACC518" s="5"/>
      <c r="ACD518" s="5"/>
      <c r="ACE518" s="5"/>
      <c r="ACF518" s="5"/>
      <c r="ACG518" s="5"/>
      <c r="ACH518" s="5"/>
      <c r="ACI518" s="5"/>
      <c r="ACJ518" s="5"/>
      <c r="ACK518" s="5"/>
      <c r="ACL518" s="5"/>
      <c r="ACM518" s="5"/>
      <c r="ACN518" s="5"/>
      <c r="ACO518" s="5"/>
      <c r="ACP518" s="5"/>
      <c r="ACQ518" s="5"/>
      <c r="ACR518" s="5"/>
      <c r="ACS518" s="5"/>
      <c r="ACT518" s="5"/>
      <c r="ACU518" s="5"/>
      <c r="ACV518" s="5"/>
      <c r="ACW518" s="5"/>
      <c r="ACX518" s="5"/>
      <c r="ACY518" s="5"/>
      <c r="ACZ518" s="5"/>
      <c r="ADA518" s="5"/>
      <c r="ADB518" s="5"/>
      <c r="ADC518" s="5"/>
      <c r="ADD518" s="5"/>
      <c r="ADE518" s="5"/>
      <c r="ADF518" s="5"/>
      <c r="ADG518" s="5"/>
      <c r="ADH518" s="5"/>
      <c r="ADI518" s="5"/>
      <c r="ADJ518" s="5"/>
      <c r="ADK518" s="5"/>
      <c r="ADL518" s="5"/>
      <c r="ADM518" s="5"/>
      <c r="ADN518" s="5"/>
      <c r="ADO518" s="5"/>
      <c r="ADP518" s="5"/>
      <c r="ADQ518" s="5"/>
      <c r="ADR518" s="5"/>
      <c r="ADS518" s="5"/>
      <c r="ADT518" s="5"/>
      <c r="ADU518" s="5"/>
      <c r="ADV518" s="5"/>
      <c r="ADW518" s="5"/>
      <c r="ADX518" s="5"/>
      <c r="ADY518" s="5"/>
      <c r="ADZ518" s="5"/>
      <c r="AEA518" s="5"/>
      <c r="AEB518" s="5"/>
      <c r="AEC518" s="5"/>
      <c r="AED518" s="5"/>
      <c r="AEE518" s="5"/>
      <c r="AEF518" s="5"/>
      <c r="AEG518" s="5"/>
      <c r="AEH518" s="5"/>
      <c r="AEI518" s="5"/>
      <c r="AEJ518" s="5"/>
      <c r="AEK518" s="5"/>
      <c r="AEL518" s="5"/>
      <c r="AEM518" s="5"/>
      <c r="AEN518" s="5"/>
      <c r="AEO518" s="5"/>
      <c r="AEP518" s="5"/>
      <c r="AEQ518" s="5"/>
      <c r="AER518" s="5"/>
      <c r="AES518" s="5"/>
      <c r="AET518" s="5"/>
      <c r="AEU518" s="5"/>
      <c r="AEV518" s="5"/>
      <c r="AEW518" s="5"/>
      <c r="AEX518" s="5"/>
      <c r="AEY518" s="5"/>
      <c r="AEZ518" s="5"/>
      <c r="AFA518" s="5"/>
      <c r="AFB518" s="5"/>
      <c r="AFC518" s="5"/>
      <c r="AFD518" s="5"/>
      <c r="AFE518" s="5"/>
      <c r="AFF518" s="5"/>
      <c r="AFG518" s="5"/>
      <c r="AFH518" s="5"/>
      <c r="AFI518" s="5"/>
      <c r="AFJ518" s="5"/>
      <c r="AFK518" s="5"/>
      <c r="AFL518" s="5"/>
      <c r="AFM518" s="5"/>
      <c r="AFN518" s="5"/>
      <c r="AFO518" s="5"/>
      <c r="AFP518" s="5"/>
      <c r="AFQ518" s="5"/>
      <c r="AFR518" s="5"/>
      <c r="AFS518" s="5"/>
      <c r="AFT518" s="5"/>
      <c r="AFU518" s="5"/>
      <c r="AFV518" s="5"/>
      <c r="AFW518" s="5"/>
      <c r="AFX518" s="5"/>
      <c r="AFY518" s="5"/>
      <c r="AFZ518" s="5"/>
      <c r="AGA518" s="5"/>
      <c r="AGB518" s="5"/>
      <c r="AGC518" s="5"/>
      <c r="AGD518" s="5"/>
      <c r="AGE518" s="5"/>
      <c r="AGF518" s="5"/>
      <c r="AGG518" s="5"/>
      <c r="AGH518" s="5"/>
      <c r="AGI518" s="5"/>
      <c r="AGJ518" s="5"/>
      <c r="AGK518" s="5"/>
      <c r="AGL518" s="5"/>
      <c r="AGM518" s="5"/>
      <c r="AGN518" s="5"/>
      <c r="AGO518" s="5"/>
      <c r="AGP518" s="5"/>
      <c r="AGQ518" s="5"/>
      <c r="AGR518" s="5"/>
      <c r="AGS518" s="5"/>
      <c r="AGT518" s="5"/>
      <c r="AGU518" s="5"/>
      <c r="AGV518" s="5"/>
      <c r="AGW518" s="5"/>
      <c r="AGX518" s="5"/>
      <c r="AGY518" s="5"/>
      <c r="AGZ518" s="5"/>
      <c r="AHA518" s="5"/>
      <c r="AHB518" s="5"/>
      <c r="AHC518" s="5"/>
      <c r="AHD518" s="5"/>
      <c r="AHE518" s="5"/>
      <c r="AHF518" s="5"/>
      <c r="AHG518" s="5"/>
      <c r="AHH518" s="5"/>
      <c r="AHI518" s="5"/>
      <c r="AHJ518" s="5"/>
      <c r="AHK518" s="5"/>
      <c r="AHL518" s="5"/>
      <c r="AHM518" s="5"/>
      <c r="AHN518" s="5"/>
      <c r="AHO518" s="5"/>
      <c r="AHP518" s="5"/>
      <c r="AHQ518" s="5"/>
      <c r="AHR518" s="5"/>
      <c r="AHS518" s="5"/>
      <c r="AHT518" s="5"/>
      <c r="AHU518" s="5"/>
      <c r="AHV518" s="5"/>
      <c r="AHW518" s="5"/>
      <c r="AHX518" s="5"/>
      <c r="AHY518" s="5"/>
      <c r="AHZ518" s="5"/>
      <c r="AIA518" s="5"/>
      <c r="AIB518" s="5"/>
      <c r="AIC518" s="5"/>
      <c r="AID518" s="5"/>
      <c r="AIE518" s="5"/>
      <c r="AIF518" s="5"/>
      <c r="AIG518" s="5"/>
      <c r="AIH518" s="5"/>
      <c r="AII518" s="5"/>
      <c r="AIJ518" s="5"/>
      <c r="AIK518" s="5"/>
      <c r="AIL518" s="5"/>
      <c r="AIM518" s="5"/>
      <c r="AIN518" s="5"/>
      <c r="AIO518" s="5"/>
      <c r="AIP518" s="5"/>
      <c r="AIQ518" s="5"/>
      <c r="AIR518" s="5"/>
      <c r="AIS518" s="5"/>
      <c r="AIT518" s="5"/>
      <c r="AIU518" s="5"/>
      <c r="AIV518" s="5"/>
      <c r="AIW518" s="5"/>
      <c r="AIX518" s="5"/>
      <c r="AIY518" s="5"/>
      <c r="AIZ518" s="5"/>
      <c r="AJA518" s="5"/>
      <c r="AJB518" s="5"/>
      <c r="AJC518" s="5"/>
      <c r="AJD518" s="5"/>
      <c r="AJE518" s="5"/>
      <c r="AJF518" s="5"/>
      <c r="AJG518" s="5"/>
      <c r="AJH518" s="5"/>
      <c r="AJI518" s="5"/>
      <c r="AJJ518" s="5"/>
      <c r="AJK518" s="5"/>
      <c r="AJL518" s="5"/>
      <c r="AJM518" s="5"/>
      <c r="AJN518" s="5"/>
      <c r="AJO518" s="5"/>
      <c r="AJP518" s="5"/>
      <c r="AJQ518" s="5"/>
      <c r="AJR518" s="5"/>
      <c r="AJS518" s="5"/>
      <c r="AJT518" s="5"/>
      <c r="AJU518" s="5"/>
      <c r="AJV518" s="5"/>
      <c r="AJW518" s="5"/>
      <c r="AJX518" s="5"/>
      <c r="AJY518" s="5"/>
      <c r="AJZ518" s="5"/>
      <c r="AKA518" s="5"/>
      <c r="AKB518" s="5"/>
      <c r="AKC518" s="5"/>
      <c r="AKD518" s="5"/>
      <c r="AKE518" s="5"/>
      <c r="AKF518" s="5"/>
      <c r="AKG518" s="5"/>
      <c r="AKH518" s="5"/>
      <c r="AKI518" s="5"/>
      <c r="AKJ518" s="5"/>
      <c r="AKK518" s="5"/>
      <c r="AKL518" s="5"/>
      <c r="AKM518" s="5"/>
      <c r="AKN518" s="5"/>
      <c r="AKO518" s="5"/>
      <c r="AKP518" s="5"/>
      <c r="AKQ518" s="5"/>
      <c r="AKR518" s="5"/>
      <c r="AKS518" s="5"/>
      <c r="AKT518" s="5"/>
      <c r="AKU518" s="5"/>
      <c r="AKV518" s="5"/>
      <c r="AKW518" s="5"/>
      <c r="AKX518" s="5"/>
      <c r="AKY518" s="5"/>
      <c r="AKZ518" s="5"/>
      <c r="ALA518" s="5"/>
      <c r="ALB518" s="5"/>
      <c r="ALC518" s="5"/>
      <c r="ALD518" s="5"/>
      <c r="ALE518" s="5"/>
      <c r="ALF518" s="5"/>
      <c r="ALG518" s="5"/>
      <c r="ALH518" s="5"/>
      <c r="ALI518" s="5"/>
      <c r="ALJ518" s="5"/>
      <c r="ALK518" s="5"/>
      <c r="ALL518" s="5"/>
      <c r="ALM518" s="5"/>
      <c r="ALN518" s="5"/>
      <c r="ALO518" s="5"/>
      <c r="ALP518" s="5"/>
      <c r="ALQ518" s="5"/>
      <c r="ALR518" s="5"/>
      <c r="ALS518" s="5"/>
      <c r="ALT518" s="5"/>
      <c r="ALU518" s="5"/>
      <c r="ALV518" s="5"/>
      <c r="ALW518" s="5"/>
      <c r="ALX518" s="5"/>
      <c r="ALY518" s="5"/>
      <c r="ALZ518" s="5"/>
      <c r="AMA518" s="5"/>
      <c r="AMB518" s="5"/>
      <c r="AMC518" s="5"/>
      <c r="AMD518" s="5"/>
      <c r="AME518" s="5"/>
      <c r="AMF518" s="5"/>
      <c r="AMG518" s="5"/>
      <c r="AMH518" s="5"/>
      <c r="AMI518" s="5"/>
      <c r="AMJ518" s="5"/>
      <c r="AMK518" s="5"/>
      <c r="AML518" s="5"/>
      <c r="AMM518" s="5"/>
      <c r="AMN518" s="5"/>
      <c r="AMO518" s="5"/>
      <c r="AMP518" s="5"/>
      <c r="AMQ518" s="5"/>
      <c r="AMR518" s="5"/>
      <c r="AMS518" s="5"/>
      <c r="AMT518" s="5"/>
      <c r="AMU518" s="5"/>
      <c r="AMV518" s="5"/>
      <c r="AMW518" s="5"/>
      <c r="AMX518" s="5"/>
      <c r="AMY518" s="5"/>
      <c r="AMZ518" s="5"/>
      <c r="ANA518" s="5"/>
      <c r="ANB518" s="5"/>
      <c r="ANC518" s="5"/>
      <c r="AND518" s="5"/>
      <c r="ANE518" s="5"/>
      <c r="ANF518" s="5"/>
      <c r="ANG518" s="5"/>
      <c r="ANH518" s="5"/>
      <c r="ANI518" s="5"/>
      <c r="ANJ518" s="5"/>
      <c r="ANK518" s="5"/>
      <c r="ANL518" s="5"/>
      <c r="ANM518" s="5"/>
      <c r="ANN518" s="5"/>
      <c r="ANO518" s="5"/>
      <c r="ANP518" s="5"/>
      <c r="ANQ518" s="5"/>
      <c r="ANR518" s="5"/>
      <c r="ANS518" s="5"/>
      <c r="ANT518" s="5"/>
      <c r="ANU518" s="5"/>
      <c r="ANV518" s="5"/>
      <c r="ANW518" s="5"/>
      <c r="ANX518" s="5"/>
      <c r="ANY518" s="5"/>
      <c r="ANZ518" s="5"/>
      <c r="AOA518" s="5"/>
      <c r="AOB518" s="5"/>
      <c r="AOC518" s="5"/>
      <c r="AOD518" s="5"/>
      <c r="AOE518" s="5"/>
      <c r="AOF518" s="5"/>
      <c r="AOG518" s="5"/>
      <c r="AOH518" s="5"/>
      <c r="AOI518" s="5"/>
      <c r="AOJ518" s="5"/>
      <c r="AOK518" s="5"/>
      <c r="AOL518" s="5"/>
      <c r="AOM518" s="5"/>
      <c r="AON518" s="5"/>
      <c r="AOO518" s="5"/>
      <c r="AOP518" s="5"/>
      <c r="AOQ518" s="5"/>
      <c r="AOR518" s="5"/>
      <c r="AOS518" s="5"/>
      <c r="AOT518" s="5"/>
      <c r="AOU518" s="5"/>
      <c r="AOV518" s="5"/>
      <c r="AOW518" s="5"/>
      <c r="AOX518" s="5"/>
      <c r="AOY518" s="5"/>
      <c r="AOZ518" s="5"/>
      <c r="APA518" s="5"/>
      <c r="APB518" s="5"/>
      <c r="APC518" s="5"/>
      <c r="APD518" s="5"/>
      <c r="APE518" s="5"/>
      <c r="APF518" s="5"/>
      <c r="APG518" s="5"/>
      <c r="APH518" s="5"/>
      <c r="API518" s="5"/>
      <c r="APJ518" s="5"/>
      <c r="APK518" s="5"/>
      <c r="APL518" s="5"/>
      <c r="APM518" s="5"/>
      <c r="APN518" s="5"/>
      <c r="APO518" s="5"/>
      <c r="APP518" s="5"/>
      <c r="APQ518" s="5"/>
      <c r="APR518" s="5"/>
      <c r="APS518" s="5"/>
      <c r="APT518" s="5"/>
      <c r="APU518" s="5"/>
      <c r="APV518" s="5"/>
      <c r="APW518" s="5"/>
      <c r="APX518" s="5"/>
      <c r="APY518" s="5"/>
      <c r="APZ518" s="5"/>
      <c r="AQA518" s="5"/>
      <c r="AQB518" s="5"/>
      <c r="AQC518" s="5"/>
      <c r="AQD518" s="5"/>
      <c r="AQE518" s="5"/>
      <c r="AQF518" s="5"/>
      <c r="AQG518" s="5"/>
      <c r="AQH518" s="5"/>
      <c r="AQI518" s="5"/>
      <c r="AQJ518" s="5"/>
      <c r="AQK518" s="5"/>
      <c r="AQL518" s="5"/>
      <c r="AQM518" s="5"/>
      <c r="AQN518" s="5"/>
      <c r="AQO518" s="5"/>
      <c r="AQP518" s="5"/>
      <c r="AQQ518" s="5"/>
      <c r="AQR518" s="5"/>
      <c r="AQS518" s="5"/>
      <c r="AQT518" s="5"/>
      <c r="AQU518" s="5"/>
      <c r="AQV518" s="5"/>
      <c r="AQW518" s="5"/>
      <c r="AQX518" s="5"/>
      <c r="AQY518" s="5"/>
      <c r="AQZ518" s="5"/>
      <c r="ARA518" s="5"/>
      <c r="ARB518" s="5"/>
      <c r="ARC518" s="5"/>
      <c r="ARD518" s="5"/>
      <c r="ARE518" s="5"/>
      <c r="ARF518" s="5"/>
      <c r="ARG518" s="5"/>
      <c r="ARH518" s="5"/>
      <c r="ARI518" s="5"/>
      <c r="ARJ518" s="5"/>
      <c r="ARK518" s="5"/>
      <c r="ARL518" s="5"/>
      <c r="ARM518" s="5"/>
      <c r="ARN518" s="5"/>
      <c r="ARO518" s="5"/>
      <c r="ARP518" s="5"/>
      <c r="ARQ518" s="5"/>
      <c r="ARR518" s="5"/>
      <c r="ARS518" s="5"/>
      <c r="ART518" s="5"/>
      <c r="ARU518" s="5"/>
      <c r="ARV518" s="5"/>
      <c r="ARW518" s="5"/>
      <c r="ARX518" s="5"/>
      <c r="ARY518" s="5"/>
      <c r="ARZ518" s="5"/>
      <c r="ASA518" s="5"/>
      <c r="ASB518" s="5"/>
      <c r="ASC518" s="5"/>
      <c r="ASD518" s="5"/>
      <c r="ASE518" s="5"/>
      <c r="ASF518" s="5"/>
      <c r="ASG518" s="5"/>
      <c r="ASH518" s="5"/>
      <c r="ASI518" s="5"/>
      <c r="ASJ518" s="5"/>
      <c r="ASK518" s="5"/>
      <c r="ASL518" s="5"/>
      <c r="ASM518" s="5"/>
      <c r="ASN518" s="5"/>
      <c r="ASO518" s="5"/>
      <c r="ASP518" s="5"/>
      <c r="ASQ518" s="5"/>
      <c r="ASR518" s="5"/>
      <c r="ASS518" s="5"/>
      <c r="AST518" s="5"/>
      <c r="ASU518" s="5"/>
      <c r="ASV518" s="5"/>
      <c r="ASW518" s="5"/>
      <c r="ASX518" s="5"/>
      <c r="ASY518" s="5"/>
      <c r="ASZ518" s="5"/>
      <c r="ATA518" s="5"/>
      <c r="ATB518" s="5"/>
      <c r="ATC518" s="5"/>
      <c r="ATD518" s="5"/>
      <c r="ATE518" s="5"/>
      <c r="ATF518" s="5"/>
      <c r="ATG518" s="5"/>
      <c r="ATH518" s="5"/>
      <c r="ATI518" s="5"/>
      <c r="ATJ518" s="5"/>
      <c r="ATK518" s="5"/>
      <c r="ATL518" s="5"/>
      <c r="ATM518" s="5"/>
      <c r="ATN518" s="5"/>
      <c r="ATO518" s="5"/>
      <c r="ATP518" s="5"/>
      <c r="ATQ518" s="5"/>
      <c r="ATR518" s="5"/>
      <c r="ATS518" s="5"/>
      <c r="ATT518" s="5"/>
      <c r="ATU518" s="5"/>
      <c r="ATV518" s="5"/>
      <c r="ATW518" s="5"/>
      <c r="ATX518" s="5"/>
      <c r="ATY518" s="5"/>
      <c r="ATZ518" s="5"/>
      <c r="AUA518" s="5"/>
      <c r="AUB518" s="5"/>
      <c r="AUC518" s="5"/>
      <c r="AUD518" s="5"/>
      <c r="AUE518" s="5"/>
      <c r="AUF518" s="5"/>
      <c r="AUG518" s="5"/>
      <c r="AUH518" s="5"/>
      <c r="AUI518" s="5"/>
      <c r="AUJ518" s="5"/>
      <c r="AUK518" s="5"/>
      <c r="AUL518" s="5"/>
      <c r="AUM518" s="5"/>
      <c r="AUN518" s="5"/>
      <c r="AUO518" s="5"/>
      <c r="AUP518" s="5"/>
      <c r="AUQ518" s="5"/>
      <c r="AUR518" s="5"/>
      <c r="AUS518" s="5"/>
      <c r="AUT518" s="5"/>
      <c r="AUU518" s="5"/>
      <c r="AUV518" s="5"/>
      <c r="AUW518" s="5"/>
      <c r="AUX518" s="5"/>
      <c r="AUY518" s="5"/>
      <c r="AUZ518" s="5"/>
      <c r="AVA518" s="5"/>
      <c r="AVB518" s="5"/>
      <c r="AVC518" s="5"/>
      <c r="AVD518" s="5"/>
      <c r="AVE518" s="5"/>
      <c r="AVF518" s="5"/>
      <c r="AVG518" s="5"/>
      <c r="AVH518" s="5"/>
      <c r="AVI518" s="5"/>
      <c r="AVJ518" s="5"/>
      <c r="AVK518" s="5"/>
      <c r="AVL518" s="5"/>
      <c r="AVM518" s="5"/>
      <c r="AVN518" s="5"/>
      <c r="AVO518" s="5"/>
      <c r="AVP518" s="5"/>
      <c r="AVQ518" s="5"/>
      <c r="AVR518" s="5"/>
      <c r="AVS518" s="5"/>
      <c r="AVT518" s="5"/>
      <c r="AVU518" s="5"/>
      <c r="AVV518" s="5"/>
      <c r="AVW518" s="5"/>
      <c r="AVX518" s="5"/>
      <c r="AVY518" s="5"/>
      <c r="AVZ518" s="5"/>
      <c r="AWA518" s="5"/>
      <c r="AWB518" s="5"/>
      <c r="AWC518" s="5"/>
      <c r="AWD518" s="5"/>
      <c r="AWE518" s="5"/>
      <c r="AWF518" s="5"/>
      <c r="AWG518" s="5"/>
      <c r="AWH518" s="5"/>
      <c r="AWI518" s="5"/>
      <c r="AWJ518" s="5"/>
      <c r="AWK518" s="5"/>
      <c r="AWL518" s="5"/>
      <c r="AWM518" s="5"/>
      <c r="AWN518" s="5"/>
      <c r="AWO518" s="5"/>
      <c r="AWP518" s="5"/>
      <c r="AWQ518" s="5"/>
      <c r="AWR518" s="5"/>
      <c r="AWS518" s="5"/>
      <c r="AWT518" s="5"/>
      <c r="AWU518" s="5"/>
      <c r="AWV518" s="5"/>
      <c r="AWW518" s="5"/>
      <c r="AWX518" s="5"/>
      <c r="AWY518" s="5"/>
      <c r="AWZ518" s="5"/>
      <c r="AXA518" s="5"/>
      <c r="AXB518" s="5"/>
      <c r="AXC518" s="5"/>
      <c r="AXD518" s="5"/>
      <c r="AXE518" s="5"/>
      <c r="AXF518" s="5"/>
      <c r="AXG518" s="5"/>
      <c r="AXH518" s="5"/>
      <c r="AXI518" s="5"/>
      <c r="AXJ518" s="5"/>
      <c r="AXK518" s="5"/>
      <c r="AXL518" s="5"/>
      <c r="AXM518" s="5"/>
      <c r="AXN518" s="5"/>
      <c r="AXO518" s="5"/>
      <c r="AXP518" s="5"/>
      <c r="AXQ518" s="5"/>
      <c r="AXR518" s="5"/>
      <c r="AXS518" s="5"/>
      <c r="AXT518" s="5"/>
      <c r="AXU518" s="5"/>
      <c r="AXV518" s="5"/>
      <c r="AXW518" s="5"/>
      <c r="AXX518" s="5"/>
      <c r="AXY518" s="5"/>
      <c r="AXZ518" s="5"/>
      <c r="AYA518" s="5"/>
      <c r="AYB518" s="5"/>
      <c r="AYC518" s="5"/>
      <c r="AYD518" s="5"/>
      <c r="AYE518" s="5"/>
      <c r="AYF518" s="5"/>
      <c r="AYG518" s="5"/>
      <c r="AYH518" s="5"/>
      <c r="AYI518" s="5"/>
      <c r="AYJ518" s="5"/>
      <c r="AYK518" s="5"/>
      <c r="AYL518" s="5"/>
      <c r="AYM518" s="5"/>
      <c r="AYN518" s="5"/>
      <c r="AYO518" s="5"/>
      <c r="AYP518" s="5"/>
      <c r="AYQ518" s="5"/>
      <c r="AYR518" s="5"/>
      <c r="AYS518" s="5"/>
      <c r="AYT518" s="5"/>
      <c r="AYU518" s="5"/>
      <c r="AYV518" s="5"/>
      <c r="AYW518" s="5"/>
      <c r="AYX518" s="5"/>
      <c r="AYY518" s="5"/>
      <c r="AYZ518" s="5"/>
      <c r="AZA518" s="5"/>
      <c r="AZB518" s="5"/>
      <c r="AZC518" s="5"/>
      <c r="AZD518" s="5"/>
      <c r="AZE518" s="5"/>
      <c r="AZF518" s="5"/>
      <c r="AZG518" s="5"/>
      <c r="AZH518" s="5"/>
      <c r="AZI518" s="5"/>
      <c r="AZJ518" s="5"/>
      <c r="AZK518" s="5"/>
      <c r="AZL518" s="5"/>
      <c r="AZM518" s="5"/>
      <c r="AZN518" s="5"/>
      <c r="AZO518" s="5"/>
      <c r="AZP518" s="5"/>
      <c r="AZQ518" s="5"/>
      <c r="AZR518" s="5"/>
      <c r="AZS518" s="5"/>
      <c r="AZT518" s="5"/>
      <c r="AZU518" s="5"/>
      <c r="AZV518" s="5"/>
      <c r="AZW518" s="5"/>
      <c r="AZX518" s="5"/>
      <c r="AZY518" s="5"/>
      <c r="AZZ518" s="5"/>
      <c r="BAA518" s="5"/>
      <c r="BAB518" s="5"/>
      <c r="BAC518" s="5"/>
      <c r="BAD518" s="5"/>
      <c r="BAE518" s="5"/>
      <c r="BAF518" s="5"/>
      <c r="BAG518" s="5"/>
      <c r="BAH518" s="5"/>
      <c r="BAI518" s="5"/>
      <c r="BAJ518" s="5"/>
      <c r="BAK518" s="5"/>
      <c r="BAL518" s="5"/>
      <c r="BAM518" s="5"/>
      <c r="BAN518" s="5"/>
      <c r="BAO518" s="5"/>
      <c r="BAP518" s="5"/>
      <c r="BAQ518" s="5"/>
      <c r="BAR518" s="5"/>
      <c r="BAS518" s="5"/>
      <c r="BAT518" s="5"/>
      <c r="BAU518" s="5"/>
      <c r="BAV518" s="5"/>
      <c r="BAW518" s="5"/>
      <c r="BAX518" s="5"/>
      <c r="BAY518" s="5"/>
      <c r="BAZ518" s="5"/>
      <c r="BBA518" s="5"/>
      <c r="BBB518" s="5"/>
      <c r="BBC518" s="5"/>
      <c r="BBD518" s="5"/>
      <c r="BBE518" s="5"/>
      <c r="BBF518" s="5"/>
      <c r="BBG518" s="5"/>
      <c r="BBH518" s="5"/>
      <c r="BBI518" s="5"/>
      <c r="BBJ518" s="5"/>
      <c r="BBK518" s="5"/>
      <c r="BBL518" s="5"/>
      <c r="BBM518" s="5"/>
      <c r="BBN518" s="5"/>
      <c r="BBO518" s="5"/>
      <c r="BBP518" s="5"/>
      <c r="BBQ518" s="5"/>
      <c r="BBR518" s="5"/>
      <c r="BBS518" s="5"/>
      <c r="BBT518" s="5"/>
      <c r="BBU518" s="5"/>
      <c r="BBV518" s="5"/>
      <c r="BBW518" s="5"/>
      <c r="BBX518" s="5"/>
      <c r="BBY518" s="5"/>
      <c r="BBZ518" s="5"/>
      <c r="BCA518" s="5"/>
      <c r="BCB518" s="5"/>
      <c r="BCC518" s="5"/>
      <c r="BCD518" s="5"/>
      <c r="BCE518" s="5"/>
      <c r="BCF518" s="5"/>
      <c r="BCG518" s="5"/>
      <c r="BCH518" s="5"/>
      <c r="BCI518" s="5"/>
      <c r="BCJ518" s="5"/>
      <c r="BCK518" s="5"/>
      <c r="BCL518" s="5"/>
      <c r="BCM518" s="5"/>
      <c r="BCN518" s="5"/>
      <c r="BCO518" s="5"/>
      <c r="BCP518" s="5"/>
      <c r="BCQ518" s="5"/>
      <c r="BCR518" s="5"/>
      <c r="BCS518" s="5"/>
      <c r="BCT518" s="5"/>
      <c r="BCU518" s="5"/>
      <c r="BCV518" s="5"/>
      <c r="BCW518" s="5"/>
      <c r="BCX518" s="5"/>
      <c r="BCY518" s="5"/>
      <c r="BCZ518" s="5"/>
      <c r="BDA518" s="5"/>
      <c r="BDB518" s="5"/>
      <c r="BDC518" s="5"/>
      <c r="BDD518" s="5"/>
      <c r="BDE518" s="5"/>
      <c r="BDF518" s="5"/>
      <c r="BDG518" s="5"/>
      <c r="BDH518" s="5"/>
      <c r="BDI518" s="5"/>
      <c r="BDJ518" s="5"/>
      <c r="BDK518" s="5"/>
      <c r="BDL518" s="5"/>
      <c r="BDM518" s="5"/>
      <c r="BDN518" s="5"/>
      <c r="BDO518" s="5"/>
      <c r="BDP518" s="5"/>
      <c r="BDQ518" s="5"/>
      <c r="BDR518" s="5"/>
      <c r="BDS518" s="5"/>
      <c r="BDT518" s="5"/>
      <c r="BDU518" s="5"/>
      <c r="BDV518" s="5"/>
      <c r="BDW518" s="5"/>
      <c r="BDX518" s="5"/>
      <c r="BDY518" s="5"/>
      <c r="BDZ518" s="5"/>
      <c r="BEA518" s="5"/>
      <c r="BEB518" s="5"/>
      <c r="BEC518" s="5"/>
      <c r="BED518" s="5"/>
      <c r="BEE518" s="5"/>
      <c r="BEF518" s="5"/>
      <c r="BEG518" s="5"/>
      <c r="BEH518" s="5"/>
      <c r="BEI518" s="5"/>
      <c r="BEJ518" s="5"/>
      <c r="BEK518" s="5"/>
      <c r="BEL518" s="5"/>
      <c r="BEM518" s="5"/>
      <c r="BEN518" s="5"/>
      <c r="BEO518" s="5"/>
      <c r="BEP518" s="5"/>
      <c r="BEQ518" s="5"/>
      <c r="BER518" s="5"/>
      <c r="BES518" s="5"/>
      <c r="BET518" s="5"/>
      <c r="BEU518" s="5"/>
      <c r="BEV518" s="5"/>
      <c r="BEW518" s="5"/>
      <c r="BEX518" s="5"/>
      <c r="BEY518" s="5"/>
      <c r="BEZ518" s="5"/>
      <c r="BFA518" s="5"/>
      <c r="BFB518" s="5"/>
      <c r="BFC518" s="5"/>
      <c r="BFD518" s="5"/>
      <c r="BFE518" s="5"/>
      <c r="BFF518" s="5"/>
      <c r="BFG518" s="5"/>
      <c r="BFH518" s="5"/>
      <c r="BFI518" s="5"/>
      <c r="BFJ518" s="5"/>
      <c r="BFK518" s="5"/>
      <c r="BFL518" s="5"/>
      <c r="BFM518" s="5"/>
      <c r="BFN518" s="5"/>
      <c r="BFO518" s="5"/>
      <c r="BFP518" s="5"/>
      <c r="BFQ518" s="5"/>
      <c r="BFR518" s="5"/>
      <c r="BFS518" s="5"/>
      <c r="BFT518" s="5"/>
      <c r="BFU518" s="5"/>
      <c r="BFV518" s="5"/>
      <c r="BFW518" s="5"/>
      <c r="BFX518" s="5"/>
      <c r="BFY518" s="5"/>
      <c r="BFZ518" s="5"/>
      <c r="BGA518" s="5"/>
      <c r="BGB518" s="5"/>
      <c r="BGC518" s="5"/>
      <c r="BGD518" s="5"/>
      <c r="BGE518" s="5"/>
      <c r="BGF518" s="5"/>
      <c r="BGG518" s="5"/>
      <c r="BGH518" s="5"/>
      <c r="BGI518" s="5"/>
      <c r="BGJ518" s="5"/>
      <c r="BGK518" s="5"/>
      <c r="BGL518" s="5"/>
      <c r="BGM518" s="5"/>
      <c r="BGN518" s="5"/>
      <c r="BGO518" s="5"/>
      <c r="BGP518" s="5"/>
      <c r="BGQ518" s="5"/>
      <c r="BGR518" s="5"/>
      <c r="BGS518" s="5"/>
      <c r="BGT518" s="5"/>
      <c r="BGU518" s="5"/>
      <c r="BGV518" s="5"/>
      <c r="BGW518" s="5"/>
      <c r="BGX518" s="5"/>
      <c r="BGY518" s="5"/>
      <c r="BGZ518" s="5"/>
      <c r="BHA518" s="5"/>
      <c r="BHB518" s="5"/>
      <c r="BHC518" s="5"/>
      <c r="BHD518" s="5"/>
      <c r="BHE518" s="5"/>
      <c r="BHF518" s="5"/>
      <c r="BHG518" s="5"/>
      <c r="BHH518" s="5"/>
      <c r="BHI518" s="5"/>
      <c r="BHJ518" s="5"/>
      <c r="BHK518" s="5"/>
      <c r="BHL518" s="5"/>
      <c r="BHM518" s="5"/>
      <c r="BHN518" s="5"/>
      <c r="BHO518" s="5"/>
      <c r="BHP518" s="5"/>
      <c r="BHQ518" s="5"/>
      <c r="BHR518" s="5"/>
      <c r="BHS518" s="5"/>
      <c r="BHT518" s="5"/>
      <c r="BHU518" s="5"/>
      <c r="BHV518" s="5"/>
      <c r="BHW518" s="5"/>
      <c r="BHX518" s="5"/>
      <c r="BHY518" s="5"/>
      <c r="BHZ518" s="5"/>
      <c r="BIA518" s="5"/>
      <c r="BIB518" s="5"/>
      <c r="BIC518" s="5"/>
      <c r="BID518" s="5"/>
      <c r="BIE518" s="5"/>
      <c r="BIF518" s="5"/>
      <c r="BIG518" s="5"/>
      <c r="BIH518" s="5"/>
      <c r="BII518" s="5"/>
      <c r="BIJ518" s="5"/>
      <c r="BIK518" s="5"/>
      <c r="BIL518" s="5"/>
      <c r="BIM518" s="5"/>
      <c r="BIN518" s="5"/>
      <c r="BIO518" s="5"/>
      <c r="BIP518" s="5"/>
      <c r="BIQ518" s="5"/>
      <c r="BIR518" s="5"/>
      <c r="BIS518" s="5"/>
      <c r="BIT518" s="5"/>
      <c r="BIU518" s="5"/>
      <c r="BIV518" s="5"/>
      <c r="BIW518" s="5"/>
      <c r="BIX518" s="5"/>
      <c r="BIY518" s="5"/>
      <c r="BIZ518" s="5"/>
      <c r="BJA518" s="5"/>
      <c r="BJB518" s="5"/>
      <c r="BJC518" s="5"/>
      <c r="BJD518" s="5"/>
      <c r="BJE518" s="5"/>
      <c r="BJF518" s="5"/>
      <c r="BJG518" s="5"/>
      <c r="BJH518" s="5"/>
      <c r="BJI518" s="5"/>
      <c r="BJJ518" s="5"/>
      <c r="BJK518" s="5"/>
      <c r="BJL518" s="5"/>
      <c r="BJM518" s="5"/>
      <c r="BJN518" s="5"/>
      <c r="BJO518" s="5"/>
      <c r="BJP518" s="5"/>
      <c r="BJQ518" s="5"/>
      <c r="BJR518" s="5"/>
      <c r="BJS518" s="5"/>
      <c r="BJT518" s="5"/>
      <c r="BJU518" s="5"/>
      <c r="BJV518" s="5"/>
      <c r="BJW518" s="5"/>
      <c r="BJX518" s="5"/>
      <c r="BJY518" s="5"/>
      <c r="BJZ518" s="5"/>
      <c r="BKA518" s="5"/>
      <c r="BKB518" s="5"/>
      <c r="BKC518" s="5"/>
      <c r="BKD518" s="5"/>
      <c r="BKE518" s="5"/>
      <c r="BKF518" s="5"/>
      <c r="BKG518" s="5"/>
      <c r="BKH518" s="5"/>
      <c r="BKI518" s="5"/>
      <c r="BKJ518" s="5"/>
      <c r="BKK518" s="5"/>
      <c r="BKL518" s="5"/>
      <c r="BKM518" s="5"/>
      <c r="BKN518" s="5"/>
      <c r="BKO518" s="5"/>
      <c r="BKP518" s="5"/>
      <c r="BKQ518" s="5"/>
      <c r="BKR518" s="5"/>
      <c r="BKS518" s="5"/>
      <c r="BKT518" s="5"/>
      <c r="BKU518" s="5"/>
      <c r="BKV518" s="5"/>
      <c r="BKW518" s="5"/>
      <c r="BKX518" s="5"/>
      <c r="BKY518" s="5"/>
      <c r="BKZ518" s="5"/>
      <c r="BLA518" s="5"/>
      <c r="BLB518" s="5"/>
      <c r="BLC518" s="5"/>
      <c r="BLD518" s="5"/>
      <c r="BLE518" s="5"/>
      <c r="BLF518" s="5"/>
      <c r="BLG518" s="5"/>
      <c r="BLH518" s="5"/>
      <c r="BLI518" s="5"/>
      <c r="BLJ518" s="5"/>
      <c r="BLK518" s="5"/>
      <c r="BLL518" s="5"/>
      <c r="BLM518" s="5"/>
      <c r="BLN518" s="5"/>
      <c r="BLO518" s="5"/>
      <c r="BLP518" s="5"/>
      <c r="BLQ518" s="5"/>
      <c r="BLR518" s="5"/>
      <c r="BLS518" s="5"/>
      <c r="BLT518" s="5"/>
      <c r="BLU518" s="5"/>
      <c r="BLV518" s="5"/>
      <c r="BLW518" s="5"/>
      <c r="BLX518" s="5"/>
      <c r="BLY518" s="5"/>
      <c r="BLZ518" s="5"/>
      <c r="BMA518" s="5"/>
      <c r="BMB518" s="5"/>
      <c r="BMC518" s="5"/>
      <c r="BMD518" s="5"/>
      <c r="BME518" s="5"/>
      <c r="BMF518" s="5"/>
      <c r="BMG518" s="5"/>
      <c r="BMH518" s="5"/>
      <c r="BMI518" s="5"/>
      <c r="BMJ518" s="5"/>
      <c r="BMK518" s="5"/>
      <c r="BML518" s="5"/>
      <c r="BMM518" s="5"/>
      <c r="BMN518" s="5"/>
      <c r="BMO518" s="5"/>
      <c r="BMP518" s="5"/>
      <c r="BMQ518" s="5"/>
      <c r="BMR518" s="5"/>
      <c r="BMS518" s="5"/>
      <c r="BMT518" s="5"/>
      <c r="BMU518" s="5"/>
      <c r="BMV518" s="5"/>
      <c r="BMW518" s="5"/>
      <c r="BMX518" s="5"/>
      <c r="BMY518" s="5"/>
      <c r="BMZ518" s="5"/>
      <c r="BNA518" s="5"/>
      <c r="BNB518" s="5"/>
      <c r="BNC518" s="5"/>
      <c r="BND518" s="5"/>
      <c r="BNE518" s="5"/>
      <c r="BNF518" s="5"/>
      <c r="BNG518" s="5"/>
      <c r="BNH518" s="5"/>
      <c r="BNI518" s="5"/>
      <c r="BNJ518" s="5"/>
      <c r="BNK518" s="5"/>
      <c r="BNL518" s="5"/>
      <c r="BNM518" s="5"/>
      <c r="BNN518" s="5"/>
      <c r="BNO518" s="5"/>
      <c r="BNP518" s="5"/>
      <c r="BNQ518" s="5"/>
      <c r="BNR518" s="5"/>
      <c r="BNS518" s="5"/>
      <c r="BNT518" s="5"/>
      <c r="BNU518" s="5"/>
      <c r="BNV518" s="5"/>
      <c r="BNW518" s="5"/>
      <c r="BNX518" s="5"/>
      <c r="BNY518" s="5"/>
      <c r="BNZ518" s="5"/>
      <c r="BOA518" s="5"/>
      <c r="BOB518" s="5"/>
      <c r="BOC518" s="5"/>
      <c r="BOD518" s="5"/>
      <c r="BOE518" s="5"/>
      <c r="BOF518" s="5"/>
      <c r="BOG518" s="5"/>
      <c r="BOH518" s="5"/>
      <c r="BOI518" s="5"/>
      <c r="BOJ518" s="5"/>
      <c r="BOK518" s="5"/>
      <c r="BOL518" s="5"/>
      <c r="BOM518" s="5"/>
      <c r="BON518" s="5"/>
      <c r="BOO518" s="5"/>
      <c r="BOP518" s="5"/>
      <c r="BOQ518" s="5"/>
      <c r="BOR518" s="5"/>
      <c r="BOS518" s="5"/>
      <c r="BOT518" s="5"/>
      <c r="BOU518" s="5"/>
      <c r="BOV518" s="5"/>
      <c r="BOW518" s="5"/>
      <c r="BOX518" s="5"/>
      <c r="BOY518" s="5"/>
      <c r="BOZ518" s="5"/>
      <c r="BPA518" s="5"/>
      <c r="BPB518" s="5"/>
      <c r="BPC518" s="5"/>
      <c r="BPD518" s="5"/>
      <c r="BPE518" s="5"/>
      <c r="BPF518" s="5"/>
      <c r="BPG518" s="5"/>
      <c r="BPH518" s="5"/>
      <c r="BPI518" s="5"/>
      <c r="BPJ518" s="5"/>
      <c r="BPK518" s="5"/>
      <c r="BPL518" s="5"/>
      <c r="BPM518" s="5"/>
      <c r="BPN518" s="5"/>
      <c r="BPO518" s="5"/>
      <c r="BPP518" s="5"/>
      <c r="BPQ518" s="5"/>
      <c r="BPR518" s="5"/>
      <c r="BPS518" s="5"/>
      <c r="BPT518" s="5"/>
      <c r="BPU518" s="5"/>
      <c r="BPV518" s="5"/>
      <c r="BPW518" s="5"/>
      <c r="BPX518" s="5"/>
      <c r="BPY518" s="5"/>
      <c r="BPZ518" s="5"/>
      <c r="BQA518" s="5"/>
      <c r="BQB518" s="5"/>
      <c r="BQC518" s="5"/>
      <c r="BQD518" s="5"/>
      <c r="BQE518" s="5"/>
      <c r="BQF518" s="5"/>
      <c r="BQG518" s="5"/>
      <c r="BQH518" s="5"/>
      <c r="BQI518" s="5"/>
      <c r="BQJ518" s="5"/>
      <c r="BQK518" s="5"/>
      <c r="BQL518" s="5"/>
      <c r="BQM518" s="5"/>
      <c r="BQN518" s="5"/>
      <c r="BQO518" s="5"/>
      <c r="BQP518" s="5"/>
      <c r="BQQ518" s="5"/>
      <c r="BQR518" s="5"/>
      <c r="BQS518" s="5"/>
      <c r="BQT518" s="5"/>
      <c r="BQU518" s="5"/>
      <c r="BQV518" s="5"/>
      <c r="BQW518" s="5"/>
      <c r="BQX518" s="5"/>
      <c r="BQY518" s="5"/>
      <c r="BQZ518" s="5"/>
      <c r="BRA518" s="5"/>
      <c r="BRB518" s="5"/>
      <c r="BRC518" s="5"/>
      <c r="BRD518" s="5"/>
      <c r="BRE518" s="5"/>
      <c r="BRF518" s="5"/>
      <c r="BRG518" s="5"/>
      <c r="BRH518" s="5"/>
      <c r="BRI518" s="5"/>
      <c r="BRJ518" s="5"/>
      <c r="BRK518" s="5"/>
      <c r="BRL518" s="5"/>
      <c r="BRM518" s="5"/>
      <c r="BRN518" s="5"/>
      <c r="BRO518" s="5"/>
      <c r="BRP518" s="5"/>
      <c r="BRQ518" s="5"/>
      <c r="BRR518" s="5"/>
      <c r="BRS518" s="5"/>
      <c r="BRT518" s="5"/>
      <c r="BRU518" s="5"/>
      <c r="BRV518" s="5"/>
      <c r="BRW518" s="5"/>
      <c r="BRX518" s="5"/>
      <c r="BRY518" s="5"/>
      <c r="BRZ518" s="5"/>
      <c r="BSA518" s="5"/>
      <c r="BSB518" s="5"/>
      <c r="BSC518" s="5"/>
      <c r="BSD518" s="5"/>
      <c r="BSE518" s="5"/>
      <c r="BSF518" s="5"/>
      <c r="BSG518" s="5"/>
      <c r="BSH518" s="5"/>
      <c r="BSI518" s="5"/>
      <c r="BSJ518" s="5"/>
      <c r="BSK518" s="5"/>
      <c r="BSL518" s="5"/>
      <c r="BSM518" s="5"/>
      <c r="BSN518" s="5"/>
      <c r="BSO518" s="5"/>
      <c r="BSP518" s="5"/>
      <c r="BSQ518" s="5"/>
      <c r="BSR518" s="5"/>
      <c r="BSS518" s="5"/>
      <c r="BST518" s="5"/>
      <c r="BSU518" s="5"/>
      <c r="BSV518" s="5"/>
      <c r="BSW518" s="5"/>
      <c r="BSX518" s="5"/>
      <c r="BSY518" s="5"/>
      <c r="BSZ518" s="5"/>
      <c r="BTA518" s="5"/>
      <c r="BTB518" s="5"/>
      <c r="BTC518" s="5"/>
      <c r="BTD518" s="5"/>
      <c r="BTE518" s="5"/>
      <c r="BTF518" s="5"/>
      <c r="BTG518" s="5"/>
      <c r="BTH518" s="5"/>
      <c r="BTI518" s="5"/>
      <c r="BTJ518" s="5"/>
      <c r="BTK518" s="5"/>
      <c r="BTL518" s="5"/>
      <c r="BTM518" s="5"/>
      <c r="BTN518" s="5"/>
      <c r="BTO518" s="5"/>
      <c r="BTP518" s="5"/>
      <c r="BTQ518" s="5"/>
      <c r="BTR518" s="5"/>
      <c r="BTS518" s="5"/>
      <c r="BTT518" s="5"/>
      <c r="BTU518" s="5"/>
      <c r="BTV518" s="5"/>
      <c r="BTW518" s="5"/>
      <c r="BTX518" s="5"/>
      <c r="BTY518" s="5"/>
      <c r="BTZ518" s="5"/>
      <c r="BUA518" s="5"/>
      <c r="BUB518" s="5"/>
      <c r="BUC518" s="5"/>
      <c r="BUD518" s="5"/>
      <c r="BUE518" s="5"/>
      <c r="BUF518" s="5"/>
      <c r="BUG518" s="5"/>
      <c r="BUH518" s="5"/>
      <c r="BUI518" s="5"/>
      <c r="BUJ518" s="5"/>
      <c r="BUK518" s="5"/>
      <c r="BUL518" s="5"/>
      <c r="BUM518" s="5"/>
      <c r="BUN518" s="5"/>
      <c r="BUO518" s="5"/>
      <c r="BUP518" s="5"/>
      <c r="BUQ518" s="5"/>
      <c r="BUR518" s="5"/>
      <c r="BUS518" s="5"/>
      <c r="BUT518" s="5"/>
      <c r="BUU518" s="5"/>
      <c r="BUV518" s="5"/>
      <c r="BUW518" s="5"/>
      <c r="BUX518" s="5"/>
      <c r="BUY518" s="5"/>
      <c r="BUZ518" s="5"/>
      <c r="BVA518" s="5"/>
      <c r="BVB518" s="5"/>
      <c r="BVC518" s="5"/>
      <c r="BVD518" s="5"/>
      <c r="BVE518" s="5"/>
      <c r="BVF518" s="5"/>
      <c r="BVG518" s="5"/>
      <c r="BVH518" s="5"/>
      <c r="BVI518" s="5"/>
      <c r="BVJ518" s="5"/>
      <c r="BVK518" s="5"/>
      <c r="BVL518" s="5"/>
      <c r="BVM518" s="5"/>
      <c r="BVN518" s="5"/>
      <c r="BVO518" s="5"/>
      <c r="BVP518" s="5"/>
      <c r="BVQ518" s="5"/>
      <c r="BVR518" s="5"/>
      <c r="BVS518" s="5"/>
      <c r="BVT518" s="5"/>
      <c r="BVU518" s="5"/>
      <c r="BVV518" s="5"/>
      <c r="BVW518" s="5"/>
      <c r="BVX518" s="5"/>
      <c r="BVY518" s="5"/>
      <c r="BVZ518" s="5"/>
      <c r="BWA518" s="5"/>
      <c r="BWB518" s="5"/>
      <c r="BWC518" s="5"/>
      <c r="BWD518" s="5"/>
      <c r="BWE518" s="5"/>
      <c r="BWF518" s="5"/>
      <c r="BWG518" s="5"/>
      <c r="BWH518" s="5"/>
      <c r="BWI518" s="5"/>
      <c r="BWJ518" s="5"/>
      <c r="BWK518" s="5"/>
      <c r="BWL518" s="5"/>
      <c r="BWM518" s="5"/>
      <c r="BWN518" s="5"/>
      <c r="BWO518" s="5"/>
      <c r="BWP518" s="5"/>
      <c r="BWQ518" s="5"/>
      <c r="BWR518" s="5"/>
      <c r="BWS518" s="5"/>
      <c r="BWT518" s="5"/>
      <c r="BWU518" s="5"/>
      <c r="BWV518" s="5"/>
      <c r="BWW518" s="5"/>
      <c r="BWX518" s="5"/>
      <c r="BWY518" s="5"/>
      <c r="BWZ518" s="5"/>
      <c r="BXA518" s="5"/>
      <c r="BXB518" s="5"/>
      <c r="BXC518" s="5"/>
      <c r="BXD518" s="5"/>
      <c r="BXE518" s="5"/>
      <c r="BXF518" s="5"/>
      <c r="BXG518" s="5"/>
      <c r="BXH518" s="5"/>
      <c r="BXI518" s="5"/>
      <c r="BXJ518" s="5"/>
      <c r="BXK518" s="5"/>
      <c r="BXL518" s="5"/>
      <c r="BXM518" s="5"/>
      <c r="BXN518" s="5"/>
      <c r="BXO518" s="5"/>
      <c r="BXP518" s="5"/>
      <c r="BXQ518" s="5"/>
      <c r="BXR518" s="5"/>
      <c r="BXS518" s="5"/>
      <c r="BXT518" s="5"/>
      <c r="BXU518" s="5"/>
      <c r="BXV518" s="5"/>
      <c r="BXW518" s="5"/>
      <c r="BXX518" s="5"/>
      <c r="BXY518" s="5"/>
      <c r="BXZ518" s="5"/>
      <c r="BYA518" s="5"/>
      <c r="BYB518" s="5"/>
      <c r="BYC518" s="5"/>
      <c r="BYD518" s="5"/>
      <c r="BYE518" s="5"/>
      <c r="BYF518" s="5"/>
      <c r="BYG518" s="5"/>
      <c r="BYH518" s="5"/>
      <c r="BYI518" s="5"/>
      <c r="BYJ518" s="5"/>
      <c r="BYK518" s="5"/>
      <c r="BYL518" s="5"/>
      <c r="BYM518" s="5"/>
      <c r="BYN518" s="5"/>
      <c r="BYO518" s="5"/>
      <c r="BYP518" s="5"/>
      <c r="BYQ518" s="5"/>
      <c r="BYR518" s="5"/>
      <c r="BYS518" s="5"/>
      <c r="BYT518" s="5"/>
      <c r="BYU518" s="5"/>
      <c r="BYV518" s="5"/>
      <c r="BYW518" s="5"/>
      <c r="BYX518" s="5"/>
      <c r="BYY518" s="5"/>
      <c r="BYZ518" s="5"/>
      <c r="BZA518" s="5"/>
      <c r="BZB518" s="5"/>
      <c r="BZC518" s="5"/>
      <c r="BZD518" s="5"/>
      <c r="BZE518" s="5"/>
      <c r="BZF518" s="5"/>
      <c r="BZG518" s="5"/>
      <c r="BZH518" s="5"/>
      <c r="BZI518" s="5"/>
      <c r="BZJ518" s="5"/>
      <c r="BZK518" s="5"/>
      <c r="BZL518" s="5"/>
      <c r="BZM518" s="5"/>
      <c r="BZN518" s="5"/>
      <c r="BZO518" s="5"/>
      <c r="BZP518" s="5"/>
      <c r="BZQ518" s="5"/>
      <c r="BZR518" s="5"/>
      <c r="BZS518" s="5"/>
      <c r="BZT518" s="5"/>
      <c r="BZU518" s="5"/>
      <c r="BZV518" s="5"/>
      <c r="BZW518" s="5"/>
      <c r="BZX518" s="5"/>
      <c r="BZY518" s="5"/>
      <c r="BZZ518" s="5"/>
      <c r="CAA518" s="5"/>
      <c r="CAB518" s="5"/>
      <c r="CAC518" s="5"/>
      <c r="CAD518" s="5"/>
      <c r="CAE518" s="5"/>
      <c r="CAF518" s="5"/>
      <c r="CAG518" s="5"/>
      <c r="CAH518" s="5"/>
      <c r="CAI518" s="5"/>
      <c r="CAJ518" s="5"/>
      <c r="CAK518" s="5"/>
      <c r="CAL518" s="5"/>
      <c r="CAM518" s="5"/>
      <c r="CAN518" s="5"/>
      <c r="CAO518" s="5"/>
      <c r="CAP518" s="5"/>
      <c r="CAQ518" s="5"/>
      <c r="CAR518" s="5"/>
      <c r="CAS518" s="5"/>
      <c r="CAT518" s="5"/>
      <c r="CAU518" s="5"/>
      <c r="CAV518" s="5"/>
      <c r="CAW518" s="5"/>
      <c r="CAX518" s="5"/>
      <c r="CAY518" s="5"/>
      <c r="CAZ518" s="5"/>
      <c r="CBA518" s="5"/>
      <c r="CBB518" s="5"/>
      <c r="CBC518" s="5"/>
      <c r="CBD518" s="5"/>
      <c r="CBE518" s="5"/>
      <c r="CBF518" s="5"/>
      <c r="CBG518" s="5"/>
      <c r="CBH518" s="5"/>
      <c r="CBI518" s="5"/>
      <c r="CBJ518" s="5"/>
      <c r="CBK518" s="5"/>
      <c r="CBL518" s="5"/>
      <c r="CBM518" s="5"/>
      <c r="CBN518" s="5"/>
      <c r="CBO518" s="5"/>
      <c r="CBP518" s="5"/>
      <c r="CBQ518" s="5"/>
      <c r="CBR518" s="5"/>
      <c r="CBS518" s="5"/>
      <c r="CBT518" s="5"/>
      <c r="CBU518" s="5"/>
      <c r="CBV518" s="5"/>
      <c r="CBW518" s="5"/>
      <c r="CBX518" s="5"/>
      <c r="CBY518" s="5"/>
      <c r="CBZ518" s="5"/>
      <c r="CCA518" s="5"/>
      <c r="CCB518" s="5"/>
      <c r="CCC518" s="5"/>
      <c r="CCD518" s="5"/>
      <c r="CCE518" s="5"/>
      <c r="CCF518" s="5"/>
      <c r="CCG518" s="5"/>
      <c r="CCH518" s="5"/>
      <c r="CCI518" s="5"/>
      <c r="CCJ518" s="5"/>
      <c r="CCK518" s="5"/>
      <c r="CCL518" s="5"/>
      <c r="CCM518" s="5"/>
      <c r="CCN518" s="5"/>
      <c r="CCO518" s="5"/>
      <c r="CCP518" s="5"/>
      <c r="CCQ518" s="5"/>
      <c r="CCR518" s="5"/>
      <c r="CCS518" s="5"/>
      <c r="CCT518" s="5"/>
      <c r="CCU518" s="5"/>
      <c r="CCV518" s="5"/>
      <c r="CCW518" s="5"/>
      <c r="CCX518" s="5"/>
      <c r="CCY518" s="5"/>
      <c r="CCZ518" s="5"/>
      <c r="CDA518" s="5"/>
      <c r="CDB518" s="5"/>
      <c r="CDC518" s="5"/>
      <c r="CDD518" s="5"/>
      <c r="CDE518" s="5"/>
      <c r="CDF518" s="5"/>
      <c r="CDG518" s="5"/>
      <c r="CDH518" s="5"/>
      <c r="CDI518" s="5"/>
      <c r="CDJ518" s="5"/>
      <c r="CDK518" s="5"/>
      <c r="CDL518" s="5"/>
      <c r="CDM518" s="5"/>
      <c r="CDN518" s="5"/>
      <c r="CDO518" s="5"/>
      <c r="CDP518" s="5"/>
      <c r="CDQ518" s="5"/>
      <c r="CDR518" s="5"/>
      <c r="CDS518" s="5"/>
      <c r="CDT518" s="5"/>
      <c r="CDU518" s="5"/>
      <c r="CDV518" s="5"/>
      <c r="CDW518" s="5"/>
      <c r="CDX518" s="5"/>
      <c r="CDY518" s="5"/>
      <c r="CDZ518" s="5"/>
      <c r="CEA518" s="5"/>
      <c r="CEB518" s="5"/>
      <c r="CEC518" s="5"/>
      <c r="CED518" s="5"/>
      <c r="CEE518" s="5"/>
      <c r="CEF518" s="5"/>
      <c r="CEG518" s="5"/>
      <c r="CEH518" s="5"/>
      <c r="CEI518" s="5"/>
      <c r="CEJ518" s="5"/>
      <c r="CEK518" s="5"/>
      <c r="CEL518" s="5"/>
      <c r="CEM518" s="5"/>
      <c r="CEN518" s="5"/>
      <c r="CEO518" s="5"/>
      <c r="CEP518" s="5"/>
      <c r="CEQ518" s="5"/>
      <c r="CER518" s="5"/>
      <c r="CES518" s="5"/>
      <c r="CET518" s="5"/>
      <c r="CEU518" s="5"/>
      <c r="CEV518" s="5"/>
      <c r="CEW518" s="5"/>
      <c r="CEX518" s="5"/>
      <c r="CEY518" s="5"/>
      <c r="CEZ518" s="5"/>
      <c r="CFA518" s="5"/>
      <c r="CFB518" s="5"/>
      <c r="CFC518" s="5"/>
      <c r="CFD518" s="5"/>
      <c r="CFE518" s="5"/>
      <c r="CFF518" s="5"/>
      <c r="CFG518" s="5"/>
      <c r="CFH518" s="5"/>
      <c r="CFI518" s="5"/>
      <c r="CFJ518" s="5"/>
      <c r="CFK518" s="5"/>
      <c r="CFL518" s="5"/>
      <c r="CFM518" s="5"/>
      <c r="CFN518" s="5"/>
      <c r="CFO518" s="5"/>
      <c r="CFP518" s="5"/>
      <c r="CFQ518" s="5"/>
      <c r="CFR518" s="5"/>
      <c r="CFS518" s="5"/>
      <c r="CFT518" s="5"/>
      <c r="CFU518" s="5"/>
      <c r="CFV518" s="5"/>
      <c r="CFW518" s="5"/>
      <c r="CFX518" s="5"/>
      <c r="CFY518" s="5"/>
      <c r="CFZ518" s="5"/>
      <c r="CGA518" s="5"/>
      <c r="CGB518" s="5"/>
      <c r="CGC518" s="5"/>
      <c r="CGD518" s="5"/>
      <c r="CGE518" s="5"/>
      <c r="CGF518" s="5"/>
      <c r="CGG518" s="5"/>
      <c r="CGH518" s="5"/>
      <c r="CGI518" s="5"/>
      <c r="CGJ518" s="5"/>
      <c r="CGK518" s="5"/>
      <c r="CGL518" s="5"/>
      <c r="CGM518" s="5"/>
      <c r="CGN518" s="5"/>
      <c r="CGO518" s="5"/>
      <c r="CGP518" s="5"/>
      <c r="CGQ518" s="5"/>
      <c r="CGR518" s="5"/>
      <c r="CGS518" s="5"/>
      <c r="CGT518" s="5"/>
      <c r="CGU518" s="5"/>
      <c r="CGV518" s="5"/>
      <c r="CGW518" s="5"/>
      <c r="CGX518" s="5"/>
      <c r="CGY518" s="5"/>
      <c r="CGZ518" s="5"/>
      <c r="CHA518" s="5"/>
      <c r="CHB518" s="5"/>
      <c r="CHC518" s="5"/>
      <c r="CHD518" s="5"/>
      <c r="CHE518" s="5"/>
      <c r="CHF518" s="5"/>
      <c r="CHG518" s="5"/>
      <c r="CHH518" s="5"/>
      <c r="CHI518" s="5"/>
      <c r="CHJ518" s="5"/>
      <c r="CHK518" s="5"/>
      <c r="CHL518" s="5"/>
      <c r="CHM518" s="5"/>
      <c r="CHN518" s="5"/>
      <c r="CHO518" s="5"/>
      <c r="CHP518" s="5"/>
      <c r="CHQ518" s="5"/>
      <c r="CHR518" s="5"/>
      <c r="CHS518" s="5"/>
      <c r="CHT518" s="5"/>
      <c r="CHU518" s="5"/>
      <c r="CHV518" s="5"/>
      <c r="CHW518" s="5"/>
      <c r="CHX518" s="5"/>
      <c r="CHY518" s="5"/>
      <c r="CHZ518" s="5"/>
      <c r="CIA518" s="5"/>
      <c r="CIB518" s="5"/>
      <c r="CIC518" s="5"/>
      <c r="CID518" s="5"/>
      <c r="CIE518" s="5"/>
      <c r="CIF518" s="5"/>
      <c r="CIG518" s="5"/>
      <c r="CIH518" s="5"/>
      <c r="CII518" s="5"/>
      <c r="CIJ518" s="5"/>
      <c r="CIK518" s="5"/>
      <c r="CIL518" s="5"/>
      <c r="CIM518" s="5"/>
      <c r="CIN518" s="5"/>
      <c r="CIO518" s="5"/>
      <c r="CIP518" s="5"/>
      <c r="CIQ518" s="5"/>
      <c r="CIR518" s="5"/>
      <c r="CIS518" s="5"/>
      <c r="CIT518" s="5"/>
      <c r="CIU518" s="5"/>
      <c r="CIV518" s="5"/>
      <c r="CIW518" s="5"/>
      <c r="CIX518" s="5"/>
      <c r="CIY518" s="5"/>
      <c r="CIZ518" s="5"/>
      <c r="CJA518" s="5"/>
      <c r="CJB518" s="5"/>
      <c r="CJC518" s="5"/>
      <c r="CJD518" s="5"/>
      <c r="CJE518" s="5"/>
      <c r="CJF518" s="5"/>
      <c r="CJG518" s="5"/>
      <c r="CJH518" s="5"/>
      <c r="CJI518" s="5"/>
      <c r="CJJ518" s="5"/>
      <c r="CJK518" s="5"/>
      <c r="CJL518" s="5"/>
      <c r="CJM518" s="5"/>
      <c r="CJN518" s="5"/>
      <c r="CJO518" s="5"/>
      <c r="CJP518" s="5"/>
      <c r="CJQ518" s="5"/>
      <c r="CJR518" s="5"/>
      <c r="CJS518" s="5"/>
      <c r="CJT518" s="5"/>
      <c r="CJU518" s="5"/>
      <c r="CJV518" s="5"/>
      <c r="CJW518" s="5"/>
      <c r="CJX518" s="5"/>
      <c r="CJY518" s="5"/>
      <c r="CJZ518" s="5"/>
      <c r="CKA518" s="5"/>
      <c r="CKB518" s="5"/>
      <c r="CKC518" s="5"/>
      <c r="CKD518" s="5"/>
      <c r="CKE518" s="5"/>
      <c r="CKF518" s="5"/>
      <c r="CKG518" s="5"/>
      <c r="CKH518" s="5"/>
      <c r="CKI518" s="5"/>
      <c r="CKJ518" s="5"/>
      <c r="CKK518" s="5"/>
      <c r="CKL518" s="5"/>
      <c r="CKM518" s="5"/>
      <c r="CKN518" s="5"/>
      <c r="CKO518" s="5"/>
      <c r="CKP518" s="5"/>
      <c r="CKQ518" s="5"/>
      <c r="CKR518" s="5"/>
      <c r="CKS518" s="5"/>
      <c r="CKT518" s="5"/>
      <c r="CKU518" s="5"/>
      <c r="CKV518" s="5"/>
      <c r="CKW518" s="5"/>
      <c r="CKX518" s="5"/>
      <c r="CKY518" s="5"/>
      <c r="CKZ518" s="5"/>
      <c r="CLA518" s="5"/>
      <c r="CLB518" s="5"/>
      <c r="CLC518" s="5"/>
      <c r="CLD518" s="5"/>
      <c r="CLE518" s="5"/>
      <c r="CLF518" s="5"/>
      <c r="CLG518" s="5"/>
      <c r="CLH518" s="5"/>
      <c r="CLI518" s="5"/>
      <c r="CLJ518" s="5"/>
      <c r="CLK518" s="5"/>
      <c r="CLL518" s="5"/>
      <c r="CLM518" s="5"/>
      <c r="CLN518" s="5"/>
      <c r="CLO518" s="5"/>
      <c r="CLP518" s="5"/>
      <c r="CLQ518" s="5"/>
      <c r="CLR518" s="5"/>
      <c r="CLS518" s="5"/>
      <c r="CLT518" s="5"/>
      <c r="CLU518" s="5"/>
      <c r="CLV518" s="5"/>
      <c r="CLW518" s="5"/>
      <c r="CLX518" s="5"/>
      <c r="CLY518" s="5"/>
      <c r="CLZ518" s="5"/>
      <c r="CMA518" s="5"/>
      <c r="CMB518" s="5"/>
      <c r="CMC518" s="5"/>
      <c r="CMD518" s="5"/>
      <c r="CME518" s="5"/>
      <c r="CMF518" s="5"/>
      <c r="CMG518" s="5"/>
      <c r="CMH518" s="5"/>
      <c r="CMI518" s="5"/>
      <c r="CMJ518" s="5"/>
      <c r="CMK518" s="5"/>
      <c r="CML518" s="5"/>
      <c r="CMM518" s="5"/>
      <c r="CMN518" s="5"/>
      <c r="CMO518" s="5"/>
      <c r="CMP518" s="5"/>
      <c r="CMQ518" s="5"/>
      <c r="CMR518" s="5"/>
      <c r="CMS518" s="5"/>
      <c r="CMT518" s="5"/>
      <c r="CMU518" s="5"/>
      <c r="CMV518" s="5"/>
      <c r="CMW518" s="5"/>
      <c r="CMX518" s="5"/>
      <c r="CMY518" s="5"/>
      <c r="CMZ518" s="5"/>
      <c r="CNA518" s="5"/>
      <c r="CNB518" s="5"/>
      <c r="CNC518" s="5"/>
      <c r="CND518" s="5"/>
      <c r="CNE518" s="5"/>
      <c r="CNF518" s="5"/>
      <c r="CNG518" s="5"/>
      <c r="CNH518" s="5"/>
      <c r="CNI518" s="5"/>
      <c r="CNJ518" s="5"/>
      <c r="CNK518" s="5"/>
      <c r="CNL518" s="5"/>
      <c r="CNM518" s="5"/>
      <c r="CNN518" s="5"/>
      <c r="CNO518" s="5"/>
      <c r="CNP518" s="5"/>
      <c r="CNQ518" s="5"/>
      <c r="CNR518" s="5"/>
      <c r="CNS518" s="5"/>
      <c r="CNT518" s="5"/>
      <c r="CNU518" s="5"/>
      <c r="CNV518" s="5"/>
      <c r="CNW518" s="5"/>
      <c r="CNX518" s="5"/>
      <c r="CNY518" s="5"/>
      <c r="CNZ518" s="5"/>
      <c r="COA518" s="5"/>
      <c r="COB518" s="5"/>
      <c r="COC518" s="5"/>
      <c r="COD518" s="5"/>
      <c r="COE518" s="5"/>
      <c r="COF518" s="5"/>
      <c r="COG518" s="5"/>
      <c r="COH518" s="5"/>
      <c r="COI518" s="5"/>
      <c r="COJ518" s="5"/>
      <c r="COK518" s="5"/>
      <c r="COL518" s="5"/>
      <c r="COM518" s="5"/>
      <c r="CON518" s="5"/>
      <c r="COO518" s="5"/>
      <c r="COP518" s="5"/>
      <c r="COQ518" s="5"/>
      <c r="COR518" s="5"/>
      <c r="COS518" s="5"/>
      <c r="COT518" s="5"/>
      <c r="COU518" s="5"/>
      <c r="COV518" s="5"/>
      <c r="COW518" s="5"/>
      <c r="COX518" s="5"/>
      <c r="COY518" s="5"/>
      <c r="COZ518" s="5"/>
      <c r="CPA518" s="5"/>
      <c r="CPB518" s="5"/>
      <c r="CPC518" s="5"/>
      <c r="CPD518" s="5"/>
      <c r="CPE518" s="5"/>
      <c r="CPF518" s="5"/>
      <c r="CPG518" s="5"/>
      <c r="CPH518" s="5"/>
      <c r="CPI518" s="5"/>
      <c r="CPJ518" s="5"/>
      <c r="CPK518" s="5"/>
      <c r="CPL518" s="5"/>
      <c r="CPM518" s="5"/>
      <c r="CPN518" s="5"/>
      <c r="CPO518" s="5"/>
      <c r="CPP518" s="5"/>
      <c r="CPQ518" s="5"/>
      <c r="CPR518" s="5"/>
      <c r="CPS518" s="5"/>
      <c r="CPT518" s="5"/>
      <c r="CPU518" s="5"/>
      <c r="CPV518" s="5"/>
      <c r="CPW518" s="5"/>
      <c r="CPX518" s="5"/>
      <c r="CPY518" s="5"/>
      <c r="CPZ518" s="5"/>
      <c r="CQA518" s="5"/>
      <c r="CQB518" s="5"/>
      <c r="CQC518" s="5"/>
      <c r="CQD518" s="5"/>
      <c r="CQE518" s="5"/>
      <c r="CQF518" s="5"/>
      <c r="CQG518" s="5"/>
      <c r="CQH518" s="5"/>
      <c r="CQI518" s="5"/>
      <c r="CQJ518" s="5"/>
      <c r="CQK518" s="5"/>
      <c r="CQL518" s="5"/>
      <c r="CQM518" s="5"/>
      <c r="CQN518" s="5"/>
      <c r="CQO518" s="5"/>
      <c r="CQP518" s="5"/>
      <c r="CQQ518" s="5"/>
      <c r="CQR518" s="5"/>
      <c r="CQS518" s="5"/>
      <c r="CQT518" s="5"/>
      <c r="CQU518" s="5"/>
      <c r="CQV518" s="5"/>
      <c r="CQW518" s="5"/>
      <c r="CQX518" s="5"/>
      <c r="CQY518" s="5"/>
      <c r="CQZ518" s="5"/>
      <c r="CRA518" s="5"/>
      <c r="CRB518" s="5"/>
      <c r="CRC518" s="5"/>
      <c r="CRD518" s="5"/>
      <c r="CRE518" s="5"/>
      <c r="CRF518" s="5"/>
      <c r="CRG518" s="5"/>
      <c r="CRH518" s="5"/>
      <c r="CRI518" s="5"/>
      <c r="CRJ518" s="5"/>
      <c r="CRK518" s="5"/>
      <c r="CRL518" s="5"/>
      <c r="CRM518" s="5"/>
      <c r="CRN518" s="5"/>
      <c r="CRO518" s="5"/>
      <c r="CRP518" s="5"/>
      <c r="CRQ518" s="5"/>
      <c r="CRR518" s="5"/>
      <c r="CRS518" s="5"/>
      <c r="CRT518" s="5"/>
      <c r="CRU518" s="5"/>
      <c r="CRV518" s="5"/>
      <c r="CRW518" s="5"/>
      <c r="CRX518" s="5"/>
      <c r="CRY518" s="5"/>
      <c r="CRZ518" s="5"/>
      <c r="CSA518" s="5"/>
      <c r="CSB518" s="5"/>
      <c r="CSC518" s="5"/>
      <c r="CSD518" s="5"/>
      <c r="CSE518" s="5"/>
      <c r="CSF518" s="5"/>
      <c r="CSG518" s="5"/>
      <c r="CSH518" s="5"/>
      <c r="CSI518" s="5"/>
      <c r="CSJ518" s="5"/>
      <c r="CSK518" s="5"/>
      <c r="CSL518" s="5"/>
      <c r="CSM518" s="5"/>
      <c r="CSN518" s="5"/>
      <c r="CSO518" s="5"/>
      <c r="CSP518" s="5"/>
      <c r="CSQ518" s="5"/>
      <c r="CSR518" s="5"/>
      <c r="CSS518" s="5"/>
      <c r="CST518" s="5"/>
      <c r="CSU518" s="5"/>
      <c r="CSV518" s="5"/>
      <c r="CSW518" s="5"/>
      <c r="CSX518" s="5"/>
      <c r="CSY518" s="5"/>
      <c r="CSZ518" s="5"/>
      <c r="CTA518" s="5"/>
      <c r="CTB518" s="5"/>
      <c r="CTC518" s="5"/>
      <c r="CTD518" s="5"/>
      <c r="CTE518" s="5"/>
      <c r="CTF518" s="5"/>
      <c r="CTG518" s="5"/>
      <c r="CTH518" s="5"/>
      <c r="CTI518" s="5"/>
      <c r="CTJ518" s="5"/>
      <c r="CTK518" s="5"/>
      <c r="CTL518" s="5"/>
      <c r="CTM518" s="5"/>
      <c r="CTN518" s="5"/>
      <c r="CTO518" s="5"/>
      <c r="CTP518" s="5"/>
      <c r="CTQ518" s="5"/>
      <c r="CTR518" s="5"/>
      <c r="CTS518" s="5"/>
      <c r="CTT518" s="5"/>
      <c r="CTU518" s="5"/>
      <c r="CTV518" s="5"/>
      <c r="CTW518" s="5"/>
      <c r="CTX518" s="5"/>
      <c r="CTY518" s="5"/>
      <c r="CTZ518" s="5"/>
      <c r="CUA518" s="5"/>
      <c r="CUB518" s="5"/>
      <c r="CUC518" s="5"/>
      <c r="CUD518" s="5"/>
      <c r="CUE518" s="5"/>
      <c r="CUF518" s="5"/>
      <c r="CUG518" s="5"/>
      <c r="CUH518" s="5"/>
      <c r="CUI518" s="5"/>
      <c r="CUJ518" s="5"/>
      <c r="CUK518" s="5"/>
      <c r="CUL518" s="5"/>
      <c r="CUM518" s="5"/>
      <c r="CUN518" s="5"/>
      <c r="CUO518" s="5"/>
      <c r="CUP518" s="5"/>
      <c r="CUQ518" s="5"/>
      <c r="CUR518" s="5"/>
      <c r="CUS518" s="5"/>
      <c r="CUT518" s="5"/>
      <c r="CUU518" s="5"/>
      <c r="CUV518" s="5"/>
      <c r="CUW518" s="5"/>
      <c r="CUX518" s="5"/>
      <c r="CUY518" s="5"/>
      <c r="CUZ518" s="5"/>
      <c r="CVA518" s="5"/>
      <c r="CVB518" s="5"/>
      <c r="CVC518" s="5"/>
      <c r="CVD518" s="5"/>
      <c r="CVE518" s="5"/>
      <c r="CVF518" s="5"/>
      <c r="CVG518" s="5"/>
      <c r="CVH518" s="5"/>
      <c r="CVI518" s="5"/>
      <c r="CVJ518" s="5"/>
      <c r="CVK518" s="5"/>
      <c r="CVL518" s="5"/>
      <c r="CVM518" s="5"/>
      <c r="CVN518" s="5"/>
      <c r="CVO518" s="5"/>
      <c r="CVP518" s="5"/>
      <c r="CVQ518" s="5"/>
      <c r="CVR518" s="5"/>
      <c r="CVS518" s="5"/>
      <c r="CVT518" s="5"/>
      <c r="CVU518" s="5"/>
      <c r="CVV518" s="5"/>
      <c r="CVW518" s="5"/>
      <c r="CVX518" s="5"/>
      <c r="CVY518" s="5"/>
      <c r="CVZ518" s="5"/>
      <c r="CWA518" s="5"/>
      <c r="CWB518" s="5"/>
      <c r="CWC518" s="5"/>
      <c r="CWD518" s="5"/>
      <c r="CWE518" s="5"/>
      <c r="CWF518" s="5"/>
      <c r="CWG518" s="5"/>
      <c r="CWH518" s="5"/>
      <c r="CWI518" s="5"/>
      <c r="CWJ518" s="5"/>
      <c r="CWK518" s="5"/>
      <c r="CWL518" s="5"/>
      <c r="CWM518" s="5"/>
      <c r="CWN518" s="5"/>
      <c r="CWO518" s="5"/>
      <c r="CWP518" s="5"/>
      <c r="CWQ518" s="5"/>
      <c r="CWR518" s="5"/>
      <c r="CWS518" s="5"/>
      <c r="CWT518" s="5"/>
      <c r="CWU518" s="5"/>
      <c r="CWV518" s="5"/>
      <c r="CWW518" s="5"/>
      <c r="CWX518" s="5"/>
      <c r="CWY518" s="5"/>
      <c r="CWZ518" s="5"/>
      <c r="CXA518" s="5"/>
      <c r="CXB518" s="5"/>
      <c r="CXC518" s="5"/>
      <c r="CXD518" s="5"/>
      <c r="CXE518" s="5"/>
      <c r="CXF518" s="5"/>
      <c r="CXG518" s="5"/>
      <c r="CXH518" s="5"/>
      <c r="CXI518" s="5"/>
      <c r="CXJ518" s="5"/>
      <c r="CXK518" s="5"/>
      <c r="CXL518" s="5"/>
      <c r="CXM518" s="5"/>
      <c r="CXN518" s="5"/>
      <c r="CXO518" s="5"/>
      <c r="CXP518" s="5"/>
      <c r="CXQ518" s="5"/>
      <c r="CXR518" s="5"/>
      <c r="CXS518" s="5"/>
      <c r="CXT518" s="5"/>
      <c r="CXU518" s="5"/>
      <c r="CXV518" s="5"/>
      <c r="CXW518" s="5"/>
      <c r="CXX518" s="5"/>
      <c r="CXY518" s="5"/>
      <c r="CXZ518" s="5"/>
      <c r="CYA518" s="5"/>
      <c r="CYB518" s="5"/>
      <c r="CYC518" s="5"/>
      <c r="CYD518" s="5"/>
      <c r="CYE518" s="5"/>
      <c r="CYF518" s="5"/>
      <c r="CYG518" s="5"/>
      <c r="CYH518" s="5"/>
      <c r="CYI518" s="5"/>
      <c r="CYJ518" s="5"/>
      <c r="CYK518" s="5"/>
      <c r="CYL518" s="5"/>
      <c r="CYM518" s="5"/>
      <c r="CYN518" s="5"/>
      <c r="CYO518" s="5"/>
      <c r="CYP518" s="5"/>
      <c r="CYQ518" s="5"/>
      <c r="CYR518" s="5"/>
      <c r="CYS518" s="5"/>
      <c r="CYT518" s="5"/>
      <c r="CYU518" s="5"/>
      <c r="CYV518" s="5"/>
      <c r="CYW518" s="5"/>
      <c r="CYX518" s="5"/>
      <c r="CYY518" s="5"/>
      <c r="CYZ518" s="5"/>
      <c r="CZA518" s="5"/>
      <c r="CZB518" s="5"/>
      <c r="CZC518" s="5"/>
      <c r="CZD518" s="5"/>
      <c r="CZE518" s="5"/>
      <c r="CZF518" s="5"/>
      <c r="CZG518" s="5"/>
      <c r="CZH518" s="5"/>
      <c r="CZI518" s="5"/>
      <c r="CZJ518" s="5"/>
      <c r="CZK518" s="5"/>
      <c r="CZL518" s="5"/>
      <c r="CZM518" s="5"/>
      <c r="CZN518" s="5"/>
      <c r="CZO518" s="5"/>
      <c r="CZP518" s="5"/>
      <c r="CZQ518" s="5"/>
      <c r="CZR518" s="5"/>
      <c r="CZS518" s="5"/>
      <c r="CZT518" s="5"/>
      <c r="CZU518" s="5"/>
      <c r="CZV518" s="5"/>
      <c r="CZW518" s="5"/>
      <c r="CZX518" s="5"/>
      <c r="CZY518" s="5"/>
      <c r="CZZ518" s="5"/>
      <c r="DAA518" s="5"/>
      <c r="DAB518" s="5"/>
      <c r="DAC518" s="5"/>
      <c r="DAD518" s="5"/>
      <c r="DAE518" s="5"/>
      <c r="DAF518" s="5"/>
      <c r="DAG518" s="5"/>
      <c r="DAH518" s="5"/>
      <c r="DAI518" s="5"/>
      <c r="DAJ518" s="5"/>
      <c r="DAK518" s="5"/>
      <c r="DAL518" s="5"/>
      <c r="DAM518" s="5"/>
      <c r="DAN518" s="5"/>
      <c r="DAO518" s="5"/>
      <c r="DAP518" s="5"/>
      <c r="DAQ518" s="5"/>
      <c r="DAR518" s="5"/>
      <c r="DAS518" s="5"/>
      <c r="DAT518" s="5"/>
      <c r="DAU518" s="5"/>
      <c r="DAV518" s="5"/>
      <c r="DAW518" s="5"/>
      <c r="DAX518" s="5"/>
      <c r="DAY518" s="5"/>
      <c r="DAZ518" s="5"/>
      <c r="DBA518" s="5"/>
      <c r="DBB518" s="5"/>
      <c r="DBC518" s="5"/>
      <c r="DBD518" s="5"/>
      <c r="DBE518" s="5"/>
      <c r="DBF518" s="5"/>
      <c r="DBG518" s="5"/>
      <c r="DBH518" s="5"/>
      <c r="DBI518" s="5"/>
      <c r="DBJ518" s="5"/>
      <c r="DBK518" s="5"/>
      <c r="DBL518" s="5"/>
      <c r="DBM518" s="5"/>
      <c r="DBN518" s="5"/>
      <c r="DBO518" s="5"/>
      <c r="DBP518" s="5"/>
      <c r="DBQ518" s="5"/>
      <c r="DBR518" s="5"/>
      <c r="DBS518" s="5"/>
      <c r="DBT518" s="5"/>
      <c r="DBU518" s="5"/>
      <c r="DBV518" s="5"/>
      <c r="DBW518" s="5"/>
      <c r="DBX518" s="5"/>
      <c r="DBY518" s="5"/>
      <c r="DBZ518" s="5"/>
      <c r="DCA518" s="5"/>
      <c r="DCB518" s="5"/>
      <c r="DCC518" s="5"/>
      <c r="DCD518" s="5"/>
      <c r="DCE518" s="5"/>
      <c r="DCF518" s="5"/>
      <c r="DCG518" s="5"/>
      <c r="DCH518" s="5"/>
      <c r="DCI518" s="5"/>
      <c r="DCJ518" s="5"/>
      <c r="DCK518" s="5"/>
      <c r="DCL518" s="5"/>
      <c r="DCM518" s="5"/>
      <c r="DCN518" s="5"/>
      <c r="DCO518" s="5"/>
      <c r="DCP518" s="5"/>
      <c r="DCQ518" s="5"/>
      <c r="DCR518" s="5"/>
      <c r="DCS518" s="5"/>
      <c r="DCT518" s="5"/>
      <c r="DCU518" s="5"/>
      <c r="DCV518" s="5"/>
      <c r="DCW518" s="5"/>
      <c r="DCX518" s="5"/>
      <c r="DCY518" s="5"/>
      <c r="DCZ518" s="5"/>
      <c r="DDA518" s="5"/>
      <c r="DDB518" s="5"/>
      <c r="DDC518" s="5"/>
      <c r="DDD518" s="5"/>
      <c r="DDE518" s="5"/>
      <c r="DDF518" s="5"/>
      <c r="DDG518" s="5"/>
      <c r="DDH518" s="5"/>
      <c r="DDI518" s="5"/>
      <c r="DDJ518" s="5"/>
      <c r="DDK518" s="5"/>
      <c r="DDL518" s="5"/>
      <c r="DDM518" s="5"/>
      <c r="DDN518" s="5"/>
      <c r="DDO518" s="5"/>
      <c r="DDP518" s="5"/>
      <c r="DDQ518" s="5"/>
      <c r="DDR518" s="5"/>
      <c r="DDS518" s="5"/>
      <c r="DDT518" s="5"/>
      <c r="DDU518" s="5"/>
      <c r="DDV518" s="5"/>
      <c r="DDW518" s="5"/>
      <c r="DDX518" s="5"/>
      <c r="DDY518" s="5"/>
      <c r="DDZ518" s="5"/>
      <c r="DEA518" s="5"/>
      <c r="DEB518" s="5"/>
      <c r="DEC518" s="5"/>
      <c r="DED518" s="5"/>
      <c r="DEE518" s="5"/>
      <c r="DEF518" s="5"/>
      <c r="DEG518" s="5"/>
      <c r="DEH518" s="5"/>
      <c r="DEI518" s="5"/>
      <c r="DEJ518" s="5"/>
      <c r="DEK518" s="5"/>
      <c r="DEL518" s="5"/>
      <c r="DEM518" s="5"/>
      <c r="DEN518" s="5"/>
      <c r="DEO518" s="5"/>
      <c r="DEP518" s="5"/>
      <c r="DEQ518" s="5"/>
      <c r="DER518" s="5"/>
      <c r="DES518" s="5"/>
      <c r="DET518" s="5"/>
      <c r="DEU518" s="5"/>
      <c r="DEV518" s="5"/>
      <c r="DEW518" s="5"/>
      <c r="DEX518" s="5"/>
      <c r="DEY518" s="5"/>
      <c r="DEZ518" s="5"/>
      <c r="DFA518" s="5"/>
      <c r="DFB518" s="5"/>
      <c r="DFC518" s="5"/>
      <c r="DFD518" s="5"/>
      <c r="DFE518" s="5"/>
      <c r="DFF518" s="5"/>
      <c r="DFG518" s="5"/>
      <c r="DFH518" s="5"/>
      <c r="DFI518" s="5"/>
      <c r="DFJ518" s="5"/>
      <c r="DFK518" s="5"/>
      <c r="DFL518" s="5"/>
      <c r="DFM518" s="5"/>
      <c r="DFN518" s="5"/>
      <c r="DFO518" s="5"/>
      <c r="DFP518" s="5"/>
      <c r="DFQ518" s="5"/>
      <c r="DFR518" s="5"/>
      <c r="DFS518" s="5"/>
      <c r="DFT518" s="5"/>
      <c r="DFU518" s="5"/>
      <c r="DFV518" s="5"/>
      <c r="DFW518" s="5"/>
      <c r="DFX518" s="5"/>
      <c r="DFY518" s="5"/>
      <c r="DFZ518" s="5"/>
      <c r="DGA518" s="5"/>
      <c r="DGB518" s="5"/>
      <c r="DGC518" s="5"/>
      <c r="DGD518" s="5"/>
      <c r="DGE518" s="5"/>
      <c r="DGF518" s="5"/>
      <c r="DGG518" s="5"/>
      <c r="DGH518" s="5"/>
      <c r="DGI518" s="5"/>
      <c r="DGJ518" s="5"/>
      <c r="DGK518" s="5"/>
      <c r="DGL518" s="5"/>
      <c r="DGM518" s="5"/>
      <c r="DGN518" s="5"/>
      <c r="DGO518" s="5"/>
      <c r="DGP518" s="5"/>
      <c r="DGQ518" s="5"/>
      <c r="DGR518" s="5"/>
      <c r="DGS518" s="5"/>
      <c r="DGT518" s="5"/>
      <c r="DGU518" s="5"/>
      <c r="DGV518" s="5"/>
      <c r="DGW518" s="5"/>
      <c r="DGX518" s="5"/>
      <c r="DGY518" s="5"/>
      <c r="DGZ518" s="5"/>
      <c r="DHA518" s="5"/>
      <c r="DHB518" s="5"/>
      <c r="DHC518" s="5"/>
      <c r="DHD518" s="5"/>
      <c r="DHE518" s="5"/>
      <c r="DHF518" s="5"/>
      <c r="DHG518" s="5"/>
      <c r="DHH518" s="5"/>
      <c r="DHI518" s="5"/>
      <c r="DHJ518" s="5"/>
      <c r="DHK518" s="5"/>
      <c r="DHL518" s="5"/>
      <c r="DHM518" s="5"/>
      <c r="DHN518" s="5"/>
      <c r="DHO518" s="5"/>
      <c r="DHP518" s="5"/>
      <c r="DHQ518" s="5"/>
      <c r="DHR518" s="5"/>
      <c r="DHS518" s="5"/>
      <c r="DHT518" s="5"/>
      <c r="DHU518" s="5"/>
      <c r="DHV518" s="5"/>
      <c r="DHW518" s="5"/>
      <c r="DHX518" s="5"/>
      <c r="DHY518" s="5"/>
      <c r="DHZ518" s="5"/>
      <c r="DIA518" s="5"/>
      <c r="DIB518" s="5"/>
      <c r="DIC518" s="5"/>
      <c r="DID518" s="5"/>
      <c r="DIE518" s="5"/>
      <c r="DIF518" s="5"/>
      <c r="DIG518" s="5"/>
      <c r="DIH518" s="5"/>
      <c r="DII518" s="5"/>
      <c r="DIJ518" s="5"/>
      <c r="DIK518" s="5"/>
      <c r="DIL518" s="5"/>
      <c r="DIM518" s="5"/>
      <c r="DIN518" s="5"/>
      <c r="DIO518" s="5"/>
      <c r="DIP518" s="5"/>
      <c r="DIQ518" s="5"/>
      <c r="DIR518" s="5"/>
      <c r="DIS518" s="5"/>
      <c r="DIT518" s="5"/>
      <c r="DIU518" s="5"/>
      <c r="DIV518" s="5"/>
      <c r="DIW518" s="5"/>
      <c r="DIX518" s="5"/>
      <c r="DIY518" s="5"/>
      <c r="DIZ518" s="5"/>
      <c r="DJA518" s="5"/>
      <c r="DJB518" s="5"/>
      <c r="DJC518" s="5"/>
      <c r="DJD518" s="5"/>
      <c r="DJE518" s="5"/>
      <c r="DJF518" s="5"/>
      <c r="DJG518" s="5"/>
      <c r="DJH518" s="5"/>
      <c r="DJI518" s="5"/>
      <c r="DJJ518" s="5"/>
      <c r="DJK518" s="5"/>
      <c r="DJL518" s="5"/>
      <c r="DJM518" s="5"/>
      <c r="DJN518" s="5"/>
      <c r="DJO518" s="5"/>
      <c r="DJP518" s="5"/>
      <c r="DJQ518" s="5"/>
      <c r="DJR518" s="5"/>
      <c r="DJS518" s="5"/>
      <c r="DJT518" s="5"/>
      <c r="DJU518" s="5"/>
      <c r="DJV518" s="5"/>
      <c r="DJW518" s="5"/>
      <c r="DJX518" s="5"/>
      <c r="DJY518" s="5"/>
      <c r="DJZ518" s="5"/>
      <c r="DKA518" s="5"/>
      <c r="DKB518" s="5"/>
      <c r="DKC518" s="5"/>
      <c r="DKD518" s="5"/>
      <c r="DKE518" s="5"/>
      <c r="DKF518" s="5"/>
      <c r="DKG518" s="5"/>
      <c r="DKH518" s="5"/>
      <c r="DKI518" s="5"/>
      <c r="DKJ518" s="5"/>
      <c r="DKK518" s="5"/>
      <c r="DKL518" s="5"/>
      <c r="DKM518" s="5"/>
      <c r="DKN518" s="5"/>
      <c r="DKO518" s="5"/>
      <c r="DKP518" s="5"/>
      <c r="DKQ518" s="5"/>
      <c r="DKR518" s="5"/>
      <c r="DKS518" s="5"/>
      <c r="DKT518" s="5"/>
      <c r="DKU518" s="5"/>
      <c r="DKV518" s="5"/>
      <c r="DKW518" s="5"/>
      <c r="DKX518" s="5"/>
      <c r="DKY518" s="5"/>
      <c r="DKZ518" s="5"/>
      <c r="DLA518" s="5"/>
      <c r="DLB518" s="5"/>
      <c r="DLC518" s="5"/>
      <c r="DLD518" s="5"/>
      <c r="DLE518" s="5"/>
      <c r="DLF518" s="5"/>
      <c r="DLG518" s="5"/>
      <c r="DLH518" s="5"/>
      <c r="DLI518" s="5"/>
      <c r="DLJ518" s="5"/>
      <c r="DLK518" s="5"/>
      <c r="DLL518" s="5"/>
      <c r="DLM518" s="5"/>
      <c r="DLN518" s="5"/>
      <c r="DLO518" s="5"/>
      <c r="DLP518" s="5"/>
      <c r="DLQ518" s="5"/>
      <c r="DLR518" s="5"/>
      <c r="DLS518" s="5"/>
      <c r="DLT518" s="5"/>
      <c r="DLU518" s="5"/>
      <c r="DLV518" s="5"/>
      <c r="DLW518" s="5"/>
      <c r="DLX518" s="5"/>
      <c r="DLY518" s="5"/>
      <c r="DLZ518" s="5"/>
      <c r="DMA518" s="5"/>
      <c r="DMB518" s="5"/>
      <c r="DMC518" s="5"/>
      <c r="DMD518" s="5"/>
      <c r="DME518" s="5"/>
      <c r="DMF518" s="5"/>
      <c r="DMG518" s="5"/>
      <c r="DMH518" s="5"/>
      <c r="DMI518" s="5"/>
      <c r="DMJ518" s="5"/>
      <c r="DMK518" s="5"/>
      <c r="DML518" s="5"/>
      <c r="DMM518" s="5"/>
      <c r="DMN518" s="5"/>
      <c r="DMO518" s="5"/>
      <c r="DMP518" s="5"/>
      <c r="DMQ518" s="5"/>
      <c r="DMR518" s="5"/>
      <c r="DMS518" s="5"/>
      <c r="DMT518" s="5"/>
      <c r="DMU518" s="5"/>
      <c r="DMV518" s="5"/>
      <c r="DMW518" s="5"/>
      <c r="DMX518" s="5"/>
      <c r="DMY518" s="5"/>
      <c r="DMZ518" s="5"/>
      <c r="DNA518" s="5"/>
      <c r="DNB518" s="5"/>
      <c r="DNC518" s="5"/>
      <c r="DND518" s="5"/>
      <c r="DNE518" s="5"/>
      <c r="DNF518" s="5"/>
      <c r="DNG518" s="5"/>
      <c r="DNH518" s="5"/>
      <c r="DNI518" s="5"/>
      <c r="DNJ518" s="5"/>
      <c r="DNK518" s="5"/>
      <c r="DNL518" s="5"/>
      <c r="DNM518" s="5"/>
      <c r="DNN518" s="5"/>
      <c r="DNO518" s="5"/>
      <c r="DNP518" s="5"/>
      <c r="DNQ518" s="5"/>
      <c r="DNR518" s="5"/>
      <c r="DNS518" s="5"/>
      <c r="DNT518" s="5"/>
      <c r="DNU518" s="5"/>
      <c r="DNV518" s="5"/>
      <c r="DNW518" s="5"/>
      <c r="DNX518" s="5"/>
      <c r="DNY518" s="5"/>
      <c r="DNZ518" s="5"/>
      <c r="DOA518" s="5"/>
      <c r="DOB518" s="5"/>
      <c r="DOC518" s="5"/>
      <c r="DOD518" s="5"/>
      <c r="DOE518" s="5"/>
      <c r="DOF518" s="5"/>
      <c r="DOG518" s="5"/>
      <c r="DOH518" s="5"/>
      <c r="DOI518" s="5"/>
      <c r="DOJ518" s="5"/>
      <c r="DOK518" s="5"/>
      <c r="DOL518" s="5"/>
      <c r="DOM518" s="5"/>
      <c r="DON518" s="5"/>
      <c r="DOO518" s="5"/>
      <c r="DOP518" s="5"/>
      <c r="DOQ518" s="5"/>
      <c r="DOR518" s="5"/>
      <c r="DOS518" s="5"/>
      <c r="DOT518" s="5"/>
      <c r="DOU518" s="5"/>
      <c r="DOV518" s="5"/>
      <c r="DOW518" s="5"/>
      <c r="DOX518" s="5"/>
      <c r="DOY518" s="5"/>
      <c r="DOZ518" s="5"/>
      <c r="DPA518" s="5"/>
      <c r="DPB518" s="5"/>
      <c r="DPC518" s="5"/>
      <c r="DPD518" s="5"/>
      <c r="DPE518" s="5"/>
      <c r="DPF518" s="5"/>
      <c r="DPG518" s="5"/>
      <c r="DPH518" s="5"/>
      <c r="DPI518" s="5"/>
      <c r="DPJ518" s="5"/>
      <c r="DPK518" s="5"/>
      <c r="DPL518" s="5"/>
      <c r="DPM518" s="5"/>
      <c r="DPN518" s="5"/>
      <c r="DPO518" s="5"/>
      <c r="DPP518" s="5"/>
      <c r="DPQ518" s="5"/>
      <c r="DPR518" s="5"/>
      <c r="DPS518" s="5"/>
      <c r="DPT518" s="5"/>
      <c r="DPU518" s="5"/>
      <c r="DPV518" s="5"/>
      <c r="DPW518" s="5"/>
      <c r="DPX518" s="5"/>
      <c r="DPY518" s="5"/>
      <c r="DPZ518" s="5"/>
      <c r="DQA518" s="5"/>
      <c r="DQB518" s="5"/>
      <c r="DQC518" s="5"/>
      <c r="DQD518" s="5"/>
      <c r="DQE518" s="5"/>
      <c r="DQF518" s="5"/>
      <c r="DQG518" s="5"/>
      <c r="DQH518" s="5"/>
      <c r="DQI518" s="5"/>
      <c r="DQJ518" s="5"/>
      <c r="DQK518" s="5"/>
      <c r="DQL518" s="5"/>
      <c r="DQM518" s="5"/>
      <c r="DQN518" s="5"/>
      <c r="DQO518" s="5"/>
      <c r="DQP518" s="5"/>
      <c r="DQQ518" s="5"/>
      <c r="DQR518" s="5"/>
      <c r="DQS518" s="5"/>
      <c r="DQT518" s="5"/>
      <c r="DQU518" s="5"/>
      <c r="DQV518" s="5"/>
      <c r="DQW518" s="5"/>
      <c r="DQX518" s="5"/>
      <c r="DQY518" s="5"/>
      <c r="DQZ518" s="5"/>
      <c r="DRA518" s="5"/>
      <c r="DRB518" s="5"/>
      <c r="DRC518" s="5"/>
      <c r="DRD518" s="5"/>
      <c r="DRE518" s="5"/>
      <c r="DRF518" s="5"/>
      <c r="DRG518" s="5"/>
      <c r="DRH518" s="5"/>
      <c r="DRI518" s="5"/>
      <c r="DRJ518" s="5"/>
      <c r="DRK518" s="5"/>
      <c r="DRL518" s="5"/>
      <c r="DRM518" s="5"/>
      <c r="DRN518" s="5"/>
      <c r="DRO518" s="5"/>
      <c r="DRP518" s="5"/>
      <c r="DRQ518" s="5"/>
      <c r="DRR518" s="5"/>
      <c r="DRS518" s="5"/>
      <c r="DRT518" s="5"/>
      <c r="DRU518" s="5"/>
      <c r="DRV518" s="5"/>
      <c r="DRW518" s="5"/>
      <c r="DRX518" s="5"/>
      <c r="DRY518" s="5"/>
      <c r="DRZ518" s="5"/>
      <c r="DSA518" s="5"/>
      <c r="DSB518" s="5"/>
      <c r="DSC518" s="5"/>
      <c r="DSD518" s="5"/>
      <c r="DSE518" s="5"/>
      <c r="DSF518" s="5"/>
      <c r="DSG518" s="5"/>
      <c r="DSH518" s="5"/>
      <c r="DSI518" s="5"/>
      <c r="DSJ518" s="5"/>
      <c r="DSK518" s="5"/>
      <c r="DSL518" s="5"/>
      <c r="DSM518" s="5"/>
      <c r="DSN518" s="5"/>
      <c r="DSO518" s="5"/>
      <c r="DSP518" s="5"/>
      <c r="DSQ518" s="5"/>
      <c r="DSR518" s="5"/>
      <c r="DSS518" s="5"/>
      <c r="DST518" s="5"/>
      <c r="DSU518" s="5"/>
      <c r="DSV518" s="5"/>
      <c r="DSW518" s="5"/>
      <c r="DSX518" s="5"/>
      <c r="DSY518" s="5"/>
      <c r="DSZ518" s="5"/>
      <c r="DTA518" s="5"/>
      <c r="DTB518" s="5"/>
      <c r="DTC518" s="5"/>
      <c r="DTD518" s="5"/>
      <c r="DTE518" s="5"/>
      <c r="DTF518" s="5"/>
      <c r="DTG518" s="5"/>
      <c r="DTH518" s="5"/>
      <c r="DTI518" s="5"/>
      <c r="DTJ518" s="5"/>
      <c r="DTK518" s="5"/>
      <c r="DTL518" s="5"/>
      <c r="DTM518" s="5"/>
      <c r="DTN518" s="5"/>
      <c r="DTO518" s="5"/>
      <c r="DTP518" s="5"/>
      <c r="DTQ518" s="5"/>
      <c r="DTR518" s="5"/>
      <c r="DTS518" s="5"/>
      <c r="DTT518" s="5"/>
      <c r="DTU518" s="5"/>
      <c r="DTV518" s="5"/>
      <c r="DTW518" s="5"/>
      <c r="DTX518" s="5"/>
      <c r="DTY518" s="5"/>
      <c r="DTZ518" s="5"/>
      <c r="DUA518" s="5"/>
      <c r="DUB518" s="5"/>
      <c r="DUC518" s="5"/>
      <c r="DUD518" s="5"/>
      <c r="DUE518" s="5"/>
      <c r="DUF518" s="5"/>
      <c r="DUG518" s="5"/>
      <c r="DUH518" s="5"/>
      <c r="DUI518" s="5"/>
      <c r="DUJ518" s="5"/>
      <c r="DUK518" s="5"/>
      <c r="DUL518" s="5"/>
      <c r="DUM518" s="5"/>
      <c r="DUN518" s="5"/>
      <c r="DUO518" s="5"/>
      <c r="DUP518" s="5"/>
      <c r="DUQ518" s="5"/>
      <c r="DUR518" s="5"/>
      <c r="DUS518" s="5"/>
      <c r="DUT518" s="5"/>
      <c r="DUU518" s="5"/>
      <c r="DUV518" s="5"/>
      <c r="DUW518" s="5"/>
      <c r="DUX518" s="5"/>
      <c r="DUY518" s="5"/>
      <c r="DUZ518" s="5"/>
      <c r="DVA518" s="5"/>
      <c r="DVB518" s="5"/>
      <c r="DVC518" s="5"/>
      <c r="DVD518" s="5"/>
      <c r="DVE518" s="5"/>
      <c r="DVF518" s="5"/>
      <c r="DVG518" s="5"/>
      <c r="DVH518" s="5"/>
      <c r="DVI518" s="5"/>
      <c r="DVJ518" s="5"/>
      <c r="DVK518" s="5"/>
      <c r="DVL518" s="5"/>
      <c r="DVM518" s="5"/>
      <c r="DVN518" s="5"/>
      <c r="DVO518" s="5"/>
      <c r="DVP518" s="5"/>
      <c r="DVQ518" s="5"/>
      <c r="DVR518" s="5"/>
      <c r="DVS518" s="5"/>
      <c r="DVT518" s="5"/>
      <c r="DVU518" s="5"/>
      <c r="DVV518" s="5"/>
      <c r="DVW518" s="5"/>
      <c r="DVX518" s="5"/>
      <c r="DVY518" s="5"/>
      <c r="DVZ518" s="5"/>
      <c r="DWA518" s="5"/>
      <c r="DWB518" s="5"/>
      <c r="DWC518" s="5"/>
      <c r="DWD518" s="5"/>
      <c r="DWE518" s="5"/>
      <c r="DWF518" s="5"/>
      <c r="DWG518" s="5"/>
      <c r="DWH518" s="5"/>
      <c r="DWI518" s="5"/>
      <c r="DWJ518" s="5"/>
      <c r="DWK518" s="5"/>
      <c r="DWL518" s="5"/>
      <c r="DWM518" s="5"/>
      <c r="DWN518" s="5"/>
      <c r="DWO518" s="5"/>
      <c r="DWP518" s="5"/>
      <c r="DWQ518" s="5"/>
      <c r="DWR518" s="5"/>
      <c r="DWS518" s="5"/>
      <c r="DWT518" s="5"/>
      <c r="DWU518" s="5"/>
      <c r="DWV518" s="5"/>
      <c r="DWW518" s="5"/>
      <c r="DWX518" s="5"/>
      <c r="DWY518" s="5"/>
      <c r="DWZ518" s="5"/>
      <c r="DXA518" s="5"/>
      <c r="DXB518" s="5"/>
      <c r="DXC518" s="5"/>
      <c r="DXD518" s="5"/>
      <c r="DXE518" s="5"/>
      <c r="DXF518" s="5"/>
      <c r="DXG518" s="5"/>
      <c r="DXH518" s="5"/>
      <c r="DXI518" s="5"/>
      <c r="DXJ518" s="5"/>
      <c r="DXK518" s="5"/>
      <c r="DXL518" s="5"/>
      <c r="DXM518" s="5"/>
      <c r="DXN518" s="5"/>
      <c r="DXO518" s="5"/>
      <c r="DXP518" s="5"/>
      <c r="DXQ518" s="5"/>
      <c r="DXR518" s="5"/>
      <c r="DXS518" s="5"/>
      <c r="DXT518" s="5"/>
      <c r="DXU518" s="5"/>
      <c r="DXV518" s="5"/>
      <c r="DXW518" s="5"/>
      <c r="DXX518" s="5"/>
      <c r="DXY518" s="5"/>
      <c r="DXZ518" s="5"/>
      <c r="DYA518" s="5"/>
      <c r="DYB518" s="5"/>
      <c r="DYC518" s="5"/>
      <c r="DYD518" s="5"/>
      <c r="DYE518" s="5"/>
      <c r="DYF518" s="5"/>
      <c r="DYG518" s="5"/>
      <c r="DYH518" s="5"/>
      <c r="DYI518" s="5"/>
      <c r="DYJ518" s="5"/>
      <c r="DYK518" s="5"/>
      <c r="DYL518" s="5"/>
      <c r="DYM518" s="5"/>
      <c r="DYN518" s="5"/>
      <c r="DYO518" s="5"/>
      <c r="DYP518" s="5"/>
      <c r="DYQ518" s="5"/>
      <c r="DYR518" s="5"/>
      <c r="DYS518" s="5"/>
      <c r="DYT518" s="5"/>
      <c r="DYU518" s="5"/>
      <c r="DYV518" s="5"/>
      <c r="DYW518" s="5"/>
      <c r="DYX518" s="5"/>
      <c r="DYY518" s="5"/>
      <c r="DYZ518" s="5"/>
      <c r="DZA518" s="5"/>
      <c r="DZB518" s="5"/>
      <c r="DZC518" s="5"/>
      <c r="DZD518" s="5"/>
      <c r="DZE518" s="5"/>
      <c r="DZF518" s="5"/>
      <c r="DZG518" s="5"/>
      <c r="DZH518" s="5"/>
      <c r="DZI518" s="5"/>
      <c r="DZJ518" s="5"/>
      <c r="DZK518" s="5"/>
      <c r="DZL518" s="5"/>
      <c r="DZM518" s="5"/>
      <c r="DZN518" s="5"/>
      <c r="DZO518" s="5"/>
      <c r="DZP518" s="5"/>
      <c r="DZQ518" s="5"/>
      <c r="DZR518" s="5"/>
      <c r="DZS518" s="5"/>
      <c r="DZT518" s="5"/>
      <c r="DZU518" s="5"/>
      <c r="DZV518" s="5"/>
      <c r="DZW518" s="5"/>
      <c r="DZX518" s="5"/>
      <c r="DZY518" s="5"/>
      <c r="DZZ518" s="5"/>
      <c r="EAA518" s="5"/>
      <c r="EAB518" s="5"/>
      <c r="EAC518" s="5"/>
      <c r="EAD518" s="5"/>
      <c r="EAE518" s="5"/>
      <c r="EAF518" s="5"/>
      <c r="EAG518" s="5"/>
      <c r="EAH518" s="5"/>
      <c r="EAI518" s="5"/>
      <c r="EAJ518" s="5"/>
      <c r="EAK518" s="5"/>
      <c r="EAL518" s="5"/>
      <c r="EAM518" s="5"/>
      <c r="EAN518" s="5"/>
      <c r="EAO518" s="5"/>
      <c r="EAP518" s="5"/>
      <c r="EAQ518" s="5"/>
      <c r="EAR518" s="5"/>
      <c r="EAS518" s="5"/>
      <c r="EAT518" s="5"/>
      <c r="EAU518" s="5"/>
      <c r="EAV518" s="5"/>
      <c r="EAW518" s="5"/>
      <c r="EAX518" s="5"/>
      <c r="EAY518" s="5"/>
      <c r="EAZ518" s="5"/>
      <c r="EBA518" s="5"/>
      <c r="EBB518" s="5"/>
      <c r="EBC518" s="5"/>
      <c r="EBD518" s="5"/>
      <c r="EBE518" s="5"/>
      <c r="EBF518" s="5"/>
      <c r="EBG518" s="5"/>
      <c r="EBH518" s="5"/>
      <c r="EBI518" s="5"/>
      <c r="EBJ518" s="5"/>
      <c r="EBK518" s="5"/>
      <c r="EBL518" s="5"/>
      <c r="EBM518" s="5"/>
      <c r="EBN518" s="5"/>
      <c r="EBO518" s="5"/>
      <c r="EBP518" s="5"/>
      <c r="EBQ518" s="5"/>
      <c r="EBR518" s="5"/>
      <c r="EBS518" s="5"/>
      <c r="EBT518" s="5"/>
      <c r="EBU518" s="5"/>
      <c r="EBV518" s="5"/>
      <c r="EBW518" s="5"/>
      <c r="EBX518" s="5"/>
      <c r="EBY518" s="5"/>
      <c r="EBZ518" s="5"/>
      <c r="ECA518" s="5"/>
      <c r="ECB518" s="5"/>
      <c r="ECC518" s="5"/>
      <c r="ECD518" s="5"/>
      <c r="ECE518" s="5"/>
      <c r="ECF518" s="5"/>
      <c r="ECG518" s="5"/>
      <c r="ECH518" s="5"/>
      <c r="ECI518" s="5"/>
      <c r="ECJ518" s="5"/>
      <c r="ECK518" s="5"/>
      <c r="ECL518" s="5"/>
      <c r="ECM518" s="5"/>
      <c r="ECN518" s="5"/>
      <c r="ECO518" s="5"/>
      <c r="ECP518" s="5"/>
      <c r="ECQ518" s="5"/>
      <c r="ECR518" s="5"/>
      <c r="ECS518" s="5"/>
      <c r="ECT518" s="5"/>
      <c r="ECU518" s="5"/>
      <c r="ECV518" s="5"/>
      <c r="ECW518" s="5"/>
      <c r="ECX518" s="5"/>
      <c r="ECY518" s="5"/>
      <c r="ECZ518" s="5"/>
      <c r="EDA518" s="5"/>
      <c r="EDB518" s="5"/>
      <c r="EDC518" s="5"/>
      <c r="EDD518" s="5"/>
      <c r="EDE518" s="5"/>
      <c r="EDF518" s="5"/>
      <c r="EDG518" s="5"/>
      <c r="EDH518" s="5"/>
      <c r="EDI518" s="5"/>
      <c r="EDJ518" s="5"/>
      <c r="EDK518" s="5"/>
      <c r="EDL518" s="5"/>
      <c r="EDM518" s="5"/>
      <c r="EDN518" s="5"/>
      <c r="EDO518" s="5"/>
      <c r="EDP518" s="5"/>
      <c r="EDQ518" s="5"/>
      <c r="EDR518" s="5"/>
      <c r="EDS518" s="5"/>
      <c r="EDT518" s="5"/>
      <c r="EDU518" s="5"/>
      <c r="EDV518" s="5"/>
      <c r="EDW518" s="5"/>
      <c r="EDX518" s="5"/>
      <c r="EDY518" s="5"/>
      <c r="EDZ518" s="5"/>
      <c r="EEA518" s="5"/>
      <c r="EEB518" s="5"/>
      <c r="EEC518" s="5"/>
      <c r="EED518" s="5"/>
      <c r="EEE518" s="5"/>
      <c r="EEF518" s="5"/>
      <c r="EEG518" s="5"/>
      <c r="EEH518" s="5"/>
      <c r="EEI518" s="5"/>
      <c r="EEJ518" s="5"/>
      <c r="EEK518" s="5"/>
      <c r="EEL518" s="5"/>
      <c r="EEM518" s="5"/>
      <c r="EEN518" s="5"/>
      <c r="EEO518" s="5"/>
      <c r="EEP518" s="5"/>
      <c r="EEQ518" s="5"/>
      <c r="EER518" s="5"/>
      <c r="EES518" s="5"/>
      <c r="EET518" s="5"/>
      <c r="EEU518" s="5"/>
      <c r="EEV518" s="5"/>
      <c r="EEW518" s="5"/>
      <c r="EEX518" s="5"/>
      <c r="EEY518" s="5"/>
      <c r="EEZ518" s="5"/>
      <c r="EFA518" s="5"/>
      <c r="EFB518" s="5"/>
      <c r="EFC518" s="5"/>
      <c r="EFD518" s="5"/>
      <c r="EFE518" s="5"/>
      <c r="EFF518" s="5"/>
      <c r="EFG518" s="5"/>
      <c r="EFH518" s="5"/>
      <c r="EFI518" s="5"/>
      <c r="EFJ518" s="5"/>
      <c r="EFK518" s="5"/>
      <c r="EFL518" s="5"/>
      <c r="EFM518" s="5"/>
      <c r="EFN518" s="5"/>
      <c r="EFO518" s="5"/>
      <c r="EFP518" s="5"/>
      <c r="EFQ518" s="5"/>
      <c r="EFR518" s="5"/>
      <c r="EFS518" s="5"/>
      <c r="EFT518" s="5"/>
      <c r="EFU518" s="5"/>
      <c r="EFV518" s="5"/>
      <c r="EFW518" s="5"/>
      <c r="EFX518" s="5"/>
      <c r="EFY518" s="5"/>
      <c r="EFZ518" s="5"/>
      <c r="EGA518" s="5"/>
      <c r="EGB518" s="5"/>
      <c r="EGC518" s="5"/>
      <c r="EGD518" s="5"/>
      <c r="EGE518" s="5"/>
      <c r="EGF518" s="5"/>
      <c r="EGG518" s="5"/>
      <c r="EGH518" s="5"/>
      <c r="EGI518" s="5"/>
      <c r="EGJ518" s="5"/>
      <c r="EGK518" s="5"/>
      <c r="EGL518" s="5"/>
      <c r="EGM518" s="5"/>
      <c r="EGN518" s="5"/>
      <c r="EGO518" s="5"/>
      <c r="EGP518" s="5"/>
      <c r="EGQ518" s="5"/>
      <c r="EGR518" s="5"/>
      <c r="EGS518" s="5"/>
      <c r="EGT518" s="5"/>
      <c r="EGU518" s="5"/>
      <c r="EGV518" s="5"/>
      <c r="EGW518" s="5"/>
      <c r="EGX518" s="5"/>
      <c r="EGY518" s="5"/>
      <c r="EGZ518" s="5"/>
      <c r="EHA518" s="5"/>
      <c r="EHB518" s="5"/>
      <c r="EHC518" s="5"/>
      <c r="EHD518" s="5"/>
      <c r="EHE518" s="5"/>
      <c r="EHF518" s="5"/>
      <c r="EHG518" s="5"/>
      <c r="EHH518" s="5"/>
      <c r="EHI518" s="5"/>
      <c r="EHJ518" s="5"/>
      <c r="EHK518" s="5"/>
      <c r="EHL518" s="5"/>
      <c r="EHM518" s="5"/>
      <c r="EHN518" s="5"/>
      <c r="EHO518" s="5"/>
      <c r="EHP518" s="5"/>
      <c r="EHQ518" s="5"/>
      <c r="EHR518" s="5"/>
      <c r="EHS518" s="5"/>
      <c r="EHT518" s="5"/>
      <c r="EHU518" s="5"/>
      <c r="EHV518" s="5"/>
      <c r="EHW518" s="5"/>
      <c r="EHX518" s="5"/>
      <c r="EHY518" s="5"/>
      <c r="EHZ518" s="5"/>
      <c r="EIA518" s="5"/>
      <c r="EIB518" s="5"/>
      <c r="EIC518" s="5"/>
      <c r="EID518" s="5"/>
      <c r="EIE518" s="5"/>
      <c r="EIF518" s="5"/>
      <c r="EIG518" s="5"/>
      <c r="EIH518" s="5"/>
      <c r="EII518" s="5"/>
      <c r="EIJ518" s="5"/>
      <c r="EIK518" s="5"/>
      <c r="EIL518" s="5"/>
      <c r="EIM518" s="5"/>
      <c r="EIN518" s="5"/>
      <c r="EIO518" s="5"/>
      <c r="EIP518" s="5"/>
      <c r="EIQ518" s="5"/>
      <c r="EIR518" s="5"/>
      <c r="EIS518" s="5"/>
      <c r="EIT518" s="5"/>
      <c r="EIU518" s="5"/>
      <c r="EIV518" s="5"/>
      <c r="EIW518" s="5"/>
      <c r="EIX518" s="5"/>
      <c r="EIY518" s="5"/>
      <c r="EIZ518" s="5"/>
      <c r="EJA518" s="5"/>
      <c r="EJB518" s="5"/>
      <c r="EJC518" s="5"/>
      <c r="EJD518" s="5"/>
      <c r="EJE518" s="5"/>
      <c r="EJF518" s="5"/>
      <c r="EJG518" s="5"/>
      <c r="EJH518" s="5"/>
      <c r="EJI518" s="5"/>
      <c r="EJJ518" s="5"/>
      <c r="EJK518" s="5"/>
      <c r="EJL518" s="5"/>
      <c r="EJM518" s="5"/>
      <c r="EJN518" s="5"/>
      <c r="EJO518" s="5"/>
      <c r="EJP518" s="5"/>
      <c r="EJQ518" s="5"/>
      <c r="EJR518" s="5"/>
      <c r="EJS518" s="5"/>
      <c r="EJT518" s="5"/>
      <c r="EJU518" s="5"/>
      <c r="EJV518" s="5"/>
      <c r="EJW518" s="5"/>
      <c r="EJX518" s="5"/>
      <c r="EJY518" s="5"/>
      <c r="EJZ518" s="5"/>
      <c r="EKA518" s="5"/>
      <c r="EKB518" s="5"/>
      <c r="EKC518" s="5"/>
      <c r="EKD518" s="5"/>
      <c r="EKE518" s="5"/>
      <c r="EKF518" s="5"/>
      <c r="EKG518" s="5"/>
      <c r="EKH518" s="5"/>
      <c r="EKI518" s="5"/>
      <c r="EKJ518" s="5"/>
      <c r="EKK518" s="5"/>
      <c r="EKL518" s="5"/>
      <c r="EKM518" s="5"/>
      <c r="EKN518" s="5"/>
      <c r="EKO518" s="5"/>
      <c r="EKP518" s="5"/>
      <c r="EKQ518" s="5"/>
      <c r="EKR518" s="5"/>
      <c r="EKS518" s="5"/>
      <c r="EKT518" s="5"/>
      <c r="EKU518" s="5"/>
      <c r="EKV518" s="5"/>
      <c r="EKW518" s="5"/>
      <c r="EKX518" s="5"/>
      <c r="EKY518" s="5"/>
      <c r="EKZ518" s="5"/>
      <c r="ELA518" s="5"/>
      <c r="ELB518" s="5"/>
      <c r="ELC518" s="5"/>
      <c r="ELD518" s="5"/>
      <c r="ELE518" s="5"/>
      <c r="ELF518" s="5"/>
      <c r="ELG518" s="5"/>
      <c r="ELH518" s="5"/>
      <c r="ELI518" s="5"/>
      <c r="ELJ518" s="5"/>
      <c r="ELK518" s="5"/>
      <c r="ELL518" s="5"/>
      <c r="ELM518" s="5"/>
      <c r="ELN518" s="5"/>
      <c r="ELO518" s="5"/>
      <c r="ELP518" s="5"/>
      <c r="ELQ518" s="5"/>
      <c r="ELR518" s="5"/>
      <c r="ELS518" s="5"/>
      <c r="ELT518" s="5"/>
      <c r="ELU518" s="5"/>
      <c r="ELV518" s="5"/>
      <c r="ELW518" s="5"/>
      <c r="ELX518" s="5"/>
      <c r="ELY518" s="5"/>
      <c r="ELZ518" s="5"/>
      <c r="EMA518" s="5"/>
      <c r="EMB518" s="5"/>
      <c r="EMC518" s="5"/>
      <c r="EMD518" s="5"/>
      <c r="EME518" s="5"/>
      <c r="EMF518" s="5"/>
      <c r="EMG518" s="5"/>
      <c r="EMH518" s="5"/>
      <c r="EMI518" s="5"/>
      <c r="EMJ518" s="5"/>
      <c r="EMK518" s="5"/>
      <c r="EML518" s="5"/>
      <c r="EMM518" s="5"/>
      <c r="EMN518" s="5"/>
      <c r="EMO518" s="5"/>
      <c r="EMP518" s="5"/>
      <c r="EMQ518" s="5"/>
      <c r="EMR518" s="5"/>
      <c r="EMS518" s="5"/>
      <c r="EMT518" s="5"/>
      <c r="EMU518" s="5"/>
      <c r="EMV518" s="5"/>
      <c r="EMW518" s="5"/>
      <c r="EMX518" s="5"/>
      <c r="EMY518" s="5"/>
      <c r="EMZ518" s="5"/>
      <c r="ENA518" s="5"/>
      <c r="ENB518" s="5"/>
      <c r="ENC518" s="5"/>
      <c r="END518" s="5"/>
      <c r="ENE518" s="5"/>
      <c r="ENF518" s="5"/>
      <c r="ENG518" s="5"/>
      <c r="ENH518" s="5"/>
      <c r="ENI518" s="5"/>
      <c r="ENJ518" s="5"/>
      <c r="ENK518" s="5"/>
      <c r="ENL518" s="5"/>
      <c r="ENM518" s="5"/>
      <c r="ENN518" s="5"/>
      <c r="ENO518" s="5"/>
      <c r="ENP518" s="5"/>
      <c r="ENQ518" s="5"/>
      <c r="ENR518" s="5"/>
      <c r="ENS518" s="5"/>
      <c r="ENT518" s="5"/>
      <c r="ENU518" s="5"/>
      <c r="ENV518" s="5"/>
      <c r="ENW518" s="5"/>
      <c r="ENX518" s="5"/>
      <c r="ENY518" s="5"/>
      <c r="ENZ518" s="5"/>
      <c r="EOA518" s="5"/>
      <c r="EOB518" s="5"/>
      <c r="EOC518" s="5"/>
      <c r="EOD518" s="5"/>
      <c r="EOE518" s="5"/>
      <c r="EOF518" s="5"/>
      <c r="EOG518" s="5"/>
      <c r="EOH518" s="5"/>
      <c r="EOI518" s="5"/>
      <c r="EOJ518" s="5"/>
      <c r="EOK518" s="5"/>
      <c r="EOL518" s="5"/>
      <c r="EOM518" s="5"/>
      <c r="EON518" s="5"/>
      <c r="EOO518" s="5"/>
      <c r="EOP518" s="5"/>
      <c r="EOQ518" s="5"/>
      <c r="EOR518" s="5"/>
      <c r="EOS518" s="5"/>
      <c r="EOT518" s="5"/>
      <c r="EOU518" s="5"/>
      <c r="EOV518" s="5"/>
      <c r="EOW518" s="5"/>
      <c r="EOX518" s="5"/>
      <c r="EOY518" s="5"/>
      <c r="EOZ518" s="5"/>
      <c r="EPA518" s="5"/>
      <c r="EPB518" s="5"/>
      <c r="EPC518" s="5"/>
      <c r="EPD518" s="5"/>
      <c r="EPE518" s="5"/>
      <c r="EPF518" s="5"/>
      <c r="EPG518" s="5"/>
      <c r="EPH518" s="5"/>
      <c r="EPI518" s="5"/>
      <c r="EPJ518" s="5"/>
      <c r="EPK518" s="5"/>
      <c r="EPL518" s="5"/>
      <c r="EPM518" s="5"/>
      <c r="EPN518" s="5"/>
      <c r="EPO518" s="5"/>
      <c r="EPP518" s="5"/>
      <c r="EPQ518" s="5"/>
      <c r="EPR518" s="5"/>
      <c r="EPS518" s="5"/>
      <c r="EPT518" s="5"/>
      <c r="EPU518" s="5"/>
      <c r="EPV518" s="5"/>
      <c r="EPW518" s="5"/>
      <c r="EPX518" s="5"/>
      <c r="EPY518" s="5"/>
      <c r="EPZ518" s="5"/>
      <c r="EQA518" s="5"/>
      <c r="EQB518" s="5"/>
      <c r="EQC518" s="5"/>
      <c r="EQD518" s="5"/>
      <c r="EQE518" s="5"/>
      <c r="EQF518" s="5"/>
      <c r="EQG518" s="5"/>
      <c r="EQH518" s="5"/>
      <c r="EQI518" s="5"/>
      <c r="EQJ518" s="5"/>
      <c r="EQK518" s="5"/>
      <c r="EQL518" s="5"/>
      <c r="EQM518" s="5"/>
      <c r="EQN518" s="5"/>
      <c r="EQO518" s="5"/>
      <c r="EQP518" s="5"/>
      <c r="EQQ518" s="5"/>
      <c r="EQR518" s="5"/>
      <c r="EQS518" s="5"/>
      <c r="EQT518" s="5"/>
      <c r="EQU518" s="5"/>
      <c r="EQV518" s="5"/>
      <c r="EQW518" s="5"/>
      <c r="EQX518" s="5"/>
      <c r="EQY518" s="5"/>
      <c r="EQZ518" s="5"/>
      <c r="ERA518" s="5"/>
      <c r="ERB518" s="5"/>
      <c r="ERC518" s="5"/>
      <c r="ERD518" s="5"/>
      <c r="ERE518" s="5"/>
      <c r="ERF518" s="5"/>
      <c r="ERG518" s="5"/>
      <c r="ERH518" s="5"/>
      <c r="ERI518" s="5"/>
      <c r="ERJ518" s="5"/>
      <c r="ERK518" s="5"/>
      <c r="ERL518" s="5"/>
      <c r="ERM518" s="5"/>
      <c r="ERN518" s="5"/>
      <c r="ERO518" s="5"/>
      <c r="ERP518" s="5"/>
      <c r="ERQ518" s="5"/>
      <c r="ERR518" s="5"/>
      <c r="ERS518" s="5"/>
      <c r="ERT518" s="5"/>
      <c r="ERU518" s="5"/>
      <c r="ERV518" s="5"/>
      <c r="ERW518" s="5"/>
      <c r="ERX518" s="5"/>
      <c r="ERY518" s="5"/>
      <c r="ERZ518" s="5"/>
      <c r="ESA518" s="5"/>
      <c r="ESB518" s="5"/>
      <c r="ESC518" s="5"/>
      <c r="ESD518" s="5"/>
      <c r="ESE518" s="5"/>
      <c r="ESF518" s="5"/>
      <c r="ESG518" s="5"/>
      <c r="ESH518" s="5"/>
      <c r="ESI518" s="5"/>
      <c r="ESJ518" s="5"/>
      <c r="ESK518" s="5"/>
      <c r="ESL518" s="5"/>
      <c r="ESM518" s="5"/>
      <c r="ESN518" s="5"/>
      <c r="ESO518" s="5"/>
      <c r="ESP518" s="5"/>
      <c r="ESQ518" s="5"/>
      <c r="ESR518" s="5"/>
      <c r="ESS518" s="5"/>
      <c r="EST518" s="5"/>
      <c r="ESU518" s="5"/>
      <c r="ESV518" s="5"/>
      <c r="ESW518" s="5"/>
      <c r="ESX518" s="5"/>
      <c r="ESY518" s="5"/>
      <c r="ESZ518" s="5"/>
      <c r="ETA518" s="5"/>
      <c r="ETB518" s="5"/>
      <c r="ETC518" s="5"/>
      <c r="ETD518" s="5"/>
      <c r="ETE518" s="5"/>
      <c r="ETF518" s="5"/>
      <c r="ETG518" s="5"/>
      <c r="ETH518" s="5"/>
      <c r="ETI518" s="5"/>
      <c r="ETJ518" s="5"/>
      <c r="ETK518" s="5"/>
      <c r="ETL518" s="5"/>
      <c r="ETM518" s="5"/>
      <c r="ETN518" s="5"/>
      <c r="ETO518" s="5"/>
      <c r="ETP518" s="5"/>
      <c r="ETQ518" s="5"/>
      <c r="ETR518" s="5"/>
      <c r="ETS518" s="5"/>
      <c r="ETT518" s="5"/>
      <c r="ETU518" s="5"/>
      <c r="ETV518" s="5"/>
      <c r="ETW518" s="5"/>
      <c r="ETX518" s="5"/>
      <c r="ETY518" s="5"/>
      <c r="ETZ518" s="5"/>
      <c r="EUA518" s="5"/>
      <c r="EUB518" s="5"/>
      <c r="EUC518" s="5"/>
      <c r="EUD518" s="5"/>
      <c r="EUE518" s="5"/>
      <c r="EUF518" s="5"/>
      <c r="EUG518" s="5"/>
      <c r="EUH518" s="5"/>
      <c r="EUI518" s="5"/>
      <c r="EUJ518" s="5"/>
      <c r="EUK518" s="5"/>
      <c r="EUL518" s="5"/>
      <c r="EUM518" s="5"/>
      <c r="EUN518" s="5"/>
      <c r="EUO518" s="5"/>
      <c r="EUP518" s="5"/>
      <c r="EUQ518" s="5"/>
      <c r="EUR518" s="5"/>
      <c r="EUS518" s="5"/>
      <c r="EUT518" s="5"/>
      <c r="EUU518" s="5"/>
      <c r="EUV518" s="5"/>
      <c r="EUW518" s="5"/>
      <c r="EUX518" s="5"/>
      <c r="EUY518" s="5"/>
      <c r="EUZ518" s="5"/>
      <c r="EVA518" s="5"/>
      <c r="EVB518" s="5"/>
      <c r="EVC518" s="5"/>
      <c r="EVD518" s="5"/>
      <c r="EVE518" s="5"/>
      <c r="EVF518" s="5"/>
      <c r="EVG518" s="5"/>
      <c r="EVH518" s="5"/>
      <c r="EVI518" s="5"/>
      <c r="EVJ518" s="5"/>
      <c r="EVK518" s="5"/>
      <c r="EVL518" s="5"/>
      <c r="EVM518" s="5"/>
      <c r="EVN518" s="5"/>
      <c r="EVO518" s="5"/>
      <c r="EVP518" s="5"/>
      <c r="EVQ518" s="5"/>
      <c r="EVR518" s="5"/>
      <c r="EVS518" s="5"/>
      <c r="EVT518" s="5"/>
      <c r="EVU518" s="5"/>
      <c r="EVV518" s="5"/>
      <c r="EVW518" s="5"/>
      <c r="EVX518" s="5"/>
      <c r="EVY518" s="5"/>
      <c r="EVZ518" s="5"/>
      <c r="EWA518" s="5"/>
      <c r="EWB518" s="5"/>
      <c r="EWC518" s="5"/>
      <c r="EWD518" s="5"/>
      <c r="EWE518" s="5"/>
      <c r="EWF518" s="5"/>
      <c r="EWG518" s="5"/>
      <c r="EWH518" s="5"/>
      <c r="EWI518" s="5"/>
      <c r="EWJ518" s="5"/>
      <c r="EWK518" s="5"/>
      <c r="EWL518" s="5"/>
      <c r="EWM518" s="5"/>
      <c r="EWN518" s="5"/>
      <c r="EWO518" s="5"/>
      <c r="EWP518" s="5"/>
      <c r="EWQ518" s="5"/>
      <c r="EWR518" s="5"/>
      <c r="EWS518" s="5"/>
      <c r="EWT518" s="5"/>
      <c r="EWU518" s="5"/>
      <c r="EWV518" s="5"/>
      <c r="EWW518" s="5"/>
      <c r="EWX518" s="5"/>
      <c r="EWY518" s="5"/>
      <c r="EWZ518" s="5"/>
      <c r="EXA518" s="5"/>
      <c r="EXB518" s="5"/>
      <c r="EXC518" s="5"/>
      <c r="EXD518" s="5"/>
      <c r="EXE518" s="5"/>
      <c r="EXF518" s="5"/>
      <c r="EXG518" s="5"/>
      <c r="EXH518" s="5"/>
      <c r="EXI518" s="5"/>
      <c r="EXJ518" s="5"/>
      <c r="EXK518" s="5"/>
      <c r="EXL518" s="5"/>
      <c r="EXM518" s="5"/>
      <c r="EXN518" s="5"/>
      <c r="EXO518" s="5"/>
      <c r="EXP518" s="5"/>
      <c r="EXQ518" s="5"/>
      <c r="EXR518" s="5"/>
      <c r="EXS518" s="5"/>
      <c r="EXT518" s="5"/>
      <c r="EXU518" s="5"/>
      <c r="EXV518" s="5"/>
      <c r="EXW518" s="5"/>
      <c r="EXX518" s="5"/>
      <c r="EXY518" s="5"/>
      <c r="EXZ518" s="5"/>
      <c r="EYA518" s="5"/>
      <c r="EYB518" s="5"/>
      <c r="EYC518" s="5"/>
      <c r="EYD518" s="5"/>
      <c r="EYE518" s="5"/>
      <c r="EYF518" s="5"/>
      <c r="EYG518" s="5"/>
      <c r="EYH518" s="5"/>
      <c r="EYI518" s="5"/>
      <c r="EYJ518" s="5"/>
      <c r="EYK518" s="5"/>
      <c r="EYL518" s="5"/>
      <c r="EYM518" s="5"/>
      <c r="EYN518" s="5"/>
      <c r="EYO518" s="5"/>
      <c r="EYP518" s="5"/>
      <c r="EYQ518" s="5"/>
      <c r="EYR518" s="5"/>
      <c r="EYS518" s="5"/>
      <c r="EYT518" s="5"/>
      <c r="EYU518" s="5"/>
      <c r="EYV518" s="5"/>
      <c r="EYW518" s="5"/>
      <c r="EYX518" s="5"/>
      <c r="EYY518" s="5"/>
      <c r="EYZ518" s="5"/>
      <c r="EZA518" s="5"/>
      <c r="EZB518" s="5"/>
      <c r="EZC518" s="5"/>
      <c r="EZD518" s="5"/>
      <c r="EZE518" s="5"/>
      <c r="EZF518" s="5"/>
      <c r="EZG518" s="5"/>
      <c r="EZH518" s="5"/>
      <c r="EZI518" s="5"/>
      <c r="EZJ518" s="5"/>
      <c r="EZK518" s="5"/>
      <c r="EZL518" s="5"/>
      <c r="EZM518" s="5"/>
      <c r="EZN518" s="5"/>
      <c r="EZO518" s="5"/>
      <c r="EZP518" s="5"/>
      <c r="EZQ518" s="5"/>
      <c r="EZR518" s="5"/>
      <c r="EZS518" s="5"/>
      <c r="EZT518" s="5"/>
      <c r="EZU518" s="5"/>
      <c r="EZV518" s="5"/>
      <c r="EZW518" s="5"/>
      <c r="EZX518" s="5"/>
      <c r="EZY518" s="5"/>
      <c r="EZZ518" s="5"/>
      <c r="FAA518" s="5"/>
      <c r="FAB518" s="5"/>
      <c r="FAC518" s="5"/>
      <c r="FAD518" s="5"/>
      <c r="FAE518" s="5"/>
      <c r="FAF518" s="5"/>
      <c r="FAG518" s="5"/>
      <c r="FAH518" s="5"/>
      <c r="FAI518" s="5"/>
      <c r="FAJ518" s="5"/>
      <c r="FAK518" s="5"/>
      <c r="FAL518" s="5"/>
      <c r="FAM518" s="5"/>
      <c r="FAN518" s="5"/>
      <c r="FAO518" s="5"/>
      <c r="FAP518" s="5"/>
      <c r="FAQ518" s="5"/>
      <c r="FAR518" s="5"/>
      <c r="FAS518" s="5"/>
      <c r="FAT518" s="5"/>
      <c r="FAU518" s="5"/>
      <c r="FAV518" s="5"/>
      <c r="FAW518" s="5"/>
      <c r="FAX518" s="5"/>
      <c r="FAY518" s="5"/>
      <c r="FAZ518" s="5"/>
      <c r="FBA518" s="5"/>
      <c r="FBB518" s="5"/>
      <c r="FBC518" s="5"/>
      <c r="FBD518" s="5"/>
      <c r="FBE518" s="5"/>
      <c r="FBF518" s="5"/>
      <c r="FBG518" s="5"/>
      <c r="FBH518" s="5"/>
      <c r="FBI518" s="5"/>
      <c r="FBJ518" s="5"/>
      <c r="FBK518" s="5"/>
      <c r="FBL518" s="5"/>
      <c r="FBM518" s="5"/>
      <c r="FBN518" s="5"/>
      <c r="FBO518" s="5"/>
      <c r="FBP518" s="5"/>
      <c r="FBQ518" s="5"/>
      <c r="FBR518" s="5"/>
      <c r="FBS518" s="5"/>
      <c r="FBT518" s="5"/>
      <c r="FBU518" s="5"/>
      <c r="FBV518" s="5"/>
      <c r="FBW518" s="5"/>
      <c r="FBX518" s="5"/>
      <c r="FBY518" s="5"/>
      <c r="FBZ518" s="5"/>
      <c r="FCA518" s="5"/>
      <c r="FCB518" s="5"/>
      <c r="FCC518" s="5"/>
      <c r="FCD518" s="5"/>
      <c r="FCE518" s="5"/>
      <c r="FCF518" s="5"/>
      <c r="FCG518" s="5"/>
      <c r="FCH518" s="5"/>
      <c r="FCI518" s="5"/>
      <c r="FCJ518" s="5"/>
      <c r="FCK518" s="5"/>
      <c r="FCL518" s="5"/>
      <c r="FCM518" s="5"/>
      <c r="FCN518" s="5"/>
      <c r="FCO518" s="5"/>
      <c r="FCP518" s="5"/>
      <c r="FCQ518" s="5"/>
      <c r="FCR518" s="5"/>
      <c r="FCS518" s="5"/>
      <c r="FCT518" s="5"/>
      <c r="FCU518" s="5"/>
      <c r="FCV518" s="5"/>
      <c r="FCW518" s="5"/>
      <c r="FCX518" s="5"/>
      <c r="FCY518" s="5"/>
      <c r="FCZ518" s="5"/>
      <c r="FDA518" s="5"/>
      <c r="FDB518" s="5"/>
      <c r="FDC518" s="5"/>
      <c r="FDD518" s="5"/>
      <c r="FDE518" s="5"/>
      <c r="FDF518" s="5"/>
      <c r="FDG518" s="5"/>
      <c r="FDH518" s="5"/>
      <c r="FDI518" s="5"/>
      <c r="FDJ518" s="5"/>
      <c r="FDK518" s="5"/>
      <c r="FDL518" s="5"/>
      <c r="FDM518" s="5"/>
      <c r="FDN518" s="5"/>
      <c r="FDO518" s="5"/>
      <c r="FDP518" s="5"/>
      <c r="FDQ518" s="5"/>
      <c r="FDR518" s="5"/>
      <c r="FDS518" s="5"/>
      <c r="FDT518" s="5"/>
      <c r="FDU518" s="5"/>
      <c r="FDV518" s="5"/>
      <c r="FDW518" s="5"/>
      <c r="FDX518" s="5"/>
      <c r="FDY518" s="5"/>
      <c r="FDZ518" s="5"/>
      <c r="FEA518" s="5"/>
      <c r="FEB518" s="5"/>
      <c r="FEC518" s="5"/>
      <c r="FED518" s="5"/>
      <c r="FEE518" s="5"/>
      <c r="FEF518" s="5"/>
      <c r="FEG518" s="5"/>
      <c r="FEH518" s="5"/>
      <c r="FEI518" s="5"/>
      <c r="FEJ518" s="5"/>
      <c r="FEK518" s="5"/>
      <c r="FEL518" s="5"/>
      <c r="FEM518" s="5"/>
      <c r="FEN518" s="5"/>
      <c r="FEO518" s="5"/>
      <c r="FEP518" s="5"/>
      <c r="FEQ518" s="5"/>
      <c r="FER518" s="5"/>
      <c r="FES518" s="5"/>
      <c r="FET518" s="5"/>
      <c r="FEU518" s="5"/>
      <c r="FEV518" s="5"/>
      <c r="FEW518" s="5"/>
      <c r="FEX518" s="5"/>
      <c r="FEY518" s="5"/>
      <c r="FEZ518" s="5"/>
      <c r="FFA518" s="5"/>
      <c r="FFB518" s="5"/>
      <c r="FFC518" s="5"/>
      <c r="FFD518" s="5"/>
      <c r="FFE518" s="5"/>
      <c r="FFF518" s="5"/>
      <c r="FFG518" s="5"/>
      <c r="FFH518" s="5"/>
      <c r="FFI518" s="5"/>
      <c r="FFJ518" s="5"/>
      <c r="FFK518" s="5"/>
      <c r="FFL518" s="5"/>
      <c r="FFM518" s="5"/>
      <c r="FFN518" s="5"/>
      <c r="FFO518" s="5"/>
      <c r="FFP518" s="5"/>
      <c r="FFQ518" s="5"/>
      <c r="FFR518" s="5"/>
      <c r="FFS518" s="5"/>
      <c r="FFT518" s="5"/>
      <c r="FFU518" s="5"/>
      <c r="FFV518" s="5"/>
      <c r="FFW518" s="5"/>
      <c r="FFX518" s="5"/>
      <c r="FFY518" s="5"/>
      <c r="FFZ518" s="5"/>
      <c r="FGA518" s="5"/>
      <c r="FGB518" s="5"/>
      <c r="FGC518" s="5"/>
      <c r="FGD518" s="5"/>
      <c r="FGE518" s="5"/>
      <c r="FGF518" s="5"/>
      <c r="FGG518" s="5"/>
      <c r="FGH518" s="5"/>
      <c r="FGI518" s="5"/>
      <c r="FGJ518" s="5"/>
      <c r="FGK518" s="5"/>
      <c r="FGL518" s="5"/>
      <c r="FGM518" s="5"/>
      <c r="FGN518" s="5"/>
      <c r="FGO518" s="5"/>
      <c r="FGP518" s="5"/>
      <c r="FGQ518" s="5"/>
      <c r="FGR518" s="5"/>
      <c r="FGS518" s="5"/>
      <c r="FGT518" s="5"/>
      <c r="FGU518" s="5"/>
      <c r="FGV518" s="5"/>
      <c r="FGW518" s="5"/>
      <c r="FGX518" s="5"/>
      <c r="FGY518" s="5"/>
      <c r="FGZ518" s="5"/>
      <c r="FHA518" s="5"/>
      <c r="FHB518" s="5"/>
      <c r="FHC518" s="5"/>
      <c r="FHD518" s="5"/>
      <c r="FHE518" s="5"/>
      <c r="FHF518" s="5"/>
      <c r="FHG518" s="5"/>
      <c r="FHH518" s="5"/>
      <c r="FHI518" s="5"/>
      <c r="FHJ518" s="5"/>
      <c r="FHK518" s="5"/>
      <c r="FHL518" s="5"/>
      <c r="FHM518" s="5"/>
      <c r="FHN518" s="5"/>
      <c r="FHO518" s="5"/>
      <c r="FHP518" s="5"/>
      <c r="FHQ518" s="5"/>
      <c r="FHR518" s="5"/>
      <c r="FHS518" s="5"/>
      <c r="FHT518" s="5"/>
      <c r="FHU518" s="5"/>
      <c r="FHV518" s="5"/>
      <c r="FHW518" s="5"/>
      <c r="FHX518" s="5"/>
      <c r="FHY518" s="5"/>
      <c r="FHZ518" s="5"/>
      <c r="FIA518" s="5"/>
      <c r="FIB518" s="5"/>
      <c r="FIC518" s="5"/>
      <c r="FID518" s="5"/>
      <c r="FIE518" s="5"/>
      <c r="FIF518" s="5"/>
      <c r="FIG518" s="5"/>
      <c r="FIH518" s="5"/>
      <c r="FII518" s="5"/>
      <c r="FIJ518" s="5"/>
      <c r="FIK518" s="5"/>
      <c r="FIL518" s="5"/>
      <c r="FIM518" s="5"/>
      <c r="FIN518" s="5"/>
      <c r="FIO518" s="5"/>
      <c r="FIP518" s="5"/>
      <c r="FIQ518" s="5"/>
      <c r="FIR518" s="5"/>
      <c r="FIS518" s="5"/>
      <c r="FIT518" s="5"/>
      <c r="FIU518" s="5"/>
      <c r="FIV518" s="5"/>
      <c r="FIW518" s="5"/>
      <c r="FIX518" s="5"/>
      <c r="FIY518" s="5"/>
      <c r="FIZ518" s="5"/>
      <c r="FJA518" s="5"/>
      <c r="FJB518" s="5"/>
      <c r="FJC518" s="5"/>
      <c r="FJD518" s="5"/>
      <c r="FJE518" s="5"/>
      <c r="FJF518" s="5"/>
      <c r="FJG518" s="5"/>
      <c r="FJH518" s="5"/>
      <c r="FJI518" s="5"/>
      <c r="FJJ518" s="5"/>
      <c r="FJK518" s="5"/>
      <c r="FJL518" s="5"/>
      <c r="FJM518" s="5"/>
      <c r="FJN518" s="5"/>
      <c r="FJO518" s="5"/>
      <c r="FJP518" s="5"/>
      <c r="FJQ518" s="5"/>
      <c r="FJR518" s="5"/>
      <c r="FJS518" s="5"/>
      <c r="FJT518" s="5"/>
      <c r="FJU518" s="5"/>
      <c r="FJV518" s="5"/>
      <c r="FJW518" s="5"/>
      <c r="FJX518" s="5"/>
      <c r="FJY518" s="5"/>
      <c r="FJZ518" s="5"/>
      <c r="FKA518" s="5"/>
      <c r="FKB518" s="5"/>
      <c r="FKC518" s="5"/>
      <c r="FKD518" s="5"/>
      <c r="FKE518" s="5"/>
      <c r="FKF518" s="5"/>
      <c r="FKG518" s="5"/>
      <c r="FKH518" s="5"/>
      <c r="FKI518" s="5"/>
      <c r="FKJ518" s="5"/>
      <c r="FKK518" s="5"/>
      <c r="FKL518" s="5"/>
      <c r="FKM518" s="5"/>
      <c r="FKN518" s="5"/>
      <c r="FKO518" s="5"/>
      <c r="FKP518" s="5"/>
      <c r="FKQ518" s="5"/>
      <c r="FKR518" s="5"/>
      <c r="FKS518" s="5"/>
      <c r="FKT518" s="5"/>
      <c r="FKU518" s="5"/>
      <c r="FKV518" s="5"/>
      <c r="FKW518" s="5"/>
      <c r="FKX518" s="5"/>
      <c r="FKY518" s="5"/>
      <c r="FKZ518" s="5"/>
      <c r="FLA518" s="5"/>
      <c r="FLB518" s="5"/>
      <c r="FLC518" s="5"/>
      <c r="FLD518" s="5"/>
      <c r="FLE518" s="5"/>
      <c r="FLF518" s="5"/>
      <c r="FLG518" s="5"/>
      <c r="FLH518" s="5"/>
      <c r="FLI518" s="5"/>
      <c r="FLJ518" s="5"/>
      <c r="FLK518" s="5"/>
      <c r="FLL518" s="5"/>
      <c r="FLM518" s="5"/>
      <c r="FLN518" s="5"/>
      <c r="FLO518" s="5"/>
      <c r="FLP518" s="5"/>
      <c r="FLQ518" s="5"/>
      <c r="FLR518" s="5"/>
      <c r="FLS518" s="5"/>
      <c r="FLT518" s="5"/>
      <c r="FLU518" s="5"/>
      <c r="FLV518" s="5"/>
      <c r="FLW518" s="5"/>
      <c r="FLX518" s="5"/>
      <c r="FLY518" s="5"/>
      <c r="FLZ518" s="5"/>
      <c r="FMA518" s="5"/>
      <c r="FMB518" s="5"/>
      <c r="FMC518" s="5"/>
      <c r="FMD518" s="5"/>
      <c r="FME518" s="5"/>
      <c r="FMF518" s="5"/>
      <c r="FMG518" s="5"/>
      <c r="FMH518" s="5"/>
      <c r="FMI518" s="5"/>
      <c r="FMJ518" s="5"/>
      <c r="FMK518" s="5"/>
      <c r="FML518" s="5"/>
      <c r="FMM518" s="5"/>
      <c r="FMN518" s="5"/>
      <c r="FMO518" s="5"/>
      <c r="FMP518" s="5"/>
      <c r="FMQ518" s="5"/>
      <c r="FMR518" s="5"/>
      <c r="FMS518" s="5"/>
      <c r="FMT518" s="5"/>
      <c r="FMU518" s="5"/>
      <c r="FMV518" s="5"/>
      <c r="FMW518" s="5"/>
      <c r="FMX518" s="5"/>
      <c r="FMY518" s="5"/>
      <c r="FMZ518" s="5"/>
      <c r="FNA518" s="5"/>
      <c r="FNB518" s="5"/>
      <c r="FNC518" s="5"/>
      <c r="FND518" s="5"/>
      <c r="FNE518" s="5"/>
      <c r="FNF518" s="5"/>
      <c r="FNG518" s="5"/>
      <c r="FNH518" s="5"/>
      <c r="FNI518" s="5"/>
      <c r="FNJ518" s="5"/>
      <c r="FNK518" s="5"/>
      <c r="FNL518" s="5"/>
      <c r="FNM518" s="5"/>
      <c r="FNN518" s="5"/>
      <c r="FNO518" s="5"/>
      <c r="FNP518" s="5"/>
      <c r="FNQ518" s="5"/>
      <c r="FNR518" s="5"/>
      <c r="FNS518" s="5"/>
      <c r="FNT518" s="5"/>
      <c r="FNU518" s="5"/>
      <c r="FNV518" s="5"/>
      <c r="FNW518" s="5"/>
      <c r="FNX518" s="5"/>
      <c r="FNY518" s="5"/>
      <c r="FNZ518" s="5"/>
      <c r="FOA518" s="5"/>
      <c r="FOB518" s="5"/>
      <c r="FOC518" s="5"/>
      <c r="FOD518" s="5"/>
      <c r="FOE518" s="5"/>
      <c r="FOF518" s="5"/>
      <c r="FOG518" s="5"/>
      <c r="FOH518" s="5"/>
      <c r="FOI518" s="5"/>
      <c r="FOJ518" s="5"/>
      <c r="FOK518" s="5"/>
      <c r="FOL518" s="5"/>
      <c r="FOM518" s="5"/>
      <c r="FON518" s="5"/>
      <c r="FOO518" s="5"/>
      <c r="FOP518" s="5"/>
      <c r="FOQ518" s="5"/>
      <c r="FOR518" s="5"/>
      <c r="FOS518" s="5"/>
      <c r="FOT518" s="5"/>
      <c r="FOU518" s="5"/>
      <c r="FOV518" s="5"/>
      <c r="FOW518" s="5"/>
      <c r="FOX518" s="5"/>
      <c r="FOY518" s="5"/>
      <c r="FOZ518" s="5"/>
      <c r="FPA518" s="5"/>
      <c r="FPB518" s="5"/>
      <c r="FPC518" s="5"/>
      <c r="FPD518" s="5"/>
      <c r="FPE518" s="5"/>
      <c r="FPF518" s="5"/>
      <c r="FPG518" s="5"/>
      <c r="FPH518" s="5"/>
      <c r="FPI518" s="5"/>
      <c r="FPJ518" s="5"/>
      <c r="FPK518" s="5"/>
      <c r="FPL518" s="5"/>
      <c r="FPM518" s="5"/>
      <c r="FPN518" s="5"/>
      <c r="FPO518" s="5"/>
      <c r="FPP518" s="5"/>
      <c r="FPQ518" s="5"/>
      <c r="FPR518" s="5"/>
      <c r="FPS518" s="5"/>
      <c r="FPT518" s="5"/>
      <c r="FPU518" s="5"/>
      <c r="FPV518" s="5"/>
      <c r="FPW518" s="5"/>
      <c r="FPX518" s="5"/>
      <c r="FPY518" s="5"/>
      <c r="FPZ518" s="5"/>
      <c r="FQA518" s="5"/>
      <c r="FQB518" s="5"/>
      <c r="FQC518" s="5"/>
      <c r="FQD518" s="5"/>
      <c r="FQE518" s="5"/>
      <c r="FQF518" s="5"/>
      <c r="FQG518" s="5"/>
      <c r="FQH518" s="5"/>
      <c r="FQI518" s="5"/>
      <c r="FQJ518" s="5"/>
      <c r="FQK518" s="5"/>
      <c r="FQL518" s="5"/>
      <c r="FQM518" s="5"/>
      <c r="FQN518" s="5"/>
      <c r="FQO518" s="5"/>
      <c r="FQP518" s="5"/>
      <c r="FQQ518" s="5"/>
      <c r="FQR518" s="5"/>
      <c r="FQS518" s="5"/>
      <c r="FQT518" s="5"/>
      <c r="FQU518" s="5"/>
      <c r="FQV518" s="5"/>
      <c r="FQW518" s="5"/>
      <c r="FQX518" s="5"/>
      <c r="FQY518" s="5"/>
      <c r="FQZ518" s="5"/>
      <c r="FRA518" s="5"/>
      <c r="FRB518" s="5"/>
      <c r="FRC518" s="5"/>
      <c r="FRD518" s="5"/>
      <c r="FRE518" s="5"/>
      <c r="FRF518" s="5"/>
      <c r="FRG518" s="5"/>
      <c r="FRH518" s="5"/>
      <c r="FRI518" s="5"/>
      <c r="FRJ518" s="5"/>
      <c r="FRK518" s="5"/>
      <c r="FRL518" s="5"/>
      <c r="FRM518" s="5"/>
      <c r="FRN518" s="5"/>
      <c r="FRO518" s="5"/>
      <c r="FRP518" s="5"/>
      <c r="FRQ518" s="5"/>
      <c r="FRR518" s="5"/>
      <c r="FRS518" s="5"/>
      <c r="FRT518" s="5"/>
      <c r="FRU518" s="5"/>
      <c r="FRV518" s="5"/>
      <c r="FRW518" s="5"/>
      <c r="FRX518" s="5"/>
      <c r="FRY518" s="5"/>
      <c r="FRZ518" s="5"/>
      <c r="FSA518" s="5"/>
      <c r="FSB518" s="5"/>
      <c r="FSC518" s="5"/>
      <c r="FSD518" s="5"/>
      <c r="FSE518" s="5"/>
      <c r="FSF518" s="5"/>
      <c r="FSG518" s="5"/>
      <c r="FSH518" s="5"/>
      <c r="FSI518" s="5"/>
      <c r="FSJ518" s="5"/>
      <c r="FSK518" s="5"/>
      <c r="FSL518" s="5"/>
      <c r="FSM518" s="5"/>
      <c r="FSN518" s="5"/>
      <c r="FSO518" s="5"/>
      <c r="FSP518" s="5"/>
      <c r="FSQ518" s="5"/>
      <c r="FSR518" s="5"/>
      <c r="FSS518" s="5"/>
      <c r="FST518" s="5"/>
      <c r="FSU518" s="5"/>
      <c r="FSV518" s="5"/>
      <c r="FSW518" s="5"/>
      <c r="FSX518" s="5"/>
      <c r="FSY518" s="5"/>
      <c r="FSZ518" s="5"/>
      <c r="FTA518" s="5"/>
      <c r="FTB518" s="5"/>
      <c r="FTC518" s="5"/>
      <c r="FTD518" s="5"/>
      <c r="FTE518" s="5"/>
      <c r="FTF518" s="5"/>
      <c r="FTG518" s="5"/>
      <c r="FTH518" s="5"/>
      <c r="FTI518" s="5"/>
      <c r="FTJ518" s="5"/>
      <c r="FTK518" s="5"/>
      <c r="FTL518" s="5"/>
      <c r="FTM518" s="5"/>
      <c r="FTN518" s="5"/>
      <c r="FTO518" s="5"/>
      <c r="FTP518" s="5"/>
      <c r="FTQ518" s="5"/>
      <c r="FTR518" s="5"/>
      <c r="FTS518" s="5"/>
      <c r="FTT518" s="5"/>
      <c r="FTU518" s="5"/>
      <c r="FTV518" s="5"/>
      <c r="FTW518" s="5"/>
      <c r="FTX518" s="5"/>
      <c r="FTY518" s="5"/>
      <c r="FTZ518" s="5"/>
      <c r="FUA518" s="5"/>
      <c r="FUB518" s="5"/>
      <c r="FUC518" s="5"/>
      <c r="FUD518" s="5"/>
      <c r="FUE518" s="5"/>
      <c r="FUF518" s="5"/>
      <c r="FUG518" s="5"/>
      <c r="FUH518" s="5"/>
      <c r="FUI518" s="5"/>
      <c r="FUJ518" s="5"/>
      <c r="FUK518" s="5"/>
      <c r="FUL518" s="5"/>
      <c r="FUM518" s="5"/>
      <c r="FUN518" s="5"/>
      <c r="FUO518" s="5"/>
      <c r="FUP518" s="5"/>
      <c r="FUQ518" s="5"/>
      <c r="FUR518" s="5"/>
      <c r="FUS518" s="5"/>
      <c r="FUT518" s="5"/>
      <c r="FUU518" s="5"/>
      <c r="FUV518" s="5"/>
      <c r="FUW518" s="5"/>
      <c r="FUX518" s="5"/>
      <c r="FUY518" s="5"/>
      <c r="FUZ518" s="5"/>
      <c r="FVA518" s="5"/>
      <c r="FVB518" s="5"/>
      <c r="FVC518" s="5"/>
      <c r="FVD518" s="5"/>
      <c r="FVE518" s="5"/>
      <c r="FVF518" s="5"/>
      <c r="FVG518" s="5"/>
      <c r="FVH518" s="5"/>
      <c r="FVI518" s="5"/>
      <c r="FVJ518" s="5"/>
      <c r="FVK518" s="5"/>
      <c r="FVL518" s="5"/>
      <c r="FVM518" s="5"/>
      <c r="FVN518" s="5"/>
      <c r="FVO518" s="5"/>
      <c r="FVP518" s="5"/>
      <c r="FVQ518" s="5"/>
      <c r="FVR518" s="5"/>
      <c r="FVS518" s="5"/>
      <c r="FVT518" s="5"/>
      <c r="FVU518" s="5"/>
      <c r="FVV518" s="5"/>
      <c r="FVW518" s="5"/>
      <c r="FVX518" s="5"/>
      <c r="FVY518" s="5"/>
      <c r="FVZ518" s="5"/>
      <c r="FWA518" s="5"/>
      <c r="FWB518" s="5"/>
      <c r="FWC518" s="5"/>
      <c r="FWD518" s="5"/>
      <c r="FWE518" s="5"/>
      <c r="FWF518" s="5"/>
      <c r="FWG518" s="5"/>
      <c r="FWH518" s="5"/>
      <c r="FWI518" s="5"/>
      <c r="FWJ518" s="5"/>
      <c r="FWK518" s="5"/>
      <c r="FWL518" s="5"/>
      <c r="FWM518" s="5"/>
      <c r="FWN518" s="5"/>
      <c r="FWO518" s="5"/>
      <c r="FWP518" s="5"/>
      <c r="FWQ518" s="5"/>
      <c r="FWR518" s="5"/>
      <c r="FWS518" s="5"/>
      <c r="FWT518" s="5"/>
      <c r="FWU518" s="5"/>
      <c r="FWV518" s="5"/>
      <c r="FWW518" s="5"/>
      <c r="FWX518" s="5"/>
      <c r="FWY518" s="5"/>
      <c r="FWZ518" s="5"/>
      <c r="FXA518" s="5"/>
      <c r="FXB518" s="5"/>
      <c r="FXC518" s="5"/>
      <c r="FXD518" s="5"/>
      <c r="FXE518" s="5"/>
      <c r="FXF518" s="5"/>
      <c r="FXG518" s="5"/>
      <c r="FXH518" s="5"/>
      <c r="FXI518" s="5"/>
      <c r="FXJ518" s="5"/>
      <c r="FXK518" s="5"/>
      <c r="FXL518" s="5"/>
      <c r="FXM518" s="5"/>
      <c r="FXN518" s="5"/>
      <c r="FXO518" s="5"/>
      <c r="FXP518" s="5"/>
      <c r="FXQ518" s="5"/>
      <c r="FXR518" s="5"/>
      <c r="FXS518" s="5"/>
      <c r="FXT518" s="5"/>
      <c r="FXU518" s="5"/>
      <c r="FXV518" s="5"/>
      <c r="FXW518" s="5"/>
      <c r="FXX518" s="5"/>
      <c r="FXY518" s="5"/>
      <c r="FXZ518" s="5"/>
      <c r="FYA518" s="5"/>
      <c r="FYB518" s="5"/>
      <c r="FYC518" s="5"/>
      <c r="FYD518" s="5"/>
      <c r="FYE518" s="5"/>
      <c r="FYF518" s="5"/>
      <c r="FYG518" s="5"/>
      <c r="FYH518" s="5"/>
      <c r="FYI518" s="5"/>
      <c r="FYJ518" s="5"/>
      <c r="FYK518" s="5"/>
      <c r="FYL518" s="5"/>
      <c r="FYM518" s="5"/>
      <c r="FYN518" s="5"/>
      <c r="FYO518" s="5"/>
      <c r="FYP518" s="5"/>
      <c r="FYQ518" s="5"/>
      <c r="FYR518" s="5"/>
      <c r="FYS518" s="5"/>
      <c r="FYT518" s="5"/>
      <c r="FYU518" s="5"/>
      <c r="FYV518" s="5"/>
      <c r="FYW518" s="5"/>
      <c r="FYX518" s="5"/>
      <c r="FYY518" s="5"/>
      <c r="FYZ518" s="5"/>
      <c r="FZA518" s="5"/>
      <c r="FZB518" s="5"/>
      <c r="FZC518" s="5"/>
      <c r="FZD518" s="5"/>
      <c r="FZE518" s="5"/>
      <c r="FZF518" s="5"/>
      <c r="FZG518" s="5"/>
      <c r="FZH518" s="5"/>
      <c r="FZI518" s="5"/>
      <c r="FZJ518" s="5"/>
      <c r="FZK518" s="5"/>
      <c r="FZL518" s="5"/>
      <c r="FZM518" s="5"/>
      <c r="FZN518" s="5"/>
      <c r="FZO518" s="5"/>
      <c r="FZP518" s="5"/>
      <c r="FZQ518" s="5"/>
      <c r="FZR518" s="5"/>
      <c r="FZS518" s="5"/>
      <c r="FZT518" s="5"/>
      <c r="FZU518" s="5"/>
      <c r="FZV518" s="5"/>
      <c r="FZW518" s="5"/>
      <c r="FZX518" s="5"/>
      <c r="FZY518" s="5"/>
      <c r="FZZ518" s="5"/>
      <c r="GAA518" s="5"/>
      <c r="GAB518" s="5"/>
      <c r="GAC518" s="5"/>
      <c r="GAD518" s="5"/>
      <c r="GAE518" s="5"/>
      <c r="GAF518" s="5"/>
      <c r="GAG518" s="5"/>
      <c r="GAH518" s="5"/>
      <c r="GAI518" s="5"/>
      <c r="GAJ518" s="5"/>
      <c r="GAK518" s="5"/>
      <c r="GAL518" s="5"/>
      <c r="GAM518" s="5"/>
      <c r="GAN518" s="5"/>
      <c r="GAO518" s="5"/>
      <c r="GAP518" s="5"/>
      <c r="GAQ518" s="5"/>
      <c r="GAR518" s="5"/>
      <c r="GAS518" s="5"/>
      <c r="GAT518" s="5"/>
      <c r="GAU518" s="5"/>
      <c r="GAV518" s="5"/>
      <c r="GAW518" s="5"/>
      <c r="GAX518" s="5"/>
      <c r="GAY518" s="5"/>
      <c r="GAZ518" s="5"/>
      <c r="GBA518" s="5"/>
      <c r="GBB518" s="5"/>
      <c r="GBC518" s="5"/>
      <c r="GBD518" s="5"/>
      <c r="GBE518" s="5"/>
      <c r="GBF518" s="5"/>
      <c r="GBG518" s="5"/>
      <c r="GBH518" s="5"/>
      <c r="GBI518" s="5"/>
      <c r="GBJ518" s="5"/>
      <c r="GBK518" s="5"/>
      <c r="GBL518" s="5"/>
      <c r="GBM518" s="5"/>
      <c r="GBN518" s="5"/>
      <c r="GBO518" s="5"/>
      <c r="GBP518" s="5"/>
      <c r="GBQ518" s="5"/>
      <c r="GBR518" s="5"/>
      <c r="GBS518" s="5"/>
      <c r="GBT518" s="5"/>
      <c r="GBU518" s="5"/>
      <c r="GBV518" s="5"/>
      <c r="GBW518" s="5"/>
      <c r="GBX518" s="5"/>
      <c r="GBY518" s="5"/>
      <c r="GBZ518" s="5"/>
      <c r="GCA518" s="5"/>
      <c r="GCB518" s="5"/>
      <c r="GCC518" s="5"/>
      <c r="GCD518" s="5"/>
      <c r="GCE518" s="5"/>
      <c r="GCF518" s="5"/>
      <c r="GCG518" s="5"/>
      <c r="GCH518" s="5"/>
      <c r="GCI518" s="5"/>
      <c r="GCJ518" s="5"/>
      <c r="GCK518" s="5"/>
      <c r="GCL518" s="5"/>
      <c r="GCM518" s="5"/>
      <c r="GCN518" s="5"/>
      <c r="GCO518" s="5"/>
      <c r="GCP518" s="5"/>
      <c r="GCQ518" s="5"/>
      <c r="GCR518" s="5"/>
      <c r="GCS518" s="5"/>
      <c r="GCT518" s="5"/>
      <c r="GCU518" s="5"/>
      <c r="GCV518" s="5"/>
      <c r="GCW518" s="5"/>
      <c r="GCX518" s="5"/>
      <c r="GCY518" s="5"/>
      <c r="GCZ518" s="5"/>
      <c r="GDA518" s="5"/>
      <c r="GDB518" s="5"/>
      <c r="GDC518" s="5"/>
      <c r="GDD518" s="5"/>
      <c r="GDE518" s="5"/>
      <c r="GDF518" s="5"/>
      <c r="GDG518" s="5"/>
      <c r="GDH518" s="5"/>
      <c r="GDI518" s="5"/>
      <c r="GDJ518" s="5"/>
      <c r="GDK518" s="5"/>
      <c r="GDL518" s="5"/>
      <c r="GDM518" s="5"/>
      <c r="GDN518" s="5"/>
      <c r="GDO518" s="5"/>
      <c r="GDP518" s="5"/>
      <c r="GDQ518" s="5"/>
      <c r="GDR518" s="5"/>
      <c r="GDS518" s="5"/>
      <c r="GDT518" s="5"/>
      <c r="GDU518" s="5"/>
      <c r="GDV518" s="5"/>
      <c r="GDW518" s="5"/>
      <c r="GDX518" s="5"/>
      <c r="GDY518" s="5"/>
      <c r="GDZ518" s="5"/>
      <c r="GEA518" s="5"/>
      <c r="GEB518" s="5"/>
      <c r="GEC518" s="5"/>
      <c r="GED518" s="5"/>
      <c r="GEE518" s="5"/>
      <c r="GEF518" s="5"/>
      <c r="GEG518" s="5"/>
      <c r="GEH518" s="5"/>
      <c r="GEI518" s="5"/>
      <c r="GEJ518" s="5"/>
      <c r="GEK518" s="5"/>
      <c r="GEL518" s="5"/>
      <c r="GEM518" s="5"/>
      <c r="GEN518" s="5"/>
      <c r="GEO518" s="5"/>
      <c r="GEP518" s="5"/>
      <c r="GEQ518" s="5"/>
      <c r="GER518" s="5"/>
      <c r="GES518" s="5"/>
      <c r="GET518" s="5"/>
      <c r="GEU518" s="5"/>
      <c r="GEV518" s="5"/>
      <c r="GEW518" s="5"/>
      <c r="GEX518" s="5"/>
      <c r="GEY518" s="5"/>
      <c r="GEZ518" s="5"/>
      <c r="GFA518" s="5"/>
      <c r="GFB518" s="5"/>
      <c r="GFC518" s="5"/>
      <c r="GFD518" s="5"/>
      <c r="GFE518" s="5"/>
      <c r="GFF518" s="5"/>
      <c r="GFG518" s="5"/>
      <c r="GFH518" s="5"/>
      <c r="GFI518" s="5"/>
      <c r="GFJ518" s="5"/>
      <c r="GFK518" s="5"/>
      <c r="GFL518" s="5"/>
      <c r="GFM518" s="5"/>
      <c r="GFN518" s="5"/>
      <c r="GFO518" s="5"/>
      <c r="GFP518" s="5"/>
      <c r="GFQ518" s="5"/>
      <c r="GFR518" s="5"/>
      <c r="GFS518" s="5"/>
      <c r="GFT518" s="5"/>
      <c r="GFU518" s="5"/>
      <c r="GFV518" s="5"/>
      <c r="GFW518" s="5"/>
      <c r="GFX518" s="5"/>
      <c r="GFY518" s="5"/>
      <c r="GFZ518" s="5"/>
      <c r="GGA518" s="5"/>
      <c r="GGB518" s="5"/>
      <c r="GGC518" s="5"/>
      <c r="GGD518" s="5"/>
      <c r="GGE518" s="5"/>
      <c r="GGF518" s="5"/>
      <c r="GGG518" s="5"/>
      <c r="GGH518" s="5"/>
      <c r="GGI518" s="5"/>
      <c r="GGJ518" s="5"/>
      <c r="GGK518" s="5"/>
      <c r="GGL518" s="5"/>
      <c r="GGM518" s="5"/>
      <c r="GGN518" s="5"/>
      <c r="GGO518" s="5"/>
      <c r="GGP518" s="5"/>
      <c r="GGQ518" s="5"/>
      <c r="GGR518" s="5"/>
      <c r="GGS518" s="5"/>
      <c r="GGT518" s="5"/>
      <c r="GGU518" s="5"/>
      <c r="GGV518" s="5"/>
      <c r="GGW518" s="5"/>
      <c r="GGX518" s="5"/>
      <c r="GGY518" s="5"/>
      <c r="GGZ518" s="5"/>
      <c r="GHA518" s="5"/>
      <c r="GHB518" s="5"/>
      <c r="GHC518" s="5"/>
      <c r="GHD518" s="5"/>
      <c r="GHE518" s="5"/>
      <c r="GHF518" s="5"/>
      <c r="GHG518" s="5"/>
      <c r="GHH518" s="5"/>
      <c r="GHI518" s="5"/>
      <c r="GHJ518" s="5"/>
      <c r="GHK518" s="5"/>
      <c r="GHL518" s="5"/>
      <c r="GHM518" s="5"/>
      <c r="GHN518" s="5"/>
      <c r="GHO518" s="5"/>
      <c r="GHP518" s="5"/>
      <c r="GHQ518" s="5"/>
      <c r="GHR518" s="5"/>
      <c r="GHS518" s="5"/>
      <c r="GHT518" s="5"/>
      <c r="GHU518" s="5"/>
      <c r="GHV518" s="5"/>
      <c r="GHW518" s="5"/>
      <c r="GHX518" s="5"/>
      <c r="GHY518" s="5"/>
      <c r="GHZ518" s="5"/>
      <c r="GIA518" s="5"/>
      <c r="GIB518" s="5"/>
      <c r="GIC518" s="5"/>
      <c r="GID518" s="5"/>
      <c r="GIE518" s="5"/>
      <c r="GIF518" s="5"/>
      <c r="GIG518" s="5"/>
      <c r="GIH518" s="5"/>
      <c r="GII518" s="5"/>
      <c r="GIJ518" s="5"/>
      <c r="GIK518" s="5"/>
      <c r="GIL518" s="5"/>
      <c r="GIM518" s="5"/>
      <c r="GIN518" s="5"/>
      <c r="GIO518" s="5"/>
      <c r="GIP518" s="5"/>
      <c r="GIQ518" s="5"/>
      <c r="GIR518" s="5"/>
      <c r="GIS518" s="5"/>
      <c r="GIT518" s="5"/>
      <c r="GIU518" s="5"/>
      <c r="GIV518" s="5"/>
      <c r="GIW518" s="5"/>
      <c r="GIX518" s="5"/>
      <c r="GIY518" s="5"/>
      <c r="GIZ518" s="5"/>
      <c r="GJA518" s="5"/>
      <c r="GJB518" s="5"/>
      <c r="GJC518" s="5"/>
      <c r="GJD518" s="5"/>
      <c r="GJE518" s="5"/>
      <c r="GJF518" s="5"/>
      <c r="GJG518" s="5"/>
      <c r="GJH518" s="5"/>
      <c r="GJI518" s="5"/>
      <c r="GJJ518" s="5"/>
      <c r="GJK518" s="5"/>
      <c r="GJL518" s="5"/>
      <c r="GJM518" s="5"/>
      <c r="GJN518" s="5"/>
      <c r="GJO518" s="5"/>
      <c r="GJP518" s="5"/>
      <c r="GJQ518" s="5"/>
      <c r="GJR518" s="5"/>
      <c r="GJS518" s="5"/>
      <c r="GJT518" s="5"/>
      <c r="GJU518" s="5"/>
      <c r="GJV518" s="5"/>
      <c r="GJW518" s="5"/>
      <c r="GJX518" s="5"/>
      <c r="GJY518" s="5"/>
      <c r="GJZ518" s="5"/>
      <c r="GKA518" s="5"/>
      <c r="GKB518" s="5"/>
      <c r="GKC518" s="5"/>
      <c r="GKD518" s="5"/>
      <c r="GKE518" s="5"/>
      <c r="GKF518" s="5"/>
      <c r="GKG518" s="5"/>
      <c r="GKH518" s="5"/>
      <c r="GKI518" s="5"/>
      <c r="GKJ518" s="5"/>
      <c r="GKK518" s="5"/>
      <c r="GKL518" s="5"/>
      <c r="GKM518" s="5"/>
      <c r="GKN518" s="5"/>
      <c r="GKO518" s="5"/>
      <c r="GKP518" s="5"/>
      <c r="GKQ518" s="5"/>
      <c r="GKR518" s="5"/>
      <c r="GKS518" s="5"/>
      <c r="GKT518" s="5"/>
      <c r="GKU518" s="5"/>
      <c r="GKV518" s="5"/>
      <c r="GKW518" s="5"/>
      <c r="GKX518" s="5"/>
      <c r="GKY518" s="5"/>
      <c r="GKZ518" s="5"/>
      <c r="GLA518" s="5"/>
      <c r="GLB518" s="5"/>
      <c r="GLC518" s="5"/>
      <c r="GLD518" s="5"/>
      <c r="GLE518" s="5"/>
      <c r="GLF518" s="5"/>
      <c r="GLG518" s="5"/>
      <c r="GLH518" s="5"/>
      <c r="GLI518" s="5"/>
      <c r="GLJ518" s="5"/>
      <c r="GLK518" s="5"/>
      <c r="GLL518" s="5"/>
      <c r="GLM518" s="5"/>
      <c r="GLN518" s="5"/>
      <c r="GLO518" s="5"/>
      <c r="GLP518" s="5"/>
      <c r="GLQ518" s="5"/>
      <c r="GLR518" s="5"/>
      <c r="GLS518" s="5"/>
      <c r="GLT518" s="5"/>
      <c r="GLU518" s="5"/>
      <c r="GLV518" s="5"/>
      <c r="GLW518" s="5"/>
      <c r="GLX518" s="5"/>
      <c r="GLY518" s="5"/>
      <c r="GLZ518" s="5"/>
      <c r="GMA518" s="5"/>
      <c r="GMB518" s="5"/>
      <c r="GMC518" s="5"/>
      <c r="GMD518" s="5"/>
      <c r="GME518" s="5"/>
      <c r="GMF518" s="5"/>
      <c r="GMG518" s="5"/>
      <c r="GMH518" s="5"/>
      <c r="GMI518" s="5"/>
      <c r="GMJ518" s="5"/>
      <c r="GMK518" s="5"/>
      <c r="GML518" s="5"/>
      <c r="GMM518" s="5"/>
      <c r="GMN518" s="5"/>
      <c r="GMO518" s="5"/>
      <c r="GMP518" s="5"/>
      <c r="GMQ518" s="5"/>
      <c r="GMR518" s="5"/>
      <c r="GMS518" s="5"/>
      <c r="GMT518" s="5"/>
      <c r="GMU518" s="5"/>
      <c r="GMV518" s="5"/>
      <c r="GMW518" s="5"/>
      <c r="GMX518" s="5"/>
      <c r="GMY518" s="5"/>
      <c r="GMZ518" s="5"/>
      <c r="GNA518" s="5"/>
      <c r="GNB518" s="5"/>
      <c r="GNC518" s="5"/>
      <c r="GND518" s="5"/>
      <c r="GNE518" s="5"/>
      <c r="GNF518" s="5"/>
      <c r="GNG518" s="5"/>
      <c r="GNH518" s="5"/>
      <c r="GNI518" s="5"/>
      <c r="GNJ518" s="5"/>
      <c r="GNK518" s="5"/>
      <c r="GNL518" s="5"/>
      <c r="GNM518" s="5"/>
      <c r="GNN518" s="5"/>
      <c r="GNO518" s="5"/>
      <c r="GNP518" s="5"/>
      <c r="GNQ518" s="5"/>
      <c r="GNR518" s="5"/>
      <c r="GNS518" s="5"/>
      <c r="GNT518" s="5"/>
      <c r="GNU518" s="5"/>
      <c r="GNV518" s="5"/>
      <c r="GNW518" s="5"/>
      <c r="GNX518" s="5"/>
      <c r="GNY518" s="5"/>
      <c r="GNZ518" s="5"/>
      <c r="GOA518" s="5"/>
      <c r="GOB518" s="5"/>
      <c r="GOC518" s="5"/>
      <c r="GOD518" s="5"/>
      <c r="GOE518" s="5"/>
      <c r="GOF518" s="5"/>
      <c r="GOG518" s="5"/>
      <c r="GOH518" s="5"/>
      <c r="GOI518" s="5"/>
      <c r="GOJ518" s="5"/>
      <c r="GOK518" s="5"/>
      <c r="GOL518" s="5"/>
      <c r="GOM518" s="5"/>
      <c r="GON518" s="5"/>
      <c r="GOO518" s="5"/>
      <c r="GOP518" s="5"/>
      <c r="GOQ518" s="5"/>
      <c r="GOR518" s="5"/>
      <c r="GOS518" s="5"/>
      <c r="GOT518" s="5"/>
      <c r="GOU518" s="5"/>
      <c r="GOV518" s="5"/>
      <c r="GOW518" s="5"/>
      <c r="GOX518" s="5"/>
      <c r="GOY518" s="5"/>
      <c r="GOZ518" s="5"/>
      <c r="GPA518" s="5"/>
      <c r="GPB518" s="5"/>
      <c r="GPC518" s="5"/>
      <c r="GPD518" s="5"/>
      <c r="GPE518" s="5"/>
      <c r="GPF518" s="5"/>
      <c r="GPG518" s="5"/>
      <c r="GPH518" s="5"/>
      <c r="GPI518" s="5"/>
      <c r="GPJ518" s="5"/>
      <c r="GPK518" s="5"/>
      <c r="GPL518" s="5"/>
      <c r="GPM518" s="5"/>
      <c r="GPN518" s="5"/>
      <c r="GPO518" s="5"/>
      <c r="GPP518" s="5"/>
      <c r="GPQ518" s="5"/>
      <c r="GPR518" s="5"/>
      <c r="GPS518" s="5"/>
      <c r="GPT518" s="5"/>
      <c r="GPU518" s="5"/>
      <c r="GPV518" s="5"/>
      <c r="GPW518" s="5"/>
      <c r="GPX518" s="5"/>
      <c r="GPY518" s="5"/>
      <c r="GPZ518" s="5"/>
      <c r="GQA518" s="5"/>
      <c r="GQB518" s="5"/>
      <c r="GQC518" s="5"/>
      <c r="GQD518" s="5"/>
      <c r="GQE518" s="5"/>
      <c r="GQF518" s="5"/>
      <c r="GQG518" s="5"/>
      <c r="GQH518" s="5"/>
      <c r="GQI518" s="5"/>
      <c r="GQJ518" s="5"/>
      <c r="GQK518" s="5"/>
      <c r="GQL518" s="5"/>
      <c r="GQM518" s="5"/>
      <c r="GQN518" s="5"/>
      <c r="GQO518" s="5"/>
      <c r="GQP518" s="5"/>
      <c r="GQQ518" s="5"/>
      <c r="GQR518" s="5"/>
      <c r="GQS518" s="5"/>
      <c r="GQT518" s="5"/>
      <c r="GQU518" s="5"/>
      <c r="GQV518" s="5"/>
      <c r="GQW518" s="5"/>
      <c r="GQX518" s="5"/>
      <c r="GQY518" s="5"/>
      <c r="GQZ518" s="5"/>
      <c r="GRA518" s="5"/>
      <c r="GRB518" s="5"/>
      <c r="GRC518" s="5"/>
      <c r="GRD518" s="5"/>
      <c r="GRE518" s="5"/>
      <c r="GRF518" s="5"/>
      <c r="GRG518" s="5"/>
      <c r="GRH518" s="5"/>
      <c r="GRI518" s="5"/>
      <c r="GRJ518" s="5"/>
      <c r="GRK518" s="5"/>
      <c r="GRL518" s="5"/>
      <c r="GRM518" s="5"/>
      <c r="GRN518" s="5"/>
      <c r="GRO518" s="5"/>
      <c r="GRP518" s="5"/>
      <c r="GRQ518" s="5"/>
      <c r="GRR518" s="5"/>
      <c r="GRS518" s="5"/>
      <c r="GRT518" s="5"/>
      <c r="GRU518" s="5"/>
      <c r="GRV518" s="5"/>
      <c r="GRW518" s="5"/>
      <c r="GRX518" s="5"/>
      <c r="GRY518" s="5"/>
      <c r="GRZ518" s="5"/>
      <c r="GSA518" s="5"/>
      <c r="GSB518" s="5"/>
      <c r="GSC518" s="5"/>
      <c r="GSD518" s="5"/>
      <c r="GSE518" s="5"/>
      <c r="GSF518" s="5"/>
      <c r="GSG518" s="5"/>
      <c r="GSH518" s="5"/>
      <c r="GSI518" s="5"/>
      <c r="GSJ518" s="5"/>
      <c r="GSK518" s="5"/>
      <c r="GSL518" s="5"/>
      <c r="GSM518" s="5"/>
      <c r="GSN518" s="5"/>
      <c r="GSO518" s="5"/>
      <c r="GSP518" s="5"/>
      <c r="GSQ518" s="5"/>
      <c r="GSR518" s="5"/>
      <c r="GSS518" s="5"/>
      <c r="GST518" s="5"/>
      <c r="GSU518" s="5"/>
      <c r="GSV518" s="5"/>
      <c r="GSW518" s="5"/>
      <c r="GSX518" s="5"/>
      <c r="GSY518" s="5"/>
      <c r="GSZ518" s="5"/>
      <c r="GTA518" s="5"/>
      <c r="GTB518" s="5"/>
      <c r="GTC518" s="5"/>
      <c r="GTD518" s="5"/>
      <c r="GTE518" s="5"/>
      <c r="GTF518" s="5"/>
      <c r="GTG518" s="5"/>
      <c r="GTH518" s="5"/>
      <c r="GTI518" s="5"/>
      <c r="GTJ518" s="5"/>
      <c r="GTK518" s="5"/>
      <c r="GTL518" s="5"/>
      <c r="GTM518" s="5"/>
      <c r="GTN518" s="5"/>
      <c r="GTO518" s="5"/>
      <c r="GTP518" s="5"/>
      <c r="GTQ518" s="5"/>
      <c r="GTR518" s="5"/>
      <c r="GTS518" s="5"/>
      <c r="GTT518" s="5"/>
      <c r="GTU518" s="5"/>
      <c r="GTV518" s="5"/>
      <c r="GTW518" s="5"/>
      <c r="GTX518" s="5"/>
      <c r="GTY518" s="5"/>
      <c r="GTZ518" s="5"/>
      <c r="GUA518" s="5"/>
      <c r="GUB518" s="5"/>
      <c r="GUC518" s="5"/>
      <c r="GUD518" s="5"/>
      <c r="GUE518" s="5"/>
      <c r="GUF518" s="5"/>
      <c r="GUG518" s="5"/>
      <c r="GUH518" s="5"/>
      <c r="GUI518" s="5"/>
      <c r="GUJ518" s="5"/>
      <c r="GUK518" s="5"/>
      <c r="GUL518" s="5"/>
      <c r="GUM518" s="5"/>
      <c r="GUN518" s="5"/>
      <c r="GUO518" s="5"/>
      <c r="GUP518" s="5"/>
      <c r="GUQ518" s="5"/>
      <c r="GUR518" s="5"/>
      <c r="GUS518" s="5"/>
      <c r="GUT518" s="5"/>
      <c r="GUU518" s="5"/>
      <c r="GUV518" s="5"/>
      <c r="GUW518" s="5"/>
      <c r="GUX518" s="5"/>
      <c r="GUY518" s="5"/>
      <c r="GUZ518" s="5"/>
      <c r="GVA518" s="5"/>
      <c r="GVB518" s="5"/>
      <c r="GVC518" s="5"/>
      <c r="GVD518" s="5"/>
      <c r="GVE518" s="5"/>
      <c r="GVF518" s="5"/>
      <c r="GVG518" s="5"/>
      <c r="GVH518" s="5"/>
      <c r="GVI518" s="5"/>
      <c r="GVJ518" s="5"/>
      <c r="GVK518" s="5"/>
      <c r="GVL518" s="5"/>
      <c r="GVM518" s="5"/>
      <c r="GVN518" s="5"/>
      <c r="GVO518" s="5"/>
      <c r="GVP518" s="5"/>
      <c r="GVQ518" s="5"/>
      <c r="GVR518" s="5"/>
      <c r="GVS518" s="5"/>
      <c r="GVT518" s="5"/>
      <c r="GVU518" s="5"/>
      <c r="GVV518" s="5"/>
      <c r="GVW518" s="5"/>
      <c r="GVX518" s="5"/>
      <c r="GVY518" s="5"/>
      <c r="GVZ518" s="5"/>
      <c r="GWA518" s="5"/>
      <c r="GWB518" s="5"/>
      <c r="GWC518" s="5"/>
      <c r="GWD518" s="5"/>
      <c r="GWE518" s="5"/>
      <c r="GWF518" s="5"/>
      <c r="GWG518" s="5"/>
      <c r="GWH518" s="5"/>
      <c r="GWI518" s="5"/>
      <c r="GWJ518" s="5"/>
      <c r="GWK518" s="5"/>
      <c r="GWL518" s="5"/>
      <c r="GWM518" s="5"/>
      <c r="GWN518" s="5"/>
      <c r="GWO518" s="5"/>
      <c r="GWP518" s="5"/>
      <c r="GWQ518" s="5"/>
      <c r="GWR518" s="5"/>
      <c r="GWS518" s="5"/>
      <c r="GWT518" s="5"/>
      <c r="GWU518" s="5"/>
      <c r="GWV518" s="5"/>
      <c r="GWW518" s="5"/>
      <c r="GWX518" s="5"/>
      <c r="GWY518" s="5"/>
      <c r="GWZ518" s="5"/>
      <c r="GXA518" s="5"/>
      <c r="GXB518" s="5"/>
      <c r="GXC518" s="5"/>
      <c r="GXD518" s="5"/>
      <c r="GXE518" s="5"/>
      <c r="GXF518" s="5"/>
      <c r="GXG518" s="5"/>
      <c r="GXH518" s="5"/>
      <c r="GXI518" s="5"/>
      <c r="GXJ518" s="5"/>
      <c r="GXK518" s="5"/>
      <c r="GXL518" s="5"/>
      <c r="GXM518" s="5"/>
      <c r="GXN518" s="5"/>
      <c r="GXO518" s="5"/>
      <c r="GXP518" s="5"/>
      <c r="GXQ518" s="5"/>
      <c r="GXR518" s="5"/>
      <c r="GXS518" s="5"/>
      <c r="GXT518" s="5"/>
      <c r="GXU518" s="5"/>
      <c r="GXV518" s="5"/>
      <c r="GXW518" s="5"/>
      <c r="GXX518" s="5"/>
      <c r="GXY518" s="5"/>
      <c r="GXZ518" s="5"/>
      <c r="GYA518" s="5"/>
      <c r="GYB518" s="5"/>
      <c r="GYC518" s="5"/>
      <c r="GYD518" s="5"/>
      <c r="GYE518" s="5"/>
      <c r="GYF518" s="5"/>
      <c r="GYG518" s="5"/>
      <c r="GYH518" s="5"/>
      <c r="GYI518" s="5"/>
      <c r="GYJ518" s="5"/>
      <c r="GYK518" s="5"/>
      <c r="GYL518" s="5"/>
      <c r="GYM518" s="5"/>
      <c r="GYN518" s="5"/>
      <c r="GYO518" s="5"/>
      <c r="GYP518" s="5"/>
      <c r="GYQ518" s="5"/>
      <c r="GYR518" s="5"/>
      <c r="GYS518" s="5"/>
      <c r="GYT518" s="5"/>
      <c r="GYU518" s="5"/>
      <c r="GYV518" s="5"/>
      <c r="GYW518" s="5"/>
      <c r="GYX518" s="5"/>
      <c r="GYY518" s="5"/>
      <c r="GYZ518" s="5"/>
      <c r="GZA518" s="5"/>
      <c r="GZB518" s="5"/>
      <c r="GZC518" s="5"/>
      <c r="GZD518" s="5"/>
      <c r="GZE518" s="5"/>
      <c r="GZF518" s="5"/>
      <c r="GZG518" s="5"/>
      <c r="GZH518" s="5"/>
      <c r="GZI518" s="5"/>
      <c r="GZJ518" s="5"/>
      <c r="GZK518" s="5"/>
      <c r="GZL518" s="5"/>
      <c r="GZM518" s="5"/>
      <c r="GZN518" s="5"/>
      <c r="GZO518" s="5"/>
      <c r="GZP518" s="5"/>
      <c r="GZQ518" s="5"/>
      <c r="GZR518" s="5"/>
      <c r="GZS518" s="5"/>
      <c r="GZT518" s="5"/>
      <c r="GZU518" s="5"/>
      <c r="GZV518" s="5"/>
      <c r="GZW518" s="5"/>
      <c r="GZX518" s="5"/>
      <c r="GZY518" s="5"/>
      <c r="GZZ518" s="5"/>
      <c r="HAA518" s="5"/>
      <c r="HAB518" s="5"/>
      <c r="HAC518" s="5"/>
      <c r="HAD518" s="5"/>
      <c r="HAE518" s="5"/>
      <c r="HAF518" s="5"/>
      <c r="HAG518" s="5"/>
      <c r="HAH518" s="5"/>
      <c r="HAI518" s="5"/>
      <c r="HAJ518" s="5"/>
      <c r="HAK518" s="5"/>
      <c r="HAL518" s="5"/>
      <c r="HAM518" s="5"/>
      <c r="HAN518" s="5"/>
      <c r="HAO518" s="5"/>
      <c r="HAP518" s="5"/>
      <c r="HAQ518" s="5"/>
      <c r="HAR518" s="5"/>
      <c r="HAS518" s="5"/>
      <c r="HAT518" s="5"/>
      <c r="HAU518" s="5"/>
      <c r="HAV518" s="5"/>
      <c r="HAW518" s="5"/>
      <c r="HAX518" s="5"/>
      <c r="HAY518" s="5"/>
      <c r="HAZ518" s="5"/>
      <c r="HBA518" s="5"/>
      <c r="HBB518" s="5"/>
      <c r="HBC518" s="5"/>
      <c r="HBD518" s="5"/>
      <c r="HBE518" s="5"/>
      <c r="HBF518" s="5"/>
      <c r="HBG518" s="5"/>
      <c r="HBH518" s="5"/>
      <c r="HBI518" s="5"/>
      <c r="HBJ518" s="5"/>
      <c r="HBK518" s="5"/>
      <c r="HBL518" s="5"/>
      <c r="HBM518" s="5"/>
      <c r="HBN518" s="5"/>
      <c r="HBO518" s="5"/>
      <c r="HBP518" s="5"/>
      <c r="HBQ518" s="5"/>
      <c r="HBR518" s="5"/>
      <c r="HBS518" s="5"/>
      <c r="HBT518" s="5"/>
      <c r="HBU518" s="5"/>
      <c r="HBV518" s="5"/>
      <c r="HBW518" s="5"/>
      <c r="HBX518" s="5"/>
      <c r="HBY518" s="5"/>
      <c r="HBZ518" s="5"/>
      <c r="HCA518" s="5"/>
      <c r="HCB518" s="5"/>
      <c r="HCC518" s="5"/>
      <c r="HCD518" s="5"/>
      <c r="HCE518" s="5"/>
      <c r="HCF518" s="5"/>
      <c r="HCG518" s="5"/>
      <c r="HCH518" s="5"/>
      <c r="HCI518" s="5"/>
      <c r="HCJ518" s="5"/>
      <c r="HCK518" s="5"/>
      <c r="HCL518" s="5"/>
      <c r="HCM518" s="5"/>
      <c r="HCN518" s="5"/>
      <c r="HCO518" s="5"/>
      <c r="HCP518" s="5"/>
      <c r="HCQ518" s="5"/>
      <c r="HCR518" s="5"/>
      <c r="HCS518" s="5"/>
      <c r="HCT518" s="5"/>
      <c r="HCU518" s="5"/>
      <c r="HCV518" s="5"/>
      <c r="HCW518" s="5"/>
      <c r="HCX518" s="5"/>
      <c r="HCY518" s="5"/>
      <c r="HCZ518" s="5"/>
      <c r="HDA518" s="5"/>
      <c r="HDB518" s="5"/>
      <c r="HDC518" s="5"/>
      <c r="HDD518" s="5"/>
      <c r="HDE518" s="5"/>
      <c r="HDF518" s="5"/>
      <c r="HDG518" s="5"/>
      <c r="HDH518" s="5"/>
      <c r="HDI518" s="5"/>
      <c r="HDJ518" s="5"/>
      <c r="HDK518" s="5"/>
      <c r="HDL518" s="5"/>
      <c r="HDM518" s="5"/>
      <c r="HDN518" s="5"/>
      <c r="HDO518" s="5"/>
      <c r="HDP518" s="5"/>
      <c r="HDQ518" s="5"/>
      <c r="HDR518" s="5"/>
      <c r="HDS518" s="5"/>
      <c r="HDT518" s="5"/>
      <c r="HDU518" s="5"/>
      <c r="HDV518" s="5"/>
      <c r="HDW518" s="5"/>
      <c r="HDX518" s="5"/>
      <c r="HDY518" s="5"/>
      <c r="HDZ518" s="5"/>
      <c r="HEA518" s="5"/>
      <c r="HEB518" s="5"/>
      <c r="HEC518" s="5"/>
      <c r="HED518" s="5"/>
      <c r="HEE518" s="5"/>
      <c r="HEF518" s="5"/>
      <c r="HEG518" s="5"/>
      <c r="HEH518" s="5"/>
      <c r="HEI518" s="5"/>
      <c r="HEJ518" s="5"/>
      <c r="HEK518" s="5"/>
      <c r="HEL518" s="5"/>
      <c r="HEM518" s="5"/>
      <c r="HEN518" s="5"/>
      <c r="HEO518" s="5"/>
      <c r="HEP518" s="5"/>
      <c r="HEQ518" s="5"/>
      <c r="HER518" s="5"/>
      <c r="HES518" s="5"/>
      <c r="HET518" s="5"/>
      <c r="HEU518" s="5"/>
      <c r="HEV518" s="5"/>
      <c r="HEW518" s="5"/>
      <c r="HEX518" s="5"/>
      <c r="HEY518" s="5"/>
      <c r="HEZ518" s="5"/>
      <c r="HFA518" s="5"/>
      <c r="HFB518" s="5"/>
      <c r="HFC518" s="5"/>
      <c r="HFD518" s="5"/>
      <c r="HFE518" s="5"/>
      <c r="HFF518" s="5"/>
      <c r="HFG518" s="5"/>
      <c r="HFH518" s="5"/>
      <c r="HFI518" s="5"/>
      <c r="HFJ518" s="5"/>
      <c r="HFK518" s="5"/>
      <c r="HFL518" s="5"/>
      <c r="HFM518" s="5"/>
      <c r="HFN518" s="5"/>
      <c r="HFO518" s="5"/>
      <c r="HFP518" s="5"/>
      <c r="HFQ518" s="5"/>
      <c r="HFR518" s="5"/>
      <c r="HFS518" s="5"/>
      <c r="HFT518" s="5"/>
      <c r="HFU518" s="5"/>
      <c r="HFV518" s="5"/>
      <c r="HFW518" s="5"/>
      <c r="HFX518" s="5"/>
      <c r="HFY518" s="5"/>
      <c r="HFZ518" s="5"/>
      <c r="HGA518" s="5"/>
      <c r="HGB518" s="5"/>
      <c r="HGC518" s="5"/>
      <c r="HGD518" s="5"/>
      <c r="HGE518" s="5"/>
      <c r="HGF518" s="5"/>
      <c r="HGG518" s="5"/>
      <c r="HGH518" s="5"/>
      <c r="HGI518" s="5"/>
      <c r="HGJ518" s="5"/>
      <c r="HGK518" s="5"/>
      <c r="HGL518" s="5"/>
      <c r="HGM518" s="5"/>
      <c r="HGN518" s="5"/>
      <c r="HGO518" s="5"/>
      <c r="HGP518" s="5"/>
      <c r="HGQ518" s="5"/>
      <c r="HGR518" s="5"/>
      <c r="HGS518" s="5"/>
      <c r="HGT518" s="5"/>
      <c r="HGU518" s="5"/>
      <c r="HGV518" s="5"/>
      <c r="HGW518" s="5"/>
      <c r="HGX518" s="5"/>
      <c r="HGY518" s="5"/>
      <c r="HGZ518" s="5"/>
      <c r="HHA518" s="5"/>
      <c r="HHB518" s="5"/>
      <c r="HHC518" s="5"/>
      <c r="HHD518" s="5"/>
      <c r="HHE518" s="5"/>
      <c r="HHF518" s="5"/>
      <c r="HHG518" s="5"/>
      <c r="HHH518" s="5"/>
      <c r="HHI518" s="5"/>
      <c r="HHJ518" s="5"/>
      <c r="HHK518" s="5"/>
      <c r="HHL518" s="5"/>
      <c r="HHM518" s="5"/>
      <c r="HHN518" s="5"/>
      <c r="HHO518" s="5"/>
      <c r="HHP518" s="5"/>
      <c r="HHQ518" s="5"/>
      <c r="HHR518" s="5"/>
      <c r="HHS518" s="5"/>
      <c r="HHT518" s="5"/>
      <c r="HHU518" s="5"/>
      <c r="HHV518" s="5"/>
      <c r="HHW518" s="5"/>
      <c r="HHX518" s="5"/>
      <c r="HHY518" s="5"/>
      <c r="HHZ518" s="5"/>
      <c r="HIA518" s="5"/>
      <c r="HIB518" s="5"/>
      <c r="HIC518" s="5"/>
      <c r="HID518" s="5"/>
      <c r="HIE518" s="5"/>
      <c r="HIF518" s="5"/>
      <c r="HIG518" s="5"/>
      <c r="HIH518" s="5"/>
      <c r="HII518" s="5"/>
      <c r="HIJ518" s="5"/>
      <c r="HIK518" s="5"/>
      <c r="HIL518" s="5"/>
      <c r="HIM518" s="5"/>
      <c r="HIN518" s="5"/>
      <c r="HIO518" s="5"/>
      <c r="HIP518" s="5"/>
      <c r="HIQ518" s="5"/>
      <c r="HIR518" s="5"/>
      <c r="HIS518" s="5"/>
      <c r="HIT518" s="5"/>
      <c r="HIU518" s="5"/>
      <c r="HIV518" s="5"/>
      <c r="HIW518" s="5"/>
      <c r="HIX518" s="5"/>
      <c r="HIY518" s="5"/>
      <c r="HIZ518" s="5"/>
      <c r="HJA518" s="5"/>
      <c r="HJB518" s="5"/>
      <c r="HJC518" s="5"/>
      <c r="HJD518" s="5"/>
      <c r="HJE518" s="5"/>
      <c r="HJF518" s="5"/>
      <c r="HJG518" s="5"/>
      <c r="HJH518" s="5"/>
      <c r="HJI518" s="5"/>
      <c r="HJJ518" s="5"/>
      <c r="HJK518" s="5"/>
      <c r="HJL518" s="5"/>
      <c r="HJM518" s="5"/>
      <c r="HJN518" s="5"/>
      <c r="HJO518" s="5"/>
      <c r="HJP518" s="5"/>
      <c r="HJQ518" s="5"/>
      <c r="HJR518" s="5"/>
      <c r="HJS518" s="5"/>
      <c r="HJT518" s="5"/>
      <c r="HJU518" s="5"/>
      <c r="HJV518" s="5"/>
      <c r="HJW518" s="5"/>
      <c r="HJX518" s="5"/>
      <c r="HJY518" s="5"/>
      <c r="HJZ518" s="5"/>
      <c r="HKA518" s="5"/>
      <c r="HKB518" s="5"/>
      <c r="HKC518" s="5"/>
      <c r="HKD518" s="5"/>
      <c r="HKE518" s="5"/>
      <c r="HKF518" s="5"/>
      <c r="HKG518" s="5"/>
      <c r="HKH518" s="5"/>
      <c r="HKI518" s="5"/>
      <c r="HKJ518" s="5"/>
      <c r="HKK518" s="5"/>
      <c r="HKL518" s="5"/>
      <c r="HKM518" s="5"/>
      <c r="HKN518" s="5"/>
      <c r="HKO518" s="5"/>
      <c r="HKP518" s="5"/>
      <c r="HKQ518" s="5"/>
      <c r="HKR518" s="5"/>
      <c r="HKS518" s="5"/>
      <c r="HKT518" s="5"/>
      <c r="HKU518" s="5"/>
      <c r="HKV518" s="5"/>
      <c r="HKW518" s="5"/>
      <c r="HKX518" s="5"/>
      <c r="HKY518" s="5"/>
      <c r="HKZ518" s="5"/>
      <c r="HLA518" s="5"/>
      <c r="HLB518" s="5"/>
      <c r="HLC518" s="5"/>
      <c r="HLD518" s="5"/>
      <c r="HLE518" s="5"/>
      <c r="HLF518" s="5"/>
      <c r="HLG518" s="5"/>
      <c r="HLH518" s="5"/>
      <c r="HLI518" s="5"/>
      <c r="HLJ518" s="5"/>
      <c r="HLK518" s="5"/>
      <c r="HLL518" s="5"/>
      <c r="HLM518" s="5"/>
      <c r="HLN518" s="5"/>
      <c r="HLO518" s="5"/>
      <c r="HLP518" s="5"/>
      <c r="HLQ518" s="5"/>
      <c r="HLR518" s="5"/>
      <c r="HLS518" s="5"/>
      <c r="HLT518" s="5"/>
      <c r="HLU518" s="5"/>
      <c r="HLV518" s="5"/>
      <c r="HLW518" s="5"/>
      <c r="HLX518" s="5"/>
      <c r="HLY518" s="5"/>
      <c r="HLZ518" s="5"/>
      <c r="HMA518" s="5"/>
      <c r="HMB518" s="5"/>
      <c r="HMC518" s="5"/>
      <c r="HMD518" s="5"/>
      <c r="HME518" s="5"/>
      <c r="HMF518" s="5"/>
      <c r="HMG518" s="5"/>
      <c r="HMH518" s="5"/>
      <c r="HMI518" s="5"/>
      <c r="HMJ518" s="5"/>
      <c r="HMK518" s="5"/>
      <c r="HML518" s="5"/>
      <c r="HMM518" s="5"/>
      <c r="HMN518" s="5"/>
      <c r="HMO518" s="5"/>
      <c r="HMP518" s="5"/>
      <c r="HMQ518" s="5"/>
      <c r="HMR518" s="5"/>
      <c r="HMS518" s="5"/>
      <c r="HMT518" s="5"/>
      <c r="HMU518" s="5"/>
      <c r="HMV518" s="5"/>
      <c r="HMW518" s="5"/>
      <c r="HMX518" s="5"/>
      <c r="HMY518" s="5"/>
      <c r="HMZ518" s="5"/>
      <c r="HNA518" s="5"/>
      <c r="HNB518" s="5"/>
      <c r="HNC518" s="5"/>
      <c r="HND518" s="5"/>
      <c r="HNE518" s="5"/>
      <c r="HNF518" s="5"/>
      <c r="HNG518" s="5"/>
      <c r="HNH518" s="5"/>
      <c r="HNI518" s="5"/>
      <c r="HNJ518" s="5"/>
      <c r="HNK518" s="5"/>
      <c r="HNL518" s="5"/>
      <c r="HNM518" s="5"/>
      <c r="HNN518" s="5"/>
      <c r="HNO518" s="5"/>
      <c r="HNP518" s="5"/>
      <c r="HNQ518" s="5"/>
      <c r="HNR518" s="5"/>
      <c r="HNS518" s="5"/>
      <c r="HNT518" s="5"/>
      <c r="HNU518" s="5"/>
      <c r="HNV518" s="5"/>
      <c r="HNW518" s="5"/>
      <c r="HNX518" s="5"/>
      <c r="HNY518" s="5"/>
      <c r="HNZ518" s="5"/>
      <c r="HOA518" s="5"/>
      <c r="HOB518" s="5"/>
      <c r="HOC518" s="5"/>
      <c r="HOD518" s="5"/>
      <c r="HOE518" s="5"/>
      <c r="HOF518" s="5"/>
      <c r="HOG518" s="5"/>
      <c r="HOH518" s="5"/>
      <c r="HOI518" s="5"/>
      <c r="HOJ518" s="5"/>
      <c r="HOK518" s="5"/>
      <c r="HOL518" s="5"/>
      <c r="HOM518" s="5"/>
      <c r="HON518" s="5"/>
      <c r="HOO518" s="5"/>
      <c r="HOP518" s="5"/>
      <c r="HOQ518" s="5"/>
      <c r="HOR518" s="5"/>
      <c r="HOS518" s="5"/>
      <c r="HOT518" s="5"/>
      <c r="HOU518" s="5"/>
      <c r="HOV518" s="5"/>
      <c r="HOW518" s="5"/>
      <c r="HOX518" s="5"/>
      <c r="HOY518" s="5"/>
      <c r="HOZ518" s="5"/>
      <c r="HPA518" s="5"/>
      <c r="HPB518" s="5"/>
      <c r="HPC518" s="5"/>
      <c r="HPD518" s="5"/>
      <c r="HPE518" s="5"/>
      <c r="HPF518" s="5"/>
      <c r="HPG518" s="5"/>
      <c r="HPH518" s="5"/>
      <c r="HPI518" s="5"/>
      <c r="HPJ518" s="5"/>
      <c r="HPK518" s="5"/>
      <c r="HPL518" s="5"/>
      <c r="HPM518" s="5"/>
      <c r="HPN518" s="5"/>
      <c r="HPO518" s="5"/>
      <c r="HPP518" s="5"/>
      <c r="HPQ518" s="5"/>
      <c r="HPR518" s="5"/>
      <c r="HPS518" s="5"/>
      <c r="HPT518" s="5"/>
      <c r="HPU518" s="5"/>
      <c r="HPV518" s="5"/>
      <c r="HPW518" s="5"/>
      <c r="HPX518" s="5"/>
      <c r="HPY518" s="5"/>
      <c r="HPZ518" s="5"/>
      <c r="HQA518" s="5"/>
      <c r="HQB518" s="5"/>
      <c r="HQC518" s="5"/>
      <c r="HQD518" s="5"/>
      <c r="HQE518" s="5"/>
      <c r="HQF518" s="5"/>
      <c r="HQG518" s="5"/>
      <c r="HQH518" s="5"/>
      <c r="HQI518" s="5"/>
      <c r="HQJ518" s="5"/>
      <c r="HQK518" s="5"/>
      <c r="HQL518" s="5"/>
      <c r="HQM518" s="5"/>
      <c r="HQN518" s="5"/>
      <c r="HQO518" s="5"/>
      <c r="HQP518" s="5"/>
      <c r="HQQ518" s="5"/>
      <c r="HQR518" s="5"/>
      <c r="HQS518" s="5"/>
      <c r="HQT518" s="5"/>
      <c r="HQU518" s="5"/>
      <c r="HQV518" s="5"/>
      <c r="HQW518" s="5"/>
      <c r="HQX518" s="5"/>
      <c r="HQY518" s="5"/>
      <c r="HQZ518" s="5"/>
      <c r="HRA518" s="5"/>
      <c r="HRB518" s="5"/>
      <c r="HRC518" s="5"/>
      <c r="HRD518" s="5"/>
      <c r="HRE518" s="5"/>
      <c r="HRF518" s="5"/>
      <c r="HRG518" s="5"/>
      <c r="HRH518" s="5"/>
      <c r="HRI518" s="5"/>
      <c r="HRJ518" s="5"/>
      <c r="HRK518" s="5"/>
      <c r="HRL518" s="5"/>
      <c r="HRM518" s="5"/>
      <c r="HRN518" s="5"/>
      <c r="HRO518" s="5"/>
      <c r="HRP518" s="5"/>
      <c r="HRQ518" s="5"/>
      <c r="HRR518" s="5"/>
      <c r="HRS518" s="5"/>
      <c r="HRT518" s="5"/>
      <c r="HRU518" s="5"/>
      <c r="HRV518" s="5"/>
      <c r="HRW518" s="5"/>
      <c r="HRX518" s="5"/>
      <c r="HRY518" s="5"/>
      <c r="HRZ518" s="5"/>
      <c r="HSA518" s="5"/>
      <c r="HSB518" s="5"/>
      <c r="HSC518" s="5"/>
      <c r="HSD518" s="5"/>
      <c r="HSE518" s="5"/>
      <c r="HSF518" s="5"/>
      <c r="HSG518" s="5"/>
      <c r="HSH518" s="5"/>
      <c r="HSI518" s="5"/>
      <c r="HSJ518" s="5"/>
      <c r="HSK518" s="5"/>
      <c r="HSL518" s="5"/>
      <c r="HSM518" s="5"/>
      <c r="HSN518" s="5"/>
      <c r="HSO518" s="5"/>
      <c r="HSP518" s="5"/>
      <c r="HSQ518" s="5"/>
      <c r="HSR518" s="5"/>
      <c r="HSS518" s="5"/>
      <c r="HST518" s="5"/>
      <c r="HSU518" s="5"/>
      <c r="HSV518" s="5"/>
      <c r="HSW518" s="5"/>
      <c r="HSX518" s="5"/>
      <c r="HSY518" s="5"/>
      <c r="HSZ518" s="5"/>
      <c r="HTA518" s="5"/>
      <c r="HTB518" s="5"/>
      <c r="HTC518" s="5"/>
      <c r="HTD518" s="5"/>
      <c r="HTE518" s="5"/>
      <c r="HTF518" s="5"/>
      <c r="HTG518" s="5"/>
      <c r="HTH518" s="5"/>
      <c r="HTI518" s="5"/>
      <c r="HTJ518" s="5"/>
      <c r="HTK518" s="5"/>
      <c r="HTL518" s="5"/>
      <c r="HTM518" s="5"/>
      <c r="HTN518" s="5"/>
      <c r="HTO518" s="5"/>
      <c r="HTP518" s="5"/>
      <c r="HTQ518" s="5"/>
      <c r="HTR518" s="5"/>
      <c r="HTS518" s="5"/>
      <c r="HTT518" s="5"/>
      <c r="HTU518" s="5"/>
      <c r="HTV518" s="5"/>
      <c r="HTW518" s="5"/>
      <c r="HTX518" s="5"/>
      <c r="HTY518" s="5"/>
      <c r="HTZ518" s="5"/>
      <c r="HUA518" s="5"/>
      <c r="HUB518" s="5"/>
      <c r="HUC518" s="5"/>
      <c r="HUD518" s="5"/>
      <c r="HUE518" s="5"/>
      <c r="HUF518" s="5"/>
      <c r="HUG518" s="5"/>
      <c r="HUH518" s="5"/>
      <c r="HUI518" s="5"/>
      <c r="HUJ518" s="5"/>
      <c r="HUK518" s="5"/>
      <c r="HUL518" s="5"/>
      <c r="HUM518" s="5"/>
      <c r="HUN518" s="5"/>
      <c r="HUO518" s="5"/>
      <c r="HUP518" s="5"/>
      <c r="HUQ518" s="5"/>
      <c r="HUR518" s="5"/>
      <c r="HUS518" s="5"/>
      <c r="HUT518" s="5"/>
      <c r="HUU518" s="5"/>
      <c r="HUV518" s="5"/>
      <c r="HUW518" s="5"/>
      <c r="HUX518" s="5"/>
      <c r="HUY518" s="5"/>
      <c r="HUZ518" s="5"/>
      <c r="HVA518" s="5"/>
      <c r="HVB518" s="5"/>
      <c r="HVC518" s="5"/>
      <c r="HVD518" s="5"/>
      <c r="HVE518" s="5"/>
      <c r="HVF518" s="5"/>
      <c r="HVG518" s="5"/>
      <c r="HVH518" s="5"/>
      <c r="HVI518" s="5"/>
      <c r="HVJ518" s="5"/>
      <c r="HVK518" s="5"/>
      <c r="HVL518" s="5"/>
      <c r="HVM518" s="5"/>
      <c r="HVN518" s="5"/>
      <c r="HVO518" s="5"/>
      <c r="HVP518" s="5"/>
      <c r="HVQ518" s="5"/>
      <c r="HVR518" s="5"/>
      <c r="HVS518" s="5"/>
      <c r="HVT518" s="5"/>
      <c r="HVU518" s="5"/>
      <c r="HVV518" s="5"/>
      <c r="HVW518" s="5"/>
      <c r="HVX518" s="5"/>
      <c r="HVY518" s="5"/>
      <c r="HVZ518" s="5"/>
      <c r="HWA518" s="5"/>
      <c r="HWB518" s="5"/>
      <c r="HWC518" s="5"/>
      <c r="HWD518" s="5"/>
      <c r="HWE518" s="5"/>
      <c r="HWF518" s="5"/>
      <c r="HWG518" s="5"/>
      <c r="HWH518" s="5"/>
      <c r="HWI518" s="5"/>
      <c r="HWJ518" s="5"/>
      <c r="HWK518" s="5"/>
      <c r="HWL518" s="5"/>
      <c r="HWM518" s="5"/>
      <c r="HWN518" s="5"/>
      <c r="HWO518" s="5"/>
      <c r="HWP518" s="5"/>
      <c r="HWQ518" s="5"/>
      <c r="HWR518" s="5"/>
      <c r="HWS518" s="5"/>
      <c r="HWT518" s="5"/>
      <c r="HWU518" s="5"/>
      <c r="HWV518" s="5"/>
      <c r="HWW518" s="5"/>
      <c r="HWX518" s="5"/>
      <c r="HWY518" s="5"/>
      <c r="HWZ518" s="5"/>
      <c r="HXA518" s="5"/>
      <c r="HXB518" s="5"/>
      <c r="HXC518" s="5"/>
      <c r="HXD518" s="5"/>
      <c r="HXE518" s="5"/>
      <c r="HXF518" s="5"/>
      <c r="HXG518" s="5"/>
      <c r="HXH518" s="5"/>
      <c r="HXI518" s="5"/>
      <c r="HXJ518" s="5"/>
      <c r="HXK518" s="5"/>
      <c r="HXL518" s="5"/>
      <c r="HXM518" s="5"/>
      <c r="HXN518" s="5"/>
      <c r="HXO518" s="5"/>
      <c r="HXP518" s="5"/>
      <c r="HXQ518" s="5"/>
      <c r="HXR518" s="5"/>
      <c r="HXS518" s="5"/>
      <c r="HXT518" s="5"/>
      <c r="HXU518" s="5"/>
      <c r="HXV518" s="5"/>
      <c r="HXW518" s="5"/>
      <c r="HXX518" s="5"/>
      <c r="HXY518" s="5"/>
      <c r="HXZ518" s="5"/>
      <c r="HYA518" s="5"/>
      <c r="HYB518" s="5"/>
      <c r="HYC518" s="5"/>
      <c r="HYD518" s="5"/>
      <c r="HYE518" s="5"/>
      <c r="HYF518" s="5"/>
      <c r="HYG518" s="5"/>
      <c r="HYH518" s="5"/>
      <c r="HYI518" s="5"/>
      <c r="HYJ518" s="5"/>
      <c r="HYK518" s="5"/>
      <c r="HYL518" s="5"/>
      <c r="HYM518" s="5"/>
      <c r="HYN518" s="5"/>
      <c r="HYO518" s="5"/>
      <c r="HYP518" s="5"/>
      <c r="HYQ518" s="5"/>
      <c r="HYR518" s="5"/>
      <c r="HYS518" s="5"/>
      <c r="HYT518" s="5"/>
      <c r="HYU518" s="5"/>
      <c r="HYV518" s="5"/>
      <c r="HYW518" s="5"/>
      <c r="HYX518" s="5"/>
      <c r="HYY518" s="5"/>
      <c r="HYZ518" s="5"/>
      <c r="HZA518" s="5"/>
      <c r="HZB518" s="5"/>
      <c r="HZC518" s="5"/>
      <c r="HZD518" s="5"/>
      <c r="HZE518" s="5"/>
      <c r="HZF518" s="5"/>
      <c r="HZG518" s="5"/>
      <c r="HZH518" s="5"/>
      <c r="HZI518" s="5"/>
      <c r="HZJ518" s="5"/>
      <c r="HZK518" s="5"/>
      <c r="HZL518" s="5"/>
      <c r="HZM518" s="5"/>
      <c r="HZN518" s="5"/>
      <c r="HZO518" s="5"/>
      <c r="HZP518" s="5"/>
      <c r="HZQ518" s="5"/>
      <c r="HZR518" s="5"/>
      <c r="HZS518" s="5"/>
      <c r="HZT518" s="5"/>
      <c r="HZU518" s="5"/>
      <c r="HZV518" s="5"/>
      <c r="HZW518" s="5"/>
      <c r="HZX518" s="5"/>
      <c r="HZY518" s="5"/>
      <c r="HZZ518" s="5"/>
      <c r="IAA518" s="5"/>
      <c r="IAB518" s="5"/>
      <c r="IAC518" s="5"/>
      <c r="IAD518" s="5"/>
      <c r="IAE518" s="5"/>
      <c r="IAF518" s="5"/>
      <c r="IAG518" s="5"/>
      <c r="IAH518" s="5"/>
      <c r="IAI518" s="5"/>
      <c r="IAJ518" s="5"/>
      <c r="IAK518" s="5"/>
      <c r="IAL518" s="5"/>
      <c r="IAM518" s="5"/>
      <c r="IAN518" s="5"/>
      <c r="IAO518" s="5"/>
      <c r="IAP518" s="5"/>
      <c r="IAQ518" s="5"/>
      <c r="IAR518" s="5"/>
      <c r="IAS518" s="5"/>
      <c r="IAT518" s="5"/>
      <c r="IAU518" s="5"/>
      <c r="IAV518" s="5"/>
      <c r="IAW518" s="5"/>
      <c r="IAX518" s="5"/>
      <c r="IAY518" s="5"/>
      <c r="IAZ518" s="5"/>
      <c r="IBA518" s="5"/>
      <c r="IBB518" s="5"/>
      <c r="IBC518" s="5"/>
      <c r="IBD518" s="5"/>
      <c r="IBE518" s="5"/>
      <c r="IBF518" s="5"/>
      <c r="IBG518" s="5"/>
      <c r="IBH518" s="5"/>
      <c r="IBI518" s="5"/>
      <c r="IBJ518" s="5"/>
      <c r="IBK518" s="5"/>
      <c r="IBL518" s="5"/>
      <c r="IBM518" s="5"/>
      <c r="IBN518" s="5"/>
      <c r="IBO518" s="5"/>
      <c r="IBP518" s="5"/>
      <c r="IBQ518" s="5"/>
      <c r="IBR518" s="5"/>
      <c r="IBS518" s="5"/>
      <c r="IBT518" s="5"/>
      <c r="IBU518" s="5"/>
      <c r="IBV518" s="5"/>
      <c r="IBW518" s="5"/>
      <c r="IBX518" s="5"/>
      <c r="IBY518" s="5"/>
      <c r="IBZ518" s="5"/>
      <c r="ICA518" s="5"/>
      <c r="ICB518" s="5"/>
      <c r="ICC518" s="5"/>
      <c r="ICD518" s="5"/>
      <c r="ICE518" s="5"/>
      <c r="ICF518" s="5"/>
      <c r="ICG518" s="5"/>
      <c r="ICH518" s="5"/>
      <c r="ICI518" s="5"/>
      <c r="ICJ518" s="5"/>
      <c r="ICK518" s="5"/>
      <c r="ICL518" s="5"/>
      <c r="ICM518" s="5"/>
      <c r="ICN518" s="5"/>
      <c r="ICO518" s="5"/>
      <c r="ICP518" s="5"/>
      <c r="ICQ518" s="5"/>
      <c r="ICR518" s="5"/>
      <c r="ICS518" s="5"/>
      <c r="ICT518" s="5"/>
      <c r="ICU518" s="5"/>
      <c r="ICV518" s="5"/>
      <c r="ICW518" s="5"/>
      <c r="ICX518" s="5"/>
      <c r="ICY518" s="5"/>
      <c r="ICZ518" s="5"/>
      <c r="IDA518" s="5"/>
      <c r="IDB518" s="5"/>
      <c r="IDC518" s="5"/>
      <c r="IDD518" s="5"/>
      <c r="IDE518" s="5"/>
      <c r="IDF518" s="5"/>
      <c r="IDG518" s="5"/>
      <c r="IDH518" s="5"/>
      <c r="IDI518" s="5"/>
      <c r="IDJ518" s="5"/>
      <c r="IDK518" s="5"/>
      <c r="IDL518" s="5"/>
      <c r="IDM518" s="5"/>
      <c r="IDN518" s="5"/>
      <c r="IDO518" s="5"/>
      <c r="IDP518" s="5"/>
      <c r="IDQ518" s="5"/>
      <c r="IDR518" s="5"/>
      <c r="IDS518" s="5"/>
      <c r="IDT518" s="5"/>
      <c r="IDU518" s="5"/>
      <c r="IDV518" s="5"/>
      <c r="IDW518" s="5"/>
      <c r="IDX518" s="5"/>
      <c r="IDY518" s="5"/>
      <c r="IDZ518" s="5"/>
      <c r="IEA518" s="5"/>
      <c r="IEB518" s="5"/>
      <c r="IEC518" s="5"/>
      <c r="IED518" s="5"/>
      <c r="IEE518" s="5"/>
      <c r="IEF518" s="5"/>
      <c r="IEG518" s="5"/>
      <c r="IEH518" s="5"/>
      <c r="IEI518" s="5"/>
      <c r="IEJ518" s="5"/>
      <c r="IEK518" s="5"/>
      <c r="IEL518" s="5"/>
      <c r="IEM518" s="5"/>
      <c r="IEN518" s="5"/>
      <c r="IEO518" s="5"/>
      <c r="IEP518" s="5"/>
      <c r="IEQ518" s="5"/>
      <c r="IER518" s="5"/>
      <c r="IES518" s="5"/>
      <c r="IET518" s="5"/>
      <c r="IEU518" s="5"/>
      <c r="IEV518" s="5"/>
      <c r="IEW518" s="5"/>
      <c r="IEX518" s="5"/>
      <c r="IEY518" s="5"/>
      <c r="IEZ518" s="5"/>
      <c r="IFA518" s="5"/>
      <c r="IFB518" s="5"/>
      <c r="IFC518" s="5"/>
      <c r="IFD518" s="5"/>
      <c r="IFE518" s="5"/>
      <c r="IFF518" s="5"/>
      <c r="IFG518" s="5"/>
      <c r="IFH518" s="5"/>
      <c r="IFI518" s="5"/>
      <c r="IFJ518" s="5"/>
      <c r="IFK518" s="5"/>
      <c r="IFL518" s="5"/>
      <c r="IFM518" s="5"/>
      <c r="IFN518" s="5"/>
      <c r="IFO518" s="5"/>
      <c r="IFP518" s="5"/>
      <c r="IFQ518" s="5"/>
      <c r="IFR518" s="5"/>
      <c r="IFS518" s="5"/>
      <c r="IFT518" s="5"/>
      <c r="IFU518" s="5"/>
      <c r="IFV518" s="5"/>
      <c r="IFW518" s="5"/>
      <c r="IFX518" s="5"/>
      <c r="IFY518" s="5"/>
      <c r="IFZ518" s="5"/>
      <c r="IGA518" s="5"/>
      <c r="IGB518" s="5"/>
      <c r="IGC518" s="5"/>
      <c r="IGD518" s="5"/>
      <c r="IGE518" s="5"/>
      <c r="IGF518" s="5"/>
      <c r="IGG518" s="5"/>
      <c r="IGH518" s="5"/>
      <c r="IGI518" s="5"/>
      <c r="IGJ518" s="5"/>
      <c r="IGK518" s="5"/>
      <c r="IGL518" s="5"/>
      <c r="IGM518" s="5"/>
      <c r="IGN518" s="5"/>
      <c r="IGO518" s="5"/>
      <c r="IGP518" s="5"/>
      <c r="IGQ518" s="5"/>
      <c r="IGR518" s="5"/>
      <c r="IGS518" s="5"/>
      <c r="IGT518" s="5"/>
      <c r="IGU518" s="5"/>
      <c r="IGV518" s="5"/>
      <c r="IGW518" s="5"/>
      <c r="IGX518" s="5"/>
      <c r="IGY518" s="5"/>
      <c r="IGZ518" s="5"/>
      <c r="IHA518" s="5"/>
      <c r="IHB518" s="5"/>
      <c r="IHC518" s="5"/>
      <c r="IHD518" s="5"/>
      <c r="IHE518" s="5"/>
      <c r="IHF518" s="5"/>
      <c r="IHG518" s="5"/>
      <c r="IHH518" s="5"/>
      <c r="IHI518" s="5"/>
      <c r="IHJ518" s="5"/>
      <c r="IHK518" s="5"/>
      <c r="IHL518" s="5"/>
      <c r="IHM518" s="5"/>
      <c r="IHN518" s="5"/>
      <c r="IHO518" s="5"/>
      <c r="IHP518" s="5"/>
      <c r="IHQ518" s="5"/>
      <c r="IHR518" s="5"/>
      <c r="IHS518" s="5"/>
      <c r="IHT518" s="5"/>
      <c r="IHU518" s="5"/>
      <c r="IHV518" s="5"/>
      <c r="IHW518" s="5"/>
      <c r="IHX518" s="5"/>
      <c r="IHY518" s="5"/>
      <c r="IHZ518" s="5"/>
      <c r="IIA518" s="5"/>
      <c r="IIB518" s="5"/>
      <c r="IIC518" s="5"/>
      <c r="IID518" s="5"/>
      <c r="IIE518" s="5"/>
      <c r="IIF518" s="5"/>
      <c r="IIG518" s="5"/>
      <c r="IIH518" s="5"/>
      <c r="III518" s="5"/>
      <c r="IIJ518" s="5"/>
      <c r="IIK518" s="5"/>
      <c r="IIL518" s="5"/>
      <c r="IIM518" s="5"/>
      <c r="IIN518" s="5"/>
      <c r="IIO518" s="5"/>
      <c r="IIP518" s="5"/>
      <c r="IIQ518" s="5"/>
      <c r="IIR518" s="5"/>
      <c r="IIS518" s="5"/>
      <c r="IIT518" s="5"/>
      <c r="IIU518" s="5"/>
      <c r="IIV518" s="5"/>
      <c r="IIW518" s="5"/>
      <c r="IIX518" s="5"/>
      <c r="IIY518" s="5"/>
      <c r="IIZ518" s="5"/>
      <c r="IJA518" s="5"/>
      <c r="IJB518" s="5"/>
      <c r="IJC518" s="5"/>
      <c r="IJD518" s="5"/>
      <c r="IJE518" s="5"/>
      <c r="IJF518" s="5"/>
      <c r="IJG518" s="5"/>
      <c r="IJH518" s="5"/>
      <c r="IJI518" s="5"/>
      <c r="IJJ518" s="5"/>
      <c r="IJK518" s="5"/>
      <c r="IJL518" s="5"/>
      <c r="IJM518" s="5"/>
      <c r="IJN518" s="5"/>
      <c r="IJO518" s="5"/>
      <c r="IJP518" s="5"/>
      <c r="IJQ518" s="5"/>
      <c r="IJR518" s="5"/>
      <c r="IJS518" s="5"/>
      <c r="IJT518" s="5"/>
      <c r="IJU518" s="5"/>
      <c r="IJV518" s="5"/>
      <c r="IJW518" s="5"/>
      <c r="IJX518" s="5"/>
      <c r="IJY518" s="5"/>
      <c r="IJZ518" s="5"/>
      <c r="IKA518" s="5"/>
      <c r="IKB518" s="5"/>
      <c r="IKC518" s="5"/>
      <c r="IKD518" s="5"/>
      <c r="IKE518" s="5"/>
      <c r="IKF518" s="5"/>
      <c r="IKG518" s="5"/>
      <c r="IKH518" s="5"/>
      <c r="IKI518" s="5"/>
      <c r="IKJ518" s="5"/>
      <c r="IKK518" s="5"/>
      <c r="IKL518" s="5"/>
      <c r="IKM518" s="5"/>
      <c r="IKN518" s="5"/>
      <c r="IKO518" s="5"/>
      <c r="IKP518" s="5"/>
      <c r="IKQ518" s="5"/>
      <c r="IKR518" s="5"/>
      <c r="IKS518" s="5"/>
      <c r="IKT518" s="5"/>
      <c r="IKU518" s="5"/>
      <c r="IKV518" s="5"/>
      <c r="IKW518" s="5"/>
      <c r="IKX518" s="5"/>
      <c r="IKY518" s="5"/>
      <c r="IKZ518" s="5"/>
      <c r="ILA518" s="5"/>
      <c r="ILB518" s="5"/>
      <c r="ILC518" s="5"/>
      <c r="ILD518" s="5"/>
      <c r="ILE518" s="5"/>
      <c r="ILF518" s="5"/>
      <c r="ILG518" s="5"/>
      <c r="ILH518" s="5"/>
      <c r="ILI518" s="5"/>
      <c r="ILJ518" s="5"/>
      <c r="ILK518" s="5"/>
      <c r="ILL518" s="5"/>
      <c r="ILM518" s="5"/>
      <c r="ILN518" s="5"/>
      <c r="ILO518" s="5"/>
      <c r="ILP518" s="5"/>
      <c r="ILQ518" s="5"/>
      <c r="ILR518" s="5"/>
      <c r="ILS518" s="5"/>
      <c r="ILT518" s="5"/>
      <c r="ILU518" s="5"/>
      <c r="ILV518" s="5"/>
      <c r="ILW518" s="5"/>
      <c r="ILX518" s="5"/>
      <c r="ILY518" s="5"/>
      <c r="ILZ518" s="5"/>
      <c r="IMA518" s="5"/>
      <c r="IMB518" s="5"/>
      <c r="IMC518" s="5"/>
      <c r="IMD518" s="5"/>
      <c r="IME518" s="5"/>
      <c r="IMF518" s="5"/>
      <c r="IMG518" s="5"/>
      <c r="IMH518" s="5"/>
      <c r="IMI518" s="5"/>
      <c r="IMJ518" s="5"/>
      <c r="IMK518" s="5"/>
      <c r="IML518" s="5"/>
      <c r="IMM518" s="5"/>
      <c r="IMN518" s="5"/>
      <c r="IMO518" s="5"/>
      <c r="IMP518" s="5"/>
      <c r="IMQ518" s="5"/>
      <c r="IMR518" s="5"/>
      <c r="IMS518" s="5"/>
      <c r="IMT518" s="5"/>
      <c r="IMU518" s="5"/>
      <c r="IMV518" s="5"/>
      <c r="IMW518" s="5"/>
      <c r="IMX518" s="5"/>
      <c r="IMY518" s="5"/>
      <c r="IMZ518" s="5"/>
      <c r="INA518" s="5"/>
      <c r="INB518" s="5"/>
      <c r="INC518" s="5"/>
      <c r="IND518" s="5"/>
      <c r="INE518" s="5"/>
      <c r="INF518" s="5"/>
      <c r="ING518" s="5"/>
      <c r="INH518" s="5"/>
      <c r="INI518" s="5"/>
      <c r="INJ518" s="5"/>
      <c r="INK518" s="5"/>
      <c r="INL518" s="5"/>
      <c r="INM518" s="5"/>
      <c r="INN518" s="5"/>
      <c r="INO518" s="5"/>
      <c r="INP518" s="5"/>
      <c r="INQ518" s="5"/>
      <c r="INR518" s="5"/>
      <c r="INS518" s="5"/>
      <c r="INT518" s="5"/>
      <c r="INU518" s="5"/>
      <c r="INV518" s="5"/>
      <c r="INW518" s="5"/>
      <c r="INX518" s="5"/>
      <c r="INY518" s="5"/>
      <c r="INZ518" s="5"/>
      <c r="IOA518" s="5"/>
      <c r="IOB518" s="5"/>
      <c r="IOC518" s="5"/>
      <c r="IOD518" s="5"/>
      <c r="IOE518" s="5"/>
      <c r="IOF518" s="5"/>
      <c r="IOG518" s="5"/>
      <c r="IOH518" s="5"/>
      <c r="IOI518" s="5"/>
      <c r="IOJ518" s="5"/>
      <c r="IOK518" s="5"/>
      <c r="IOL518" s="5"/>
      <c r="IOM518" s="5"/>
      <c r="ION518" s="5"/>
      <c r="IOO518" s="5"/>
      <c r="IOP518" s="5"/>
      <c r="IOQ518" s="5"/>
      <c r="IOR518" s="5"/>
      <c r="IOS518" s="5"/>
      <c r="IOT518" s="5"/>
      <c r="IOU518" s="5"/>
      <c r="IOV518" s="5"/>
      <c r="IOW518" s="5"/>
      <c r="IOX518" s="5"/>
      <c r="IOY518" s="5"/>
      <c r="IOZ518" s="5"/>
      <c r="IPA518" s="5"/>
      <c r="IPB518" s="5"/>
      <c r="IPC518" s="5"/>
      <c r="IPD518" s="5"/>
      <c r="IPE518" s="5"/>
      <c r="IPF518" s="5"/>
      <c r="IPG518" s="5"/>
      <c r="IPH518" s="5"/>
      <c r="IPI518" s="5"/>
      <c r="IPJ518" s="5"/>
      <c r="IPK518" s="5"/>
      <c r="IPL518" s="5"/>
      <c r="IPM518" s="5"/>
      <c r="IPN518" s="5"/>
      <c r="IPO518" s="5"/>
      <c r="IPP518" s="5"/>
      <c r="IPQ518" s="5"/>
      <c r="IPR518" s="5"/>
      <c r="IPS518" s="5"/>
      <c r="IPT518" s="5"/>
      <c r="IPU518" s="5"/>
      <c r="IPV518" s="5"/>
      <c r="IPW518" s="5"/>
      <c r="IPX518" s="5"/>
      <c r="IPY518" s="5"/>
      <c r="IPZ518" s="5"/>
      <c r="IQA518" s="5"/>
      <c r="IQB518" s="5"/>
      <c r="IQC518" s="5"/>
      <c r="IQD518" s="5"/>
      <c r="IQE518" s="5"/>
      <c r="IQF518" s="5"/>
      <c r="IQG518" s="5"/>
      <c r="IQH518" s="5"/>
      <c r="IQI518" s="5"/>
      <c r="IQJ518" s="5"/>
      <c r="IQK518" s="5"/>
      <c r="IQL518" s="5"/>
      <c r="IQM518" s="5"/>
      <c r="IQN518" s="5"/>
      <c r="IQO518" s="5"/>
      <c r="IQP518" s="5"/>
      <c r="IQQ518" s="5"/>
      <c r="IQR518" s="5"/>
      <c r="IQS518" s="5"/>
      <c r="IQT518" s="5"/>
      <c r="IQU518" s="5"/>
      <c r="IQV518" s="5"/>
      <c r="IQW518" s="5"/>
      <c r="IQX518" s="5"/>
      <c r="IQY518" s="5"/>
      <c r="IQZ518" s="5"/>
      <c r="IRA518" s="5"/>
      <c r="IRB518" s="5"/>
      <c r="IRC518" s="5"/>
      <c r="IRD518" s="5"/>
      <c r="IRE518" s="5"/>
      <c r="IRF518" s="5"/>
      <c r="IRG518" s="5"/>
      <c r="IRH518" s="5"/>
      <c r="IRI518" s="5"/>
      <c r="IRJ518" s="5"/>
      <c r="IRK518" s="5"/>
      <c r="IRL518" s="5"/>
      <c r="IRM518" s="5"/>
      <c r="IRN518" s="5"/>
      <c r="IRO518" s="5"/>
      <c r="IRP518" s="5"/>
      <c r="IRQ518" s="5"/>
      <c r="IRR518" s="5"/>
      <c r="IRS518" s="5"/>
      <c r="IRT518" s="5"/>
      <c r="IRU518" s="5"/>
      <c r="IRV518" s="5"/>
      <c r="IRW518" s="5"/>
      <c r="IRX518" s="5"/>
      <c r="IRY518" s="5"/>
      <c r="IRZ518" s="5"/>
      <c r="ISA518" s="5"/>
      <c r="ISB518" s="5"/>
      <c r="ISC518" s="5"/>
      <c r="ISD518" s="5"/>
      <c r="ISE518" s="5"/>
      <c r="ISF518" s="5"/>
      <c r="ISG518" s="5"/>
      <c r="ISH518" s="5"/>
      <c r="ISI518" s="5"/>
      <c r="ISJ518" s="5"/>
      <c r="ISK518" s="5"/>
      <c r="ISL518" s="5"/>
      <c r="ISM518" s="5"/>
      <c r="ISN518" s="5"/>
      <c r="ISO518" s="5"/>
      <c r="ISP518" s="5"/>
      <c r="ISQ518" s="5"/>
      <c r="ISR518" s="5"/>
      <c r="ISS518" s="5"/>
      <c r="IST518" s="5"/>
      <c r="ISU518" s="5"/>
      <c r="ISV518" s="5"/>
      <c r="ISW518" s="5"/>
      <c r="ISX518" s="5"/>
      <c r="ISY518" s="5"/>
      <c r="ISZ518" s="5"/>
      <c r="ITA518" s="5"/>
      <c r="ITB518" s="5"/>
      <c r="ITC518" s="5"/>
      <c r="ITD518" s="5"/>
      <c r="ITE518" s="5"/>
      <c r="ITF518" s="5"/>
      <c r="ITG518" s="5"/>
      <c r="ITH518" s="5"/>
      <c r="ITI518" s="5"/>
      <c r="ITJ518" s="5"/>
      <c r="ITK518" s="5"/>
      <c r="ITL518" s="5"/>
      <c r="ITM518" s="5"/>
      <c r="ITN518" s="5"/>
      <c r="ITO518" s="5"/>
      <c r="ITP518" s="5"/>
      <c r="ITQ518" s="5"/>
      <c r="ITR518" s="5"/>
      <c r="ITS518" s="5"/>
      <c r="ITT518" s="5"/>
      <c r="ITU518" s="5"/>
      <c r="ITV518" s="5"/>
      <c r="ITW518" s="5"/>
      <c r="ITX518" s="5"/>
      <c r="ITY518" s="5"/>
      <c r="ITZ518" s="5"/>
      <c r="IUA518" s="5"/>
      <c r="IUB518" s="5"/>
      <c r="IUC518" s="5"/>
      <c r="IUD518" s="5"/>
      <c r="IUE518" s="5"/>
      <c r="IUF518" s="5"/>
      <c r="IUG518" s="5"/>
      <c r="IUH518" s="5"/>
      <c r="IUI518" s="5"/>
      <c r="IUJ518" s="5"/>
      <c r="IUK518" s="5"/>
      <c r="IUL518" s="5"/>
      <c r="IUM518" s="5"/>
      <c r="IUN518" s="5"/>
      <c r="IUO518" s="5"/>
      <c r="IUP518" s="5"/>
      <c r="IUQ518" s="5"/>
      <c r="IUR518" s="5"/>
      <c r="IUS518" s="5"/>
      <c r="IUT518" s="5"/>
      <c r="IUU518" s="5"/>
      <c r="IUV518" s="5"/>
      <c r="IUW518" s="5"/>
      <c r="IUX518" s="5"/>
      <c r="IUY518" s="5"/>
      <c r="IUZ518" s="5"/>
      <c r="IVA518" s="5"/>
      <c r="IVB518" s="5"/>
      <c r="IVC518" s="5"/>
      <c r="IVD518" s="5"/>
      <c r="IVE518" s="5"/>
      <c r="IVF518" s="5"/>
      <c r="IVG518" s="5"/>
      <c r="IVH518" s="5"/>
      <c r="IVI518" s="5"/>
      <c r="IVJ518" s="5"/>
      <c r="IVK518" s="5"/>
      <c r="IVL518" s="5"/>
      <c r="IVM518" s="5"/>
      <c r="IVN518" s="5"/>
      <c r="IVO518" s="5"/>
      <c r="IVP518" s="5"/>
      <c r="IVQ518" s="5"/>
      <c r="IVR518" s="5"/>
      <c r="IVS518" s="5"/>
      <c r="IVT518" s="5"/>
      <c r="IVU518" s="5"/>
      <c r="IVV518" s="5"/>
      <c r="IVW518" s="5"/>
      <c r="IVX518" s="5"/>
      <c r="IVY518" s="5"/>
      <c r="IVZ518" s="5"/>
      <c r="IWA518" s="5"/>
      <c r="IWB518" s="5"/>
      <c r="IWC518" s="5"/>
      <c r="IWD518" s="5"/>
      <c r="IWE518" s="5"/>
      <c r="IWF518" s="5"/>
      <c r="IWG518" s="5"/>
      <c r="IWH518" s="5"/>
      <c r="IWI518" s="5"/>
      <c r="IWJ518" s="5"/>
      <c r="IWK518" s="5"/>
      <c r="IWL518" s="5"/>
      <c r="IWM518" s="5"/>
      <c r="IWN518" s="5"/>
      <c r="IWO518" s="5"/>
      <c r="IWP518" s="5"/>
      <c r="IWQ518" s="5"/>
      <c r="IWR518" s="5"/>
      <c r="IWS518" s="5"/>
      <c r="IWT518" s="5"/>
      <c r="IWU518" s="5"/>
      <c r="IWV518" s="5"/>
      <c r="IWW518" s="5"/>
      <c r="IWX518" s="5"/>
      <c r="IWY518" s="5"/>
      <c r="IWZ518" s="5"/>
      <c r="IXA518" s="5"/>
      <c r="IXB518" s="5"/>
      <c r="IXC518" s="5"/>
      <c r="IXD518" s="5"/>
      <c r="IXE518" s="5"/>
      <c r="IXF518" s="5"/>
      <c r="IXG518" s="5"/>
      <c r="IXH518" s="5"/>
      <c r="IXI518" s="5"/>
      <c r="IXJ518" s="5"/>
      <c r="IXK518" s="5"/>
      <c r="IXL518" s="5"/>
      <c r="IXM518" s="5"/>
      <c r="IXN518" s="5"/>
      <c r="IXO518" s="5"/>
      <c r="IXP518" s="5"/>
      <c r="IXQ518" s="5"/>
      <c r="IXR518" s="5"/>
      <c r="IXS518" s="5"/>
      <c r="IXT518" s="5"/>
      <c r="IXU518" s="5"/>
      <c r="IXV518" s="5"/>
      <c r="IXW518" s="5"/>
      <c r="IXX518" s="5"/>
      <c r="IXY518" s="5"/>
      <c r="IXZ518" s="5"/>
      <c r="IYA518" s="5"/>
      <c r="IYB518" s="5"/>
      <c r="IYC518" s="5"/>
      <c r="IYD518" s="5"/>
      <c r="IYE518" s="5"/>
      <c r="IYF518" s="5"/>
      <c r="IYG518" s="5"/>
      <c r="IYH518" s="5"/>
      <c r="IYI518" s="5"/>
      <c r="IYJ518" s="5"/>
      <c r="IYK518" s="5"/>
      <c r="IYL518" s="5"/>
      <c r="IYM518" s="5"/>
      <c r="IYN518" s="5"/>
      <c r="IYO518" s="5"/>
      <c r="IYP518" s="5"/>
      <c r="IYQ518" s="5"/>
      <c r="IYR518" s="5"/>
      <c r="IYS518" s="5"/>
      <c r="IYT518" s="5"/>
      <c r="IYU518" s="5"/>
      <c r="IYV518" s="5"/>
      <c r="IYW518" s="5"/>
      <c r="IYX518" s="5"/>
      <c r="IYY518" s="5"/>
      <c r="IYZ518" s="5"/>
      <c r="IZA518" s="5"/>
      <c r="IZB518" s="5"/>
      <c r="IZC518" s="5"/>
      <c r="IZD518" s="5"/>
      <c r="IZE518" s="5"/>
      <c r="IZF518" s="5"/>
      <c r="IZG518" s="5"/>
      <c r="IZH518" s="5"/>
      <c r="IZI518" s="5"/>
      <c r="IZJ518" s="5"/>
      <c r="IZK518" s="5"/>
      <c r="IZL518" s="5"/>
      <c r="IZM518" s="5"/>
      <c r="IZN518" s="5"/>
      <c r="IZO518" s="5"/>
      <c r="IZP518" s="5"/>
      <c r="IZQ518" s="5"/>
      <c r="IZR518" s="5"/>
      <c r="IZS518" s="5"/>
      <c r="IZT518" s="5"/>
      <c r="IZU518" s="5"/>
      <c r="IZV518" s="5"/>
      <c r="IZW518" s="5"/>
      <c r="IZX518" s="5"/>
      <c r="IZY518" s="5"/>
      <c r="IZZ518" s="5"/>
      <c r="JAA518" s="5"/>
      <c r="JAB518" s="5"/>
      <c r="JAC518" s="5"/>
      <c r="JAD518" s="5"/>
      <c r="JAE518" s="5"/>
      <c r="JAF518" s="5"/>
      <c r="JAG518" s="5"/>
      <c r="JAH518" s="5"/>
      <c r="JAI518" s="5"/>
      <c r="JAJ518" s="5"/>
      <c r="JAK518" s="5"/>
      <c r="JAL518" s="5"/>
      <c r="JAM518" s="5"/>
      <c r="JAN518" s="5"/>
      <c r="JAO518" s="5"/>
      <c r="JAP518" s="5"/>
      <c r="JAQ518" s="5"/>
      <c r="JAR518" s="5"/>
      <c r="JAS518" s="5"/>
      <c r="JAT518" s="5"/>
      <c r="JAU518" s="5"/>
      <c r="JAV518" s="5"/>
      <c r="JAW518" s="5"/>
      <c r="JAX518" s="5"/>
      <c r="JAY518" s="5"/>
      <c r="JAZ518" s="5"/>
      <c r="JBA518" s="5"/>
      <c r="JBB518" s="5"/>
      <c r="JBC518" s="5"/>
      <c r="JBD518" s="5"/>
      <c r="JBE518" s="5"/>
      <c r="JBF518" s="5"/>
      <c r="JBG518" s="5"/>
      <c r="JBH518" s="5"/>
      <c r="JBI518" s="5"/>
      <c r="JBJ518" s="5"/>
      <c r="JBK518" s="5"/>
      <c r="JBL518" s="5"/>
      <c r="JBM518" s="5"/>
      <c r="JBN518" s="5"/>
      <c r="JBO518" s="5"/>
      <c r="JBP518" s="5"/>
      <c r="JBQ518" s="5"/>
      <c r="JBR518" s="5"/>
      <c r="JBS518" s="5"/>
      <c r="JBT518" s="5"/>
      <c r="JBU518" s="5"/>
      <c r="JBV518" s="5"/>
      <c r="JBW518" s="5"/>
      <c r="JBX518" s="5"/>
      <c r="JBY518" s="5"/>
      <c r="JBZ518" s="5"/>
      <c r="JCA518" s="5"/>
      <c r="JCB518" s="5"/>
      <c r="JCC518" s="5"/>
      <c r="JCD518" s="5"/>
      <c r="JCE518" s="5"/>
      <c r="JCF518" s="5"/>
      <c r="JCG518" s="5"/>
      <c r="JCH518" s="5"/>
      <c r="JCI518" s="5"/>
      <c r="JCJ518" s="5"/>
      <c r="JCK518" s="5"/>
      <c r="JCL518" s="5"/>
      <c r="JCM518" s="5"/>
      <c r="JCN518" s="5"/>
      <c r="JCO518" s="5"/>
      <c r="JCP518" s="5"/>
      <c r="JCQ518" s="5"/>
      <c r="JCR518" s="5"/>
      <c r="JCS518" s="5"/>
      <c r="JCT518" s="5"/>
      <c r="JCU518" s="5"/>
      <c r="JCV518" s="5"/>
      <c r="JCW518" s="5"/>
      <c r="JCX518" s="5"/>
      <c r="JCY518" s="5"/>
      <c r="JCZ518" s="5"/>
      <c r="JDA518" s="5"/>
      <c r="JDB518" s="5"/>
      <c r="JDC518" s="5"/>
      <c r="JDD518" s="5"/>
      <c r="JDE518" s="5"/>
      <c r="JDF518" s="5"/>
      <c r="JDG518" s="5"/>
      <c r="JDH518" s="5"/>
      <c r="JDI518" s="5"/>
      <c r="JDJ518" s="5"/>
      <c r="JDK518" s="5"/>
      <c r="JDL518" s="5"/>
      <c r="JDM518" s="5"/>
      <c r="JDN518" s="5"/>
      <c r="JDO518" s="5"/>
      <c r="JDP518" s="5"/>
      <c r="JDQ518" s="5"/>
      <c r="JDR518" s="5"/>
      <c r="JDS518" s="5"/>
      <c r="JDT518" s="5"/>
      <c r="JDU518" s="5"/>
      <c r="JDV518" s="5"/>
      <c r="JDW518" s="5"/>
      <c r="JDX518" s="5"/>
      <c r="JDY518" s="5"/>
      <c r="JDZ518" s="5"/>
      <c r="JEA518" s="5"/>
      <c r="JEB518" s="5"/>
      <c r="JEC518" s="5"/>
      <c r="JED518" s="5"/>
      <c r="JEE518" s="5"/>
      <c r="JEF518" s="5"/>
      <c r="JEG518" s="5"/>
      <c r="JEH518" s="5"/>
      <c r="JEI518" s="5"/>
      <c r="JEJ518" s="5"/>
      <c r="JEK518" s="5"/>
      <c r="JEL518" s="5"/>
      <c r="JEM518" s="5"/>
      <c r="JEN518" s="5"/>
      <c r="JEO518" s="5"/>
      <c r="JEP518" s="5"/>
      <c r="JEQ518" s="5"/>
      <c r="JER518" s="5"/>
      <c r="JES518" s="5"/>
      <c r="JET518" s="5"/>
      <c r="JEU518" s="5"/>
      <c r="JEV518" s="5"/>
      <c r="JEW518" s="5"/>
      <c r="JEX518" s="5"/>
      <c r="JEY518" s="5"/>
      <c r="JEZ518" s="5"/>
      <c r="JFA518" s="5"/>
      <c r="JFB518" s="5"/>
      <c r="JFC518" s="5"/>
      <c r="JFD518" s="5"/>
      <c r="JFE518" s="5"/>
      <c r="JFF518" s="5"/>
      <c r="JFG518" s="5"/>
      <c r="JFH518" s="5"/>
      <c r="JFI518" s="5"/>
      <c r="JFJ518" s="5"/>
      <c r="JFK518" s="5"/>
      <c r="JFL518" s="5"/>
      <c r="JFM518" s="5"/>
      <c r="JFN518" s="5"/>
      <c r="JFO518" s="5"/>
      <c r="JFP518" s="5"/>
      <c r="JFQ518" s="5"/>
      <c r="JFR518" s="5"/>
      <c r="JFS518" s="5"/>
      <c r="JFT518" s="5"/>
      <c r="JFU518" s="5"/>
      <c r="JFV518" s="5"/>
      <c r="JFW518" s="5"/>
      <c r="JFX518" s="5"/>
      <c r="JFY518" s="5"/>
      <c r="JFZ518" s="5"/>
      <c r="JGA518" s="5"/>
      <c r="JGB518" s="5"/>
      <c r="JGC518" s="5"/>
      <c r="JGD518" s="5"/>
      <c r="JGE518" s="5"/>
      <c r="JGF518" s="5"/>
      <c r="JGG518" s="5"/>
      <c r="JGH518" s="5"/>
      <c r="JGI518" s="5"/>
      <c r="JGJ518" s="5"/>
      <c r="JGK518" s="5"/>
      <c r="JGL518" s="5"/>
      <c r="JGM518" s="5"/>
      <c r="JGN518" s="5"/>
      <c r="JGO518" s="5"/>
      <c r="JGP518" s="5"/>
      <c r="JGQ518" s="5"/>
      <c r="JGR518" s="5"/>
      <c r="JGS518" s="5"/>
      <c r="JGT518" s="5"/>
      <c r="JGU518" s="5"/>
      <c r="JGV518" s="5"/>
      <c r="JGW518" s="5"/>
      <c r="JGX518" s="5"/>
      <c r="JGY518" s="5"/>
      <c r="JGZ518" s="5"/>
      <c r="JHA518" s="5"/>
      <c r="JHB518" s="5"/>
      <c r="JHC518" s="5"/>
      <c r="JHD518" s="5"/>
      <c r="JHE518" s="5"/>
      <c r="JHF518" s="5"/>
      <c r="JHG518" s="5"/>
      <c r="JHH518" s="5"/>
      <c r="JHI518" s="5"/>
      <c r="JHJ518" s="5"/>
      <c r="JHK518" s="5"/>
      <c r="JHL518" s="5"/>
      <c r="JHM518" s="5"/>
      <c r="JHN518" s="5"/>
      <c r="JHO518" s="5"/>
      <c r="JHP518" s="5"/>
      <c r="JHQ518" s="5"/>
      <c r="JHR518" s="5"/>
      <c r="JHS518" s="5"/>
      <c r="JHT518" s="5"/>
      <c r="JHU518" s="5"/>
      <c r="JHV518" s="5"/>
      <c r="JHW518" s="5"/>
      <c r="JHX518" s="5"/>
      <c r="JHY518" s="5"/>
      <c r="JHZ518" s="5"/>
      <c r="JIA518" s="5"/>
      <c r="JIB518" s="5"/>
      <c r="JIC518" s="5"/>
      <c r="JID518" s="5"/>
      <c r="JIE518" s="5"/>
      <c r="JIF518" s="5"/>
      <c r="JIG518" s="5"/>
      <c r="JIH518" s="5"/>
      <c r="JII518" s="5"/>
      <c r="JIJ518" s="5"/>
      <c r="JIK518" s="5"/>
      <c r="JIL518" s="5"/>
      <c r="JIM518" s="5"/>
      <c r="JIN518" s="5"/>
      <c r="JIO518" s="5"/>
      <c r="JIP518" s="5"/>
      <c r="JIQ518" s="5"/>
      <c r="JIR518" s="5"/>
      <c r="JIS518" s="5"/>
      <c r="JIT518" s="5"/>
      <c r="JIU518" s="5"/>
      <c r="JIV518" s="5"/>
      <c r="JIW518" s="5"/>
      <c r="JIX518" s="5"/>
      <c r="JIY518" s="5"/>
      <c r="JIZ518" s="5"/>
      <c r="JJA518" s="5"/>
      <c r="JJB518" s="5"/>
      <c r="JJC518" s="5"/>
      <c r="JJD518" s="5"/>
      <c r="JJE518" s="5"/>
      <c r="JJF518" s="5"/>
      <c r="JJG518" s="5"/>
      <c r="JJH518" s="5"/>
      <c r="JJI518" s="5"/>
      <c r="JJJ518" s="5"/>
      <c r="JJK518" s="5"/>
      <c r="JJL518" s="5"/>
      <c r="JJM518" s="5"/>
      <c r="JJN518" s="5"/>
      <c r="JJO518" s="5"/>
      <c r="JJP518" s="5"/>
      <c r="JJQ518" s="5"/>
      <c r="JJR518" s="5"/>
      <c r="JJS518" s="5"/>
      <c r="JJT518" s="5"/>
      <c r="JJU518" s="5"/>
      <c r="JJV518" s="5"/>
      <c r="JJW518" s="5"/>
      <c r="JJX518" s="5"/>
      <c r="JJY518" s="5"/>
      <c r="JJZ518" s="5"/>
      <c r="JKA518" s="5"/>
      <c r="JKB518" s="5"/>
      <c r="JKC518" s="5"/>
      <c r="JKD518" s="5"/>
      <c r="JKE518" s="5"/>
      <c r="JKF518" s="5"/>
      <c r="JKG518" s="5"/>
      <c r="JKH518" s="5"/>
      <c r="JKI518" s="5"/>
      <c r="JKJ518" s="5"/>
      <c r="JKK518" s="5"/>
      <c r="JKL518" s="5"/>
      <c r="JKM518" s="5"/>
      <c r="JKN518" s="5"/>
      <c r="JKO518" s="5"/>
      <c r="JKP518" s="5"/>
      <c r="JKQ518" s="5"/>
      <c r="JKR518" s="5"/>
      <c r="JKS518" s="5"/>
      <c r="JKT518" s="5"/>
      <c r="JKU518" s="5"/>
      <c r="JKV518" s="5"/>
      <c r="JKW518" s="5"/>
      <c r="JKX518" s="5"/>
      <c r="JKY518" s="5"/>
      <c r="JKZ518" s="5"/>
      <c r="JLA518" s="5"/>
      <c r="JLB518" s="5"/>
      <c r="JLC518" s="5"/>
      <c r="JLD518" s="5"/>
      <c r="JLE518" s="5"/>
      <c r="JLF518" s="5"/>
      <c r="JLG518" s="5"/>
      <c r="JLH518" s="5"/>
      <c r="JLI518" s="5"/>
      <c r="JLJ518" s="5"/>
      <c r="JLK518" s="5"/>
      <c r="JLL518" s="5"/>
      <c r="JLM518" s="5"/>
      <c r="JLN518" s="5"/>
      <c r="JLO518" s="5"/>
      <c r="JLP518" s="5"/>
      <c r="JLQ518" s="5"/>
      <c r="JLR518" s="5"/>
      <c r="JLS518" s="5"/>
      <c r="JLT518" s="5"/>
      <c r="JLU518" s="5"/>
      <c r="JLV518" s="5"/>
      <c r="JLW518" s="5"/>
      <c r="JLX518" s="5"/>
      <c r="JLY518" s="5"/>
      <c r="JLZ518" s="5"/>
      <c r="JMA518" s="5"/>
      <c r="JMB518" s="5"/>
      <c r="JMC518" s="5"/>
      <c r="JMD518" s="5"/>
      <c r="JME518" s="5"/>
      <c r="JMF518" s="5"/>
      <c r="JMG518" s="5"/>
      <c r="JMH518" s="5"/>
      <c r="JMI518" s="5"/>
      <c r="JMJ518" s="5"/>
      <c r="JMK518" s="5"/>
      <c r="JML518" s="5"/>
      <c r="JMM518" s="5"/>
      <c r="JMN518" s="5"/>
      <c r="JMO518" s="5"/>
      <c r="JMP518" s="5"/>
      <c r="JMQ518" s="5"/>
      <c r="JMR518" s="5"/>
      <c r="JMS518" s="5"/>
      <c r="JMT518" s="5"/>
      <c r="JMU518" s="5"/>
      <c r="JMV518" s="5"/>
      <c r="JMW518" s="5"/>
      <c r="JMX518" s="5"/>
      <c r="JMY518" s="5"/>
      <c r="JMZ518" s="5"/>
      <c r="JNA518" s="5"/>
      <c r="JNB518" s="5"/>
      <c r="JNC518" s="5"/>
      <c r="JND518" s="5"/>
      <c r="JNE518" s="5"/>
      <c r="JNF518" s="5"/>
      <c r="JNG518" s="5"/>
      <c r="JNH518" s="5"/>
      <c r="JNI518" s="5"/>
      <c r="JNJ518" s="5"/>
      <c r="JNK518" s="5"/>
      <c r="JNL518" s="5"/>
      <c r="JNM518" s="5"/>
      <c r="JNN518" s="5"/>
      <c r="JNO518" s="5"/>
      <c r="JNP518" s="5"/>
      <c r="JNQ518" s="5"/>
      <c r="JNR518" s="5"/>
      <c r="JNS518" s="5"/>
      <c r="JNT518" s="5"/>
      <c r="JNU518" s="5"/>
      <c r="JNV518" s="5"/>
      <c r="JNW518" s="5"/>
      <c r="JNX518" s="5"/>
      <c r="JNY518" s="5"/>
      <c r="JNZ518" s="5"/>
      <c r="JOA518" s="5"/>
      <c r="JOB518" s="5"/>
      <c r="JOC518" s="5"/>
      <c r="JOD518" s="5"/>
      <c r="JOE518" s="5"/>
      <c r="JOF518" s="5"/>
      <c r="JOG518" s="5"/>
      <c r="JOH518" s="5"/>
      <c r="JOI518" s="5"/>
      <c r="JOJ518" s="5"/>
      <c r="JOK518" s="5"/>
      <c r="JOL518" s="5"/>
      <c r="JOM518" s="5"/>
      <c r="JON518" s="5"/>
      <c r="JOO518" s="5"/>
      <c r="JOP518" s="5"/>
      <c r="JOQ518" s="5"/>
      <c r="JOR518" s="5"/>
      <c r="JOS518" s="5"/>
      <c r="JOT518" s="5"/>
      <c r="JOU518" s="5"/>
      <c r="JOV518" s="5"/>
      <c r="JOW518" s="5"/>
      <c r="JOX518" s="5"/>
      <c r="JOY518" s="5"/>
      <c r="JOZ518" s="5"/>
      <c r="JPA518" s="5"/>
      <c r="JPB518" s="5"/>
      <c r="JPC518" s="5"/>
      <c r="JPD518" s="5"/>
      <c r="JPE518" s="5"/>
      <c r="JPF518" s="5"/>
      <c r="JPG518" s="5"/>
      <c r="JPH518" s="5"/>
      <c r="JPI518" s="5"/>
      <c r="JPJ518" s="5"/>
      <c r="JPK518" s="5"/>
      <c r="JPL518" s="5"/>
      <c r="JPM518" s="5"/>
      <c r="JPN518" s="5"/>
      <c r="JPO518" s="5"/>
      <c r="JPP518" s="5"/>
      <c r="JPQ518" s="5"/>
      <c r="JPR518" s="5"/>
      <c r="JPS518" s="5"/>
      <c r="JPT518" s="5"/>
      <c r="JPU518" s="5"/>
      <c r="JPV518" s="5"/>
      <c r="JPW518" s="5"/>
      <c r="JPX518" s="5"/>
      <c r="JPY518" s="5"/>
      <c r="JPZ518" s="5"/>
      <c r="JQA518" s="5"/>
      <c r="JQB518" s="5"/>
      <c r="JQC518" s="5"/>
      <c r="JQD518" s="5"/>
      <c r="JQE518" s="5"/>
      <c r="JQF518" s="5"/>
      <c r="JQG518" s="5"/>
      <c r="JQH518" s="5"/>
      <c r="JQI518" s="5"/>
      <c r="JQJ518" s="5"/>
      <c r="JQK518" s="5"/>
      <c r="JQL518" s="5"/>
      <c r="JQM518" s="5"/>
      <c r="JQN518" s="5"/>
      <c r="JQO518" s="5"/>
      <c r="JQP518" s="5"/>
      <c r="JQQ518" s="5"/>
      <c r="JQR518" s="5"/>
      <c r="JQS518" s="5"/>
      <c r="JQT518" s="5"/>
      <c r="JQU518" s="5"/>
      <c r="JQV518" s="5"/>
      <c r="JQW518" s="5"/>
      <c r="JQX518" s="5"/>
      <c r="JQY518" s="5"/>
      <c r="JQZ518" s="5"/>
      <c r="JRA518" s="5"/>
      <c r="JRB518" s="5"/>
      <c r="JRC518" s="5"/>
      <c r="JRD518" s="5"/>
      <c r="JRE518" s="5"/>
      <c r="JRF518" s="5"/>
      <c r="JRG518" s="5"/>
      <c r="JRH518" s="5"/>
      <c r="JRI518" s="5"/>
      <c r="JRJ518" s="5"/>
      <c r="JRK518" s="5"/>
      <c r="JRL518" s="5"/>
      <c r="JRM518" s="5"/>
      <c r="JRN518" s="5"/>
      <c r="JRO518" s="5"/>
      <c r="JRP518" s="5"/>
      <c r="JRQ518" s="5"/>
      <c r="JRR518" s="5"/>
      <c r="JRS518" s="5"/>
      <c r="JRT518" s="5"/>
      <c r="JRU518" s="5"/>
      <c r="JRV518" s="5"/>
      <c r="JRW518" s="5"/>
      <c r="JRX518" s="5"/>
      <c r="JRY518" s="5"/>
      <c r="JRZ518" s="5"/>
      <c r="JSA518" s="5"/>
      <c r="JSB518" s="5"/>
      <c r="JSC518" s="5"/>
      <c r="JSD518" s="5"/>
      <c r="JSE518" s="5"/>
      <c r="JSF518" s="5"/>
      <c r="JSG518" s="5"/>
      <c r="JSH518" s="5"/>
      <c r="JSI518" s="5"/>
      <c r="JSJ518" s="5"/>
      <c r="JSK518" s="5"/>
      <c r="JSL518" s="5"/>
      <c r="JSM518" s="5"/>
      <c r="JSN518" s="5"/>
      <c r="JSO518" s="5"/>
      <c r="JSP518" s="5"/>
      <c r="JSQ518" s="5"/>
      <c r="JSR518" s="5"/>
      <c r="JSS518" s="5"/>
      <c r="JST518" s="5"/>
      <c r="JSU518" s="5"/>
      <c r="JSV518" s="5"/>
      <c r="JSW518" s="5"/>
      <c r="JSX518" s="5"/>
      <c r="JSY518" s="5"/>
      <c r="JSZ518" s="5"/>
      <c r="JTA518" s="5"/>
      <c r="JTB518" s="5"/>
      <c r="JTC518" s="5"/>
      <c r="JTD518" s="5"/>
      <c r="JTE518" s="5"/>
      <c r="JTF518" s="5"/>
      <c r="JTG518" s="5"/>
      <c r="JTH518" s="5"/>
      <c r="JTI518" s="5"/>
      <c r="JTJ518" s="5"/>
      <c r="JTK518" s="5"/>
      <c r="JTL518" s="5"/>
      <c r="JTM518" s="5"/>
      <c r="JTN518" s="5"/>
      <c r="JTO518" s="5"/>
      <c r="JTP518" s="5"/>
      <c r="JTQ518" s="5"/>
      <c r="JTR518" s="5"/>
      <c r="JTS518" s="5"/>
      <c r="JTT518" s="5"/>
      <c r="JTU518" s="5"/>
      <c r="JTV518" s="5"/>
      <c r="JTW518" s="5"/>
      <c r="JTX518" s="5"/>
      <c r="JTY518" s="5"/>
      <c r="JTZ518" s="5"/>
      <c r="JUA518" s="5"/>
      <c r="JUB518" s="5"/>
      <c r="JUC518" s="5"/>
      <c r="JUD518" s="5"/>
      <c r="JUE518" s="5"/>
      <c r="JUF518" s="5"/>
      <c r="JUG518" s="5"/>
      <c r="JUH518" s="5"/>
      <c r="JUI518" s="5"/>
      <c r="JUJ518" s="5"/>
      <c r="JUK518" s="5"/>
      <c r="JUL518" s="5"/>
      <c r="JUM518" s="5"/>
      <c r="JUN518" s="5"/>
      <c r="JUO518" s="5"/>
      <c r="JUP518" s="5"/>
      <c r="JUQ518" s="5"/>
      <c r="JUR518" s="5"/>
      <c r="JUS518" s="5"/>
      <c r="JUT518" s="5"/>
      <c r="JUU518" s="5"/>
      <c r="JUV518" s="5"/>
      <c r="JUW518" s="5"/>
      <c r="JUX518" s="5"/>
      <c r="JUY518" s="5"/>
      <c r="JUZ518" s="5"/>
      <c r="JVA518" s="5"/>
      <c r="JVB518" s="5"/>
      <c r="JVC518" s="5"/>
      <c r="JVD518" s="5"/>
      <c r="JVE518" s="5"/>
      <c r="JVF518" s="5"/>
      <c r="JVG518" s="5"/>
      <c r="JVH518" s="5"/>
      <c r="JVI518" s="5"/>
      <c r="JVJ518" s="5"/>
      <c r="JVK518" s="5"/>
      <c r="JVL518" s="5"/>
      <c r="JVM518" s="5"/>
      <c r="JVN518" s="5"/>
      <c r="JVO518" s="5"/>
      <c r="JVP518" s="5"/>
      <c r="JVQ518" s="5"/>
      <c r="JVR518" s="5"/>
      <c r="JVS518" s="5"/>
      <c r="JVT518" s="5"/>
      <c r="JVU518" s="5"/>
      <c r="JVV518" s="5"/>
      <c r="JVW518" s="5"/>
      <c r="JVX518" s="5"/>
      <c r="JVY518" s="5"/>
      <c r="JVZ518" s="5"/>
      <c r="JWA518" s="5"/>
      <c r="JWB518" s="5"/>
      <c r="JWC518" s="5"/>
      <c r="JWD518" s="5"/>
      <c r="JWE518" s="5"/>
      <c r="JWF518" s="5"/>
      <c r="JWG518" s="5"/>
      <c r="JWH518" s="5"/>
      <c r="JWI518" s="5"/>
      <c r="JWJ518" s="5"/>
      <c r="JWK518" s="5"/>
      <c r="JWL518" s="5"/>
      <c r="JWM518" s="5"/>
      <c r="JWN518" s="5"/>
      <c r="JWO518" s="5"/>
      <c r="JWP518" s="5"/>
      <c r="JWQ518" s="5"/>
      <c r="JWR518" s="5"/>
      <c r="JWS518" s="5"/>
      <c r="JWT518" s="5"/>
      <c r="JWU518" s="5"/>
      <c r="JWV518" s="5"/>
      <c r="JWW518" s="5"/>
      <c r="JWX518" s="5"/>
      <c r="JWY518" s="5"/>
      <c r="JWZ518" s="5"/>
      <c r="JXA518" s="5"/>
      <c r="JXB518" s="5"/>
      <c r="JXC518" s="5"/>
      <c r="JXD518" s="5"/>
      <c r="JXE518" s="5"/>
      <c r="JXF518" s="5"/>
      <c r="JXG518" s="5"/>
      <c r="JXH518" s="5"/>
      <c r="JXI518" s="5"/>
      <c r="JXJ518" s="5"/>
      <c r="JXK518" s="5"/>
      <c r="JXL518" s="5"/>
      <c r="JXM518" s="5"/>
      <c r="JXN518" s="5"/>
      <c r="JXO518" s="5"/>
      <c r="JXP518" s="5"/>
      <c r="JXQ518" s="5"/>
      <c r="JXR518" s="5"/>
      <c r="JXS518" s="5"/>
      <c r="JXT518" s="5"/>
      <c r="JXU518" s="5"/>
      <c r="JXV518" s="5"/>
      <c r="JXW518" s="5"/>
      <c r="JXX518" s="5"/>
      <c r="JXY518" s="5"/>
      <c r="JXZ518" s="5"/>
      <c r="JYA518" s="5"/>
      <c r="JYB518" s="5"/>
      <c r="JYC518" s="5"/>
      <c r="JYD518" s="5"/>
      <c r="JYE518" s="5"/>
      <c r="JYF518" s="5"/>
      <c r="JYG518" s="5"/>
      <c r="JYH518" s="5"/>
      <c r="JYI518" s="5"/>
      <c r="JYJ518" s="5"/>
      <c r="JYK518" s="5"/>
      <c r="JYL518" s="5"/>
      <c r="JYM518" s="5"/>
      <c r="JYN518" s="5"/>
      <c r="JYO518" s="5"/>
      <c r="JYP518" s="5"/>
      <c r="JYQ518" s="5"/>
      <c r="JYR518" s="5"/>
      <c r="JYS518" s="5"/>
      <c r="JYT518" s="5"/>
      <c r="JYU518" s="5"/>
      <c r="JYV518" s="5"/>
      <c r="JYW518" s="5"/>
      <c r="JYX518" s="5"/>
      <c r="JYY518" s="5"/>
      <c r="JYZ518" s="5"/>
      <c r="JZA518" s="5"/>
      <c r="JZB518" s="5"/>
      <c r="JZC518" s="5"/>
      <c r="JZD518" s="5"/>
      <c r="JZE518" s="5"/>
      <c r="JZF518" s="5"/>
      <c r="JZG518" s="5"/>
      <c r="JZH518" s="5"/>
      <c r="JZI518" s="5"/>
      <c r="JZJ518" s="5"/>
      <c r="JZK518" s="5"/>
      <c r="JZL518" s="5"/>
      <c r="JZM518" s="5"/>
      <c r="JZN518" s="5"/>
      <c r="JZO518" s="5"/>
      <c r="JZP518" s="5"/>
      <c r="JZQ518" s="5"/>
      <c r="JZR518" s="5"/>
      <c r="JZS518" s="5"/>
      <c r="JZT518" s="5"/>
      <c r="JZU518" s="5"/>
      <c r="JZV518" s="5"/>
      <c r="JZW518" s="5"/>
      <c r="JZX518" s="5"/>
      <c r="JZY518" s="5"/>
      <c r="JZZ518" s="5"/>
      <c r="KAA518" s="5"/>
      <c r="KAB518" s="5"/>
      <c r="KAC518" s="5"/>
      <c r="KAD518" s="5"/>
      <c r="KAE518" s="5"/>
      <c r="KAF518" s="5"/>
      <c r="KAG518" s="5"/>
      <c r="KAH518" s="5"/>
      <c r="KAI518" s="5"/>
      <c r="KAJ518" s="5"/>
      <c r="KAK518" s="5"/>
      <c r="KAL518" s="5"/>
      <c r="KAM518" s="5"/>
      <c r="KAN518" s="5"/>
      <c r="KAO518" s="5"/>
      <c r="KAP518" s="5"/>
      <c r="KAQ518" s="5"/>
      <c r="KAR518" s="5"/>
      <c r="KAS518" s="5"/>
      <c r="KAT518" s="5"/>
      <c r="KAU518" s="5"/>
      <c r="KAV518" s="5"/>
      <c r="KAW518" s="5"/>
      <c r="KAX518" s="5"/>
      <c r="KAY518" s="5"/>
      <c r="KAZ518" s="5"/>
      <c r="KBA518" s="5"/>
      <c r="KBB518" s="5"/>
      <c r="KBC518" s="5"/>
      <c r="KBD518" s="5"/>
      <c r="KBE518" s="5"/>
      <c r="KBF518" s="5"/>
      <c r="KBG518" s="5"/>
      <c r="KBH518" s="5"/>
      <c r="KBI518" s="5"/>
      <c r="KBJ518" s="5"/>
      <c r="KBK518" s="5"/>
      <c r="KBL518" s="5"/>
      <c r="KBM518" s="5"/>
      <c r="KBN518" s="5"/>
      <c r="KBO518" s="5"/>
      <c r="KBP518" s="5"/>
      <c r="KBQ518" s="5"/>
      <c r="KBR518" s="5"/>
      <c r="KBS518" s="5"/>
      <c r="KBT518" s="5"/>
      <c r="KBU518" s="5"/>
      <c r="KBV518" s="5"/>
      <c r="KBW518" s="5"/>
      <c r="KBX518" s="5"/>
      <c r="KBY518" s="5"/>
      <c r="KBZ518" s="5"/>
      <c r="KCA518" s="5"/>
      <c r="KCB518" s="5"/>
      <c r="KCC518" s="5"/>
      <c r="KCD518" s="5"/>
      <c r="KCE518" s="5"/>
      <c r="KCF518" s="5"/>
      <c r="KCG518" s="5"/>
      <c r="KCH518" s="5"/>
      <c r="KCI518" s="5"/>
      <c r="KCJ518" s="5"/>
      <c r="KCK518" s="5"/>
      <c r="KCL518" s="5"/>
      <c r="KCM518" s="5"/>
      <c r="KCN518" s="5"/>
      <c r="KCO518" s="5"/>
      <c r="KCP518" s="5"/>
      <c r="KCQ518" s="5"/>
      <c r="KCR518" s="5"/>
      <c r="KCS518" s="5"/>
      <c r="KCT518" s="5"/>
      <c r="KCU518" s="5"/>
      <c r="KCV518" s="5"/>
      <c r="KCW518" s="5"/>
      <c r="KCX518" s="5"/>
      <c r="KCY518" s="5"/>
      <c r="KCZ518" s="5"/>
      <c r="KDA518" s="5"/>
      <c r="KDB518" s="5"/>
      <c r="KDC518" s="5"/>
      <c r="KDD518" s="5"/>
      <c r="KDE518" s="5"/>
      <c r="KDF518" s="5"/>
      <c r="KDG518" s="5"/>
      <c r="KDH518" s="5"/>
      <c r="KDI518" s="5"/>
      <c r="KDJ518" s="5"/>
      <c r="KDK518" s="5"/>
      <c r="KDL518" s="5"/>
      <c r="KDM518" s="5"/>
      <c r="KDN518" s="5"/>
      <c r="KDO518" s="5"/>
      <c r="KDP518" s="5"/>
      <c r="KDQ518" s="5"/>
      <c r="KDR518" s="5"/>
      <c r="KDS518" s="5"/>
      <c r="KDT518" s="5"/>
      <c r="KDU518" s="5"/>
      <c r="KDV518" s="5"/>
      <c r="KDW518" s="5"/>
      <c r="KDX518" s="5"/>
      <c r="KDY518" s="5"/>
      <c r="KDZ518" s="5"/>
      <c r="KEA518" s="5"/>
      <c r="KEB518" s="5"/>
      <c r="KEC518" s="5"/>
      <c r="KED518" s="5"/>
      <c r="KEE518" s="5"/>
      <c r="KEF518" s="5"/>
      <c r="KEG518" s="5"/>
      <c r="KEH518" s="5"/>
      <c r="KEI518" s="5"/>
      <c r="KEJ518" s="5"/>
      <c r="KEK518" s="5"/>
      <c r="KEL518" s="5"/>
      <c r="KEM518" s="5"/>
      <c r="KEN518" s="5"/>
      <c r="KEO518" s="5"/>
      <c r="KEP518" s="5"/>
      <c r="KEQ518" s="5"/>
      <c r="KER518" s="5"/>
      <c r="KES518" s="5"/>
      <c r="KET518" s="5"/>
      <c r="KEU518" s="5"/>
      <c r="KEV518" s="5"/>
      <c r="KEW518" s="5"/>
      <c r="KEX518" s="5"/>
      <c r="KEY518" s="5"/>
      <c r="KEZ518" s="5"/>
      <c r="KFA518" s="5"/>
      <c r="KFB518" s="5"/>
      <c r="KFC518" s="5"/>
      <c r="KFD518" s="5"/>
      <c r="KFE518" s="5"/>
      <c r="KFF518" s="5"/>
      <c r="KFG518" s="5"/>
      <c r="KFH518" s="5"/>
      <c r="KFI518" s="5"/>
      <c r="KFJ518" s="5"/>
      <c r="KFK518" s="5"/>
      <c r="KFL518" s="5"/>
      <c r="KFM518" s="5"/>
      <c r="KFN518" s="5"/>
      <c r="KFO518" s="5"/>
      <c r="KFP518" s="5"/>
      <c r="KFQ518" s="5"/>
      <c r="KFR518" s="5"/>
      <c r="KFS518" s="5"/>
      <c r="KFT518" s="5"/>
      <c r="KFU518" s="5"/>
      <c r="KFV518" s="5"/>
      <c r="KFW518" s="5"/>
      <c r="KFX518" s="5"/>
      <c r="KFY518" s="5"/>
      <c r="KFZ518" s="5"/>
      <c r="KGA518" s="5"/>
      <c r="KGB518" s="5"/>
      <c r="KGC518" s="5"/>
      <c r="KGD518" s="5"/>
      <c r="KGE518" s="5"/>
      <c r="KGF518" s="5"/>
      <c r="KGG518" s="5"/>
      <c r="KGH518" s="5"/>
      <c r="KGI518" s="5"/>
      <c r="KGJ518" s="5"/>
      <c r="KGK518" s="5"/>
      <c r="KGL518" s="5"/>
      <c r="KGM518" s="5"/>
      <c r="KGN518" s="5"/>
      <c r="KGO518" s="5"/>
      <c r="KGP518" s="5"/>
      <c r="KGQ518" s="5"/>
      <c r="KGR518" s="5"/>
      <c r="KGS518" s="5"/>
      <c r="KGT518" s="5"/>
      <c r="KGU518" s="5"/>
      <c r="KGV518" s="5"/>
      <c r="KGW518" s="5"/>
      <c r="KGX518" s="5"/>
      <c r="KGY518" s="5"/>
      <c r="KGZ518" s="5"/>
      <c r="KHA518" s="5"/>
      <c r="KHB518" s="5"/>
      <c r="KHC518" s="5"/>
      <c r="KHD518" s="5"/>
      <c r="KHE518" s="5"/>
      <c r="KHF518" s="5"/>
      <c r="KHG518" s="5"/>
      <c r="KHH518" s="5"/>
      <c r="KHI518" s="5"/>
      <c r="KHJ518" s="5"/>
      <c r="KHK518" s="5"/>
      <c r="KHL518" s="5"/>
      <c r="KHM518" s="5"/>
      <c r="KHN518" s="5"/>
      <c r="KHO518" s="5"/>
      <c r="KHP518" s="5"/>
      <c r="KHQ518" s="5"/>
      <c r="KHR518" s="5"/>
      <c r="KHS518" s="5"/>
      <c r="KHT518" s="5"/>
      <c r="KHU518" s="5"/>
      <c r="KHV518" s="5"/>
      <c r="KHW518" s="5"/>
      <c r="KHX518" s="5"/>
      <c r="KHY518" s="5"/>
      <c r="KHZ518" s="5"/>
      <c r="KIA518" s="5"/>
      <c r="KIB518" s="5"/>
      <c r="KIC518" s="5"/>
      <c r="KID518" s="5"/>
      <c r="KIE518" s="5"/>
      <c r="KIF518" s="5"/>
      <c r="KIG518" s="5"/>
      <c r="KIH518" s="5"/>
      <c r="KII518" s="5"/>
      <c r="KIJ518" s="5"/>
      <c r="KIK518" s="5"/>
      <c r="KIL518" s="5"/>
      <c r="KIM518" s="5"/>
      <c r="KIN518" s="5"/>
      <c r="KIO518" s="5"/>
      <c r="KIP518" s="5"/>
      <c r="KIQ518" s="5"/>
      <c r="KIR518" s="5"/>
      <c r="KIS518" s="5"/>
      <c r="KIT518" s="5"/>
      <c r="KIU518" s="5"/>
      <c r="KIV518" s="5"/>
      <c r="KIW518" s="5"/>
      <c r="KIX518" s="5"/>
      <c r="KIY518" s="5"/>
      <c r="KIZ518" s="5"/>
      <c r="KJA518" s="5"/>
      <c r="KJB518" s="5"/>
      <c r="KJC518" s="5"/>
      <c r="KJD518" s="5"/>
      <c r="KJE518" s="5"/>
      <c r="KJF518" s="5"/>
      <c r="KJG518" s="5"/>
      <c r="KJH518" s="5"/>
      <c r="KJI518" s="5"/>
      <c r="KJJ518" s="5"/>
      <c r="KJK518" s="5"/>
      <c r="KJL518" s="5"/>
      <c r="KJM518" s="5"/>
      <c r="KJN518" s="5"/>
      <c r="KJO518" s="5"/>
      <c r="KJP518" s="5"/>
      <c r="KJQ518" s="5"/>
      <c r="KJR518" s="5"/>
      <c r="KJS518" s="5"/>
      <c r="KJT518" s="5"/>
      <c r="KJU518" s="5"/>
      <c r="KJV518" s="5"/>
      <c r="KJW518" s="5"/>
      <c r="KJX518" s="5"/>
      <c r="KJY518" s="5"/>
      <c r="KJZ518" s="5"/>
      <c r="KKA518" s="5"/>
      <c r="KKB518" s="5"/>
      <c r="KKC518" s="5"/>
      <c r="KKD518" s="5"/>
      <c r="KKE518" s="5"/>
      <c r="KKF518" s="5"/>
      <c r="KKG518" s="5"/>
      <c r="KKH518" s="5"/>
      <c r="KKI518" s="5"/>
      <c r="KKJ518" s="5"/>
      <c r="KKK518" s="5"/>
      <c r="KKL518" s="5"/>
      <c r="KKM518" s="5"/>
      <c r="KKN518" s="5"/>
      <c r="KKO518" s="5"/>
      <c r="KKP518" s="5"/>
      <c r="KKQ518" s="5"/>
      <c r="KKR518" s="5"/>
      <c r="KKS518" s="5"/>
      <c r="KKT518" s="5"/>
      <c r="KKU518" s="5"/>
      <c r="KKV518" s="5"/>
      <c r="KKW518" s="5"/>
      <c r="KKX518" s="5"/>
      <c r="KKY518" s="5"/>
      <c r="KKZ518" s="5"/>
      <c r="KLA518" s="5"/>
      <c r="KLB518" s="5"/>
      <c r="KLC518" s="5"/>
      <c r="KLD518" s="5"/>
      <c r="KLE518" s="5"/>
      <c r="KLF518" s="5"/>
      <c r="KLG518" s="5"/>
      <c r="KLH518" s="5"/>
      <c r="KLI518" s="5"/>
      <c r="KLJ518" s="5"/>
      <c r="KLK518" s="5"/>
      <c r="KLL518" s="5"/>
      <c r="KLM518" s="5"/>
      <c r="KLN518" s="5"/>
      <c r="KLO518" s="5"/>
      <c r="KLP518" s="5"/>
      <c r="KLQ518" s="5"/>
      <c r="KLR518" s="5"/>
      <c r="KLS518" s="5"/>
      <c r="KLT518" s="5"/>
      <c r="KLU518" s="5"/>
      <c r="KLV518" s="5"/>
      <c r="KLW518" s="5"/>
      <c r="KLX518" s="5"/>
      <c r="KLY518" s="5"/>
      <c r="KLZ518" s="5"/>
      <c r="KMA518" s="5"/>
      <c r="KMB518" s="5"/>
      <c r="KMC518" s="5"/>
      <c r="KMD518" s="5"/>
      <c r="KME518" s="5"/>
      <c r="KMF518" s="5"/>
      <c r="KMG518" s="5"/>
      <c r="KMH518" s="5"/>
      <c r="KMI518" s="5"/>
      <c r="KMJ518" s="5"/>
      <c r="KMK518" s="5"/>
      <c r="KML518" s="5"/>
      <c r="KMM518" s="5"/>
      <c r="KMN518" s="5"/>
      <c r="KMO518" s="5"/>
      <c r="KMP518" s="5"/>
      <c r="KMQ518" s="5"/>
      <c r="KMR518" s="5"/>
      <c r="KMS518" s="5"/>
      <c r="KMT518" s="5"/>
      <c r="KMU518" s="5"/>
      <c r="KMV518" s="5"/>
      <c r="KMW518" s="5"/>
      <c r="KMX518" s="5"/>
      <c r="KMY518" s="5"/>
      <c r="KMZ518" s="5"/>
      <c r="KNA518" s="5"/>
      <c r="KNB518" s="5"/>
      <c r="KNC518" s="5"/>
      <c r="KND518" s="5"/>
      <c r="KNE518" s="5"/>
      <c r="KNF518" s="5"/>
      <c r="KNG518" s="5"/>
      <c r="KNH518" s="5"/>
      <c r="KNI518" s="5"/>
      <c r="KNJ518" s="5"/>
      <c r="KNK518" s="5"/>
      <c r="KNL518" s="5"/>
      <c r="KNM518" s="5"/>
      <c r="KNN518" s="5"/>
      <c r="KNO518" s="5"/>
      <c r="KNP518" s="5"/>
      <c r="KNQ518" s="5"/>
      <c r="KNR518" s="5"/>
      <c r="KNS518" s="5"/>
      <c r="KNT518" s="5"/>
      <c r="KNU518" s="5"/>
      <c r="KNV518" s="5"/>
      <c r="KNW518" s="5"/>
      <c r="KNX518" s="5"/>
      <c r="KNY518" s="5"/>
      <c r="KNZ518" s="5"/>
      <c r="KOA518" s="5"/>
      <c r="KOB518" s="5"/>
      <c r="KOC518" s="5"/>
      <c r="KOD518" s="5"/>
      <c r="KOE518" s="5"/>
      <c r="KOF518" s="5"/>
      <c r="KOG518" s="5"/>
      <c r="KOH518" s="5"/>
      <c r="KOI518" s="5"/>
      <c r="KOJ518" s="5"/>
      <c r="KOK518" s="5"/>
      <c r="KOL518" s="5"/>
      <c r="KOM518" s="5"/>
      <c r="KON518" s="5"/>
      <c r="KOO518" s="5"/>
      <c r="KOP518" s="5"/>
      <c r="KOQ518" s="5"/>
      <c r="KOR518" s="5"/>
      <c r="KOS518" s="5"/>
      <c r="KOT518" s="5"/>
      <c r="KOU518" s="5"/>
      <c r="KOV518" s="5"/>
      <c r="KOW518" s="5"/>
      <c r="KOX518" s="5"/>
      <c r="KOY518" s="5"/>
      <c r="KOZ518" s="5"/>
      <c r="KPA518" s="5"/>
      <c r="KPB518" s="5"/>
      <c r="KPC518" s="5"/>
      <c r="KPD518" s="5"/>
      <c r="KPE518" s="5"/>
      <c r="KPF518" s="5"/>
      <c r="KPG518" s="5"/>
      <c r="KPH518" s="5"/>
      <c r="KPI518" s="5"/>
      <c r="KPJ518" s="5"/>
      <c r="KPK518" s="5"/>
      <c r="KPL518" s="5"/>
      <c r="KPM518" s="5"/>
      <c r="KPN518" s="5"/>
      <c r="KPO518" s="5"/>
      <c r="KPP518" s="5"/>
      <c r="KPQ518" s="5"/>
      <c r="KPR518" s="5"/>
      <c r="KPS518" s="5"/>
      <c r="KPT518" s="5"/>
      <c r="KPU518" s="5"/>
      <c r="KPV518" s="5"/>
      <c r="KPW518" s="5"/>
      <c r="KPX518" s="5"/>
      <c r="KPY518" s="5"/>
      <c r="KPZ518" s="5"/>
      <c r="KQA518" s="5"/>
      <c r="KQB518" s="5"/>
      <c r="KQC518" s="5"/>
      <c r="KQD518" s="5"/>
      <c r="KQE518" s="5"/>
      <c r="KQF518" s="5"/>
      <c r="KQG518" s="5"/>
      <c r="KQH518" s="5"/>
      <c r="KQI518" s="5"/>
      <c r="KQJ518" s="5"/>
      <c r="KQK518" s="5"/>
      <c r="KQL518" s="5"/>
      <c r="KQM518" s="5"/>
      <c r="KQN518" s="5"/>
      <c r="KQO518" s="5"/>
      <c r="KQP518" s="5"/>
      <c r="KQQ518" s="5"/>
      <c r="KQR518" s="5"/>
      <c r="KQS518" s="5"/>
      <c r="KQT518" s="5"/>
      <c r="KQU518" s="5"/>
      <c r="KQV518" s="5"/>
      <c r="KQW518" s="5"/>
      <c r="KQX518" s="5"/>
      <c r="KQY518" s="5"/>
      <c r="KQZ518" s="5"/>
      <c r="KRA518" s="5"/>
      <c r="KRB518" s="5"/>
      <c r="KRC518" s="5"/>
      <c r="KRD518" s="5"/>
      <c r="KRE518" s="5"/>
      <c r="KRF518" s="5"/>
      <c r="KRG518" s="5"/>
      <c r="KRH518" s="5"/>
      <c r="KRI518" s="5"/>
      <c r="KRJ518" s="5"/>
      <c r="KRK518" s="5"/>
      <c r="KRL518" s="5"/>
      <c r="KRM518" s="5"/>
      <c r="KRN518" s="5"/>
      <c r="KRO518" s="5"/>
      <c r="KRP518" s="5"/>
      <c r="KRQ518" s="5"/>
      <c r="KRR518" s="5"/>
      <c r="KRS518" s="5"/>
      <c r="KRT518" s="5"/>
      <c r="KRU518" s="5"/>
      <c r="KRV518" s="5"/>
      <c r="KRW518" s="5"/>
      <c r="KRX518" s="5"/>
      <c r="KRY518" s="5"/>
      <c r="KRZ518" s="5"/>
      <c r="KSA518" s="5"/>
      <c r="KSB518" s="5"/>
      <c r="KSC518" s="5"/>
      <c r="KSD518" s="5"/>
      <c r="KSE518" s="5"/>
      <c r="KSF518" s="5"/>
      <c r="KSG518" s="5"/>
      <c r="KSH518" s="5"/>
      <c r="KSI518" s="5"/>
      <c r="KSJ518" s="5"/>
      <c r="KSK518" s="5"/>
      <c r="KSL518" s="5"/>
      <c r="KSM518" s="5"/>
      <c r="KSN518" s="5"/>
      <c r="KSO518" s="5"/>
      <c r="KSP518" s="5"/>
      <c r="KSQ518" s="5"/>
      <c r="KSR518" s="5"/>
      <c r="KSS518" s="5"/>
      <c r="KST518" s="5"/>
      <c r="KSU518" s="5"/>
      <c r="KSV518" s="5"/>
      <c r="KSW518" s="5"/>
      <c r="KSX518" s="5"/>
      <c r="KSY518" s="5"/>
      <c r="KSZ518" s="5"/>
      <c r="KTA518" s="5"/>
      <c r="KTB518" s="5"/>
      <c r="KTC518" s="5"/>
      <c r="KTD518" s="5"/>
      <c r="KTE518" s="5"/>
      <c r="KTF518" s="5"/>
      <c r="KTG518" s="5"/>
      <c r="KTH518" s="5"/>
      <c r="KTI518" s="5"/>
      <c r="KTJ518" s="5"/>
      <c r="KTK518" s="5"/>
      <c r="KTL518" s="5"/>
      <c r="KTM518" s="5"/>
      <c r="KTN518" s="5"/>
      <c r="KTO518" s="5"/>
      <c r="KTP518" s="5"/>
      <c r="KTQ518" s="5"/>
      <c r="KTR518" s="5"/>
      <c r="KTS518" s="5"/>
      <c r="KTT518" s="5"/>
      <c r="KTU518" s="5"/>
      <c r="KTV518" s="5"/>
      <c r="KTW518" s="5"/>
      <c r="KTX518" s="5"/>
      <c r="KTY518" s="5"/>
      <c r="KTZ518" s="5"/>
      <c r="KUA518" s="5"/>
      <c r="KUB518" s="5"/>
      <c r="KUC518" s="5"/>
      <c r="KUD518" s="5"/>
      <c r="KUE518" s="5"/>
      <c r="KUF518" s="5"/>
      <c r="KUG518" s="5"/>
      <c r="KUH518" s="5"/>
      <c r="KUI518" s="5"/>
      <c r="KUJ518" s="5"/>
      <c r="KUK518" s="5"/>
      <c r="KUL518" s="5"/>
      <c r="KUM518" s="5"/>
      <c r="KUN518" s="5"/>
      <c r="KUO518" s="5"/>
      <c r="KUP518" s="5"/>
      <c r="KUQ518" s="5"/>
      <c r="KUR518" s="5"/>
      <c r="KUS518" s="5"/>
      <c r="KUT518" s="5"/>
      <c r="KUU518" s="5"/>
      <c r="KUV518" s="5"/>
      <c r="KUW518" s="5"/>
      <c r="KUX518" s="5"/>
      <c r="KUY518" s="5"/>
      <c r="KUZ518" s="5"/>
      <c r="KVA518" s="5"/>
      <c r="KVB518" s="5"/>
      <c r="KVC518" s="5"/>
      <c r="KVD518" s="5"/>
      <c r="KVE518" s="5"/>
      <c r="KVF518" s="5"/>
      <c r="KVG518" s="5"/>
      <c r="KVH518" s="5"/>
      <c r="KVI518" s="5"/>
      <c r="KVJ518" s="5"/>
      <c r="KVK518" s="5"/>
      <c r="KVL518" s="5"/>
      <c r="KVM518" s="5"/>
      <c r="KVN518" s="5"/>
      <c r="KVO518" s="5"/>
      <c r="KVP518" s="5"/>
      <c r="KVQ518" s="5"/>
      <c r="KVR518" s="5"/>
      <c r="KVS518" s="5"/>
      <c r="KVT518" s="5"/>
      <c r="KVU518" s="5"/>
      <c r="KVV518" s="5"/>
      <c r="KVW518" s="5"/>
      <c r="KVX518" s="5"/>
      <c r="KVY518" s="5"/>
      <c r="KVZ518" s="5"/>
      <c r="KWA518" s="5"/>
      <c r="KWB518" s="5"/>
      <c r="KWC518" s="5"/>
      <c r="KWD518" s="5"/>
      <c r="KWE518" s="5"/>
      <c r="KWF518" s="5"/>
      <c r="KWG518" s="5"/>
      <c r="KWH518" s="5"/>
      <c r="KWI518" s="5"/>
      <c r="KWJ518" s="5"/>
      <c r="KWK518" s="5"/>
      <c r="KWL518" s="5"/>
      <c r="KWM518" s="5"/>
      <c r="KWN518" s="5"/>
      <c r="KWO518" s="5"/>
      <c r="KWP518" s="5"/>
      <c r="KWQ518" s="5"/>
      <c r="KWR518" s="5"/>
      <c r="KWS518" s="5"/>
      <c r="KWT518" s="5"/>
      <c r="KWU518" s="5"/>
      <c r="KWV518" s="5"/>
      <c r="KWW518" s="5"/>
      <c r="KWX518" s="5"/>
      <c r="KWY518" s="5"/>
      <c r="KWZ518" s="5"/>
      <c r="KXA518" s="5"/>
      <c r="KXB518" s="5"/>
      <c r="KXC518" s="5"/>
      <c r="KXD518" s="5"/>
      <c r="KXE518" s="5"/>
      <c r="KXF518" s="5"/>
      <c r="KXG518" s="5"/>
      <c r="KXH518" s="5"/>
      <c r="KXI518" s="5"/>
      <c r="KXJ518" s="5"/>
      <c r="KXK518" s="5"/>
      <c r="KXL518" s="5"/>
      <c r="KXM518" s="5"/>
      <c r="KXN518" s="5"/>
      <c r="KXO518" s="5"/>
      <c r="KXP518" s="5"/>
      <c r="KXQ518" s="5"/>
      <c r="KXR518" s="5"/>
      <c r="KXS518" s="5"/>
      <c r="KXT518" s="5"/>
      <c r="KXU518" s="5"/>
      <c r="KXV518" s="5"/>
      <c r="KXW518" s="5"/>
      <c r="KXX518" s="5"/>
      <c r="KXY518" s="5"/>
      <c r="KXZ518" s="5"/>
      <c r="KYA518" s="5"/>
      <c r="KYB518" s="5"/>
      <c r="KYC518" s="5"/>
      <c r="KYD518" s="5"/>
      <c r="KYE518" s="5"/>
      <c r="KYF518" s="5"/>
      <c r="KYG518" s="5"/>
      <c r="KYH518" s="5"/>
      <c r="KYI518" s="5"/>
      <c r="KYJ518" s="5"/>
      <c r="KYK518" s="5"/>
      <c r="KYL518" s="5"/>
      <c r="KYM518" s="5"/>
      <c r="KYN518" s="5"/>
      <c r="KYO518" s="5"/>
      <c r="KYP518" s="5"/>
      <c r="KYQ518" s="5"/>
      <c r="KYR518" s="5"/>
      <c r="KYS518" s="5"/>
      <c r="KYT518" s="5"/>
      <c r="KYU518" s="5"/>
      <c r="KYV518" s="5"/>
      <c r="KYW518" s="5"/>
      <c r="KYX518" s="5"/>
      <c r="KYY518" s="5"/>
      <c r="KYZ518" s="5"/>
      <c r="KZA518" s="5"/>
      <c r="KZB518" s="5"/>
      <c r="KZC518" s="5"/>
      <c r="KZD518" s="5"/>
      <c r="KZE518" s="5"/>
      <c r="KZF518" s="5"/>
      <c r="KZG518" s="5"/>
      <c r="KZH518" s="5"/>
      <c r="KZI518" s="5"/>
      <c r="KZJ518" s="5"/>
      <c r="KZK518" s="5"/>
      <c r="KZL518" s="5"/>
      <c r="KZM518" s="5"/>
      <c r="KZN518" s="5"/>
      <c r="KZO518" s="5"/>
      <c r="KZP518" s="5"/>
      <c r="KZQ518" s="5"/>
      <c r="KZR518" s="5"/>
      <c r="KZS518" s="5"/>
      <c r="KZT518" s="5"/>
      <c r="KZU518" s="5"/>
      <c r="KZV518" s="5"/>
      <c r="KZW518" s="5"/>
      <c r="KZX518" s="5"/>
      <c r="KZY518" s="5"/>
      <c r="KZZ518" s="5"/>
      <c r="LAA518" s="5"/>
      <c r="LAB518" s="5"/>
      <c r="LAC518" s="5"/>
      <c r="LAD518" s="5"/>
      <c r="LAE518" s="5"/>
      <c r="LAF518" s="5"/>
      <c r="LAG518" s="5"/>
      <c r="LAH518" s="5"/>
      <c r="LAI518" s="5"/>
      <c r="LAJ518" s="5"/>
      <c r="LAK518" s="5"/>
      <c r="LAL518" s="5"/>
      <c r="LAM518" s="5"/>
      <c r="LAN518" s="5"/>
      <c r="LAO518" s="5"/>
      <c r="LAP518" s="5"/>
      <c r="LAQ518" s="5"/>
      <c r="LAR518" s="5"/>
      <c r="LAS518" s="5"/>
      <c r="LAT518" s="5"/>
      <c r="LAU518" s="5"/>
      <c r="LAV518" s="5"/>
      <c r="LAW518" s="5"/>
      <c r="LAX518" s="5"/>
      <c r="LAY518" s="5"/>
      <c r="LAZ518" s="5"/>
      <c r="LBA518" s="5"/>
      <c r="LBB518" s="5"/>
      <c r="LBC518" s="5"/>
      <c r="LBD518" s="5"/>
      <c r="LBE518" s="5"/>
      <c r="LBF518" s="5"/>
      <c r="LBG518" s="5"/>
      <c r="LBH518" s="5"/>
      <c r="LBI518" s="5"/>
      <c r="LBJ518" s="5"/>
      <c r="LBK518" s="5"/>
      <c r="LBL518" s="5"/>
      <c r="LBM518" s="5"/>
      <c r="LBN518" s="5"/>
      <c r="LBO518" s="5"/>
      <c r="LBP518" s="5"/>
      <c r="LBQ518" s="5"/>
      <c r="LBR518" s="5"/>
      <c r="LBS518" s="5"/>
      <c r="LBT518" s="5"/>
      <c r="LBU518" s="5"/>
      <c r="LBV518" s="5"/>
      <c r="LBW518" s="5"/>
      <c r="LBX518" s="5"/>
      <c r="LBY518" s="5"/>
      <c r="LBZ518" s="5"/>
      <c r="LCA518" s="5"/>
      <c r="LCB518" s="5"/>
      <c r="LCC518" s="5"/>
      <c r="LCD518" s="5"/>
      <c r="LCE518" s="5"/>
      <c r="LCF518" s="5"/>
      <c r="LCG518" s="5"/>
      <c r="LCH518" s="5"/>
      <c r="LCI518" s="5"/>
      <c r="LCJ518" s="5"/>
      <c r="LCK518" s="5"/>
      <c r="LCL518" s="5"/>
      <c r="LCM518" s="5"/>
      <c r="LCN518" s="5"/>
      <c r="LCO518" s="5"/>
      <c r="LCP518" s="5"/>
      <c r="LCQ518" s="5"/>
      <c r="LCR518" s="5"/>
      <c r="LCS518" s="5"/>
      <c r="LCT518" s="5"/>
      <c r="LCU518" s="5"/>
      <c r="LCV518" s="5"/>
      <c r="LCW518" s="5"/>
      <c r="LCX518" s="5"/>
      <c r="LCY518" s="5"/>
      <c r="LCZ518" s="5"/>
      <c r="LDA518" s="5"/>
      <c r="LDB518" s="5"/>
      <c r="LDC518" s="5"/>
      <c r="LDD518" s="5"/>
      <c r="LDE518" s="5"/>
      <c r="LDF518" s="5"/>
      <c r="LDG518" s="5"/>
      <c r="LDH518" s="5"/>
      <c r="LDI518" s="5"/>
      <c r="LDJ518" s="5"/>
      <c r="LDK518" s="5"/>
      <c r="LDL518" s="5"/>
      <c r="LDM518" s="5"/>
      <c r="LDN518" s="5"/>
      <c r="LDO518" s="5"/>
      <c r="LDP518" s="5"/>
      <c r="LDQ518" s="5"/>
      <c r="LDR518" s="5"/>
      <c r="LDS518" s="5"/>
      <c r="LDT518" s="5"/>
      <c r="LDU518" s="5"/>
      <c r="LDV518" s="5"/>
      <c r="LDW518" s="5"/>
      <c r="LDX518" s="5"/>
      <c r="LDY518" s="5"/>
      <c r="LDZ518" s="5"/>
      <c r="LEA518" s="5"/>
      <c r="LEB518" s="5"/>
      <c r="LEC518" s="5"/>
      <c r="LED518" s="5"/>
      <c r="LEE518" s="5"/>
      <c r="LEF518" s="5"/>
      <c r="LEG518" s="5"/>
      <c r="LEH518" s="5"/>
      <c r="LEI518" s="5"/>
      <c r="LEJ518" s="5"/>
      <c r="LEK518" s="5"/>
      <c r="LEL518" s="5"/>
      <c r="LEM518" s="5"/>
      <c r="LEN518" s="5"/>
      <c r="LEO518" s="5"/>
      <c r="LEP518" s="5"/>
      <c r="LEQ518" s="5"/>
      <c r="LER518" s="5"/>
      <c r="LES518" s="5"/>
      <c r="LET518" s="5"/>
      <c r="LEU518" s="5"/>
      <c r="LEV518" s="5"/>
      <c r="LEW518" s="5"/>
      <c r="LEX518" s="5"/>
      <c r="LEY518" s="5"/>
      <c r="LEZ518" s="5"/>
      <c r="LFA518" s="5"/>
      <c r="LFB518" s="5"/>
      <c r="LFC518" s="5"/>
      <c r="LFD518" s="5"/>
      <c r="LFE518" s="5"/>
      <c r="LFF518" s="5"/>
      <c r="LFG518" s="5"/>
      <c r="LFH518" s="5"/>
      <c r="LFI518" s="5"/>
      <c r="LFJ518" s="5"/>
      <c r="LFK518" s="5"/>
      <c r="LFL518" s="5"/>
      <c r="LFM518" s="5"/>
      <c r="LFN518" s="5"/>
      <c r="LFO518" s="5"/>
      <c r="LFP518" s="5"/>
      <c r="LFQ518" s="5"/>
      <c r="LFR518" s="5"/>
      <c r="LFS518" s="5"/>
      <c r="LFT518" s="5"/>
      <c r="LFU518" s="5"/>
      <c r="LFV518" s="5"/>
      <c r="LFW518" s="5"/>
      <c r="LFX518" s="5"/>
      <c r="LFY518" s="5"/>
      <c r="LFZ518" s="5"/>
      <c r="LGA518" s="5"/>
      <c r="LGB518" s="5"/>
      <c r="LGC518" s="5"/>
      <c r="LGD518" s="5"/>
      <c r="LGE518" s="5"/>
      <c r="LGF518" s="5"/>
      <c r="LGG518" s="5"/>
      <c r="LGH518" s="5"/>
      <c r="LGI518" s="5"/>
      <c r="LGJ518" s="5"/>
      <c r="LGK518" s="5"/>
      <c r="LGL518" s="5"/>
      <c r="LGM518" s="5"/>
      <c r="LGN518" s="5"/>
      <c r="LGO518" s="5"/>
      <c r="LGP518" s="5"/>
      <c r="LGQ518" s="5"/>
      <c r="LGR518" s="5"/>
      <c r="LGS518" s="5"/>
      <c r="LGT518" s="5"/>
      <c r="LGU518" s="5"/>
      <c r="LGV518" s="5"/>
      <c r="LGW518" s="5"/>
      <c r="LGX518" s="5"/>
      <c r="LGY518" s="5"/>
      <c r="LGZ518" s="5"/>
      <c r="LHA518" s="5"/>
      <c r="LHB518" s="5"/>
      <c r="LHC518" s="5"/>
      <c r="LHD518" s="5"/>
      <c r="LHE518" s="5"/>
      <c r="LHF518" s="5"/>
      <c r="LHG518" s="5"/>
      <c r="LHH518" s="5"/>
      <c r="LHI518" s="5"/>
      <c r="LHJ518" s="5"/>
      <c r="LHK518" s="5"/>
      <c r="LHL518" s="5"/>
      <c r="LHM518" s="5"/>
      <c r="LHN518" s="5"/>
      <c r="LHO518" s="5"/>
      <c r="LHP518" s="5"/>
      <c r="LHQ518" s="5"/>
      <c r="LHR518" s="5"/>
      <c r="LHS518" s="5"/>
      <c r="LHT518" s="5"/>
      <c r="LHU518" s="5"/>
      <c r="LHV518" s="5"/>
      <c r="LHW518" s="5"/>
      <c r="LHX518" s="5"/>
      <c r="LHY518" s="5"/>
      <c r="LHZ518" s="5"/>
      <c r="LIA518" s="5"/>
      <c r="LIB518" s="5"/>
      <c r="LIC518" s="5"/>
      <c r="LID518" s="5"/>
      <c r="LIE518" s="5"/>
      <c r="LIF518" s="5"/>
      <c r="LIG518" s="5"/>
      <c r="LIH518" s="5"/>
      <c r="LII518" s="5"/>
      <c r="LIJ518" s="5"/>
      <c r="LIK518" s="5"/>
      <c r="LIL518" s="5"/>
      <c r="LIM518" s="5"/>
      <c r="LIN518" s="5"/>
      <c r="LIO518" s="5"/>
      <c r="LIP518" s="5"/>
      <c r="LIQ518" s="5"/>
      <c r="LIR518" s="5"/>
      <c r="LIS518" s="5"/>
      <c r="LIT518" s="5"/>
      <c r="LIU518" s="5"/>
      <c r="LIV518" s="5"/>
      <c r="LIW518" s="5"/>
      <c r="LIX518" s="5"/>
      <c r="LIY518" s="5"/>
      <c r="LIZ518" s="5"/>
      <c r="LJA518" s="5"/>
      <c r="LJB518" s="5"/>
      <c r="LJC518" s="5"/>
      <c r="LJD518" s="5"/>
      <c r="LJE518" s="5"/>
      <c r="LJF518" s="5"/>
      <c r="LJG518" s="5"/>
      <c r="LJH518" s="5"/>
      <c r="LJI518" s="5"/>
      <c r="LJJ518" s="5"/>
      <c r="LJK518" s="5"/>
      <c r="LJL518" s="5"/>
      <c r="LJM518" s="5"/>
      <c r="LJN518" s="5"/>
      <c r="LJO518" s="5"/>
      <c r="LJP518" s="5"/>
      <c r="LJQ518" s="5"/>
      <c r="LJR518" s="5"/>
      <c r="LJS518" s="5"/>
      <c r="LJT518" s="5"/>
      <c r="LJU518" s="5"/>
      <c r="LJV518" s="5"/>
      <c r="LJW518" s="5"/>
      <c r="LJX518" s="5"/>
      <c r="LJY518" s="5"/>
      <c r="LJZ518" s="5"/>
      <c r="LKA518" s="5"/>
      <c r="LKB518" s="5"/>
      <c r="LKC518" s="5"/>
      <c r="LKD518" s="5"/>
      <c r="LKE518" s="5"/>
      <c r="LKF518" s="5"/>
      <c r="LKG518" s="5"/>
      <c r="LKH518" s="5"/>
      <c r="LKI518" s="5"/>
      <c r="LKJ518" s="5"/>
      <c r="LKK518" s="5"/>
      <c r="LKL518" s="5"/>
      <c r="LKM518" s="5"/>
      <c r="LKN518" s="5"/>
      <c r="LKO518" s="5"/>
      <c r="LKP518" s="5"/>
      <c r="LKQ518" s="5"/>
      <c r="LKR518" s="5"/>
      <c r="LKS518" s="5"/>
      <c r="LKT518" s="5"/>
      <c r="LKU518" s="5"/>
      <c r="LKV518" s="5"/>
      <c r="LKW518" s="5"/>
      <c r="LKX518" s="5"/>
      <c r="LKY518" s="5"/>
      <c r="LKZ518" s="5"/>
      <c r="LLA518" s="5"/>
      <c r="LLB518" s="5"/>
      <c r="LLC518" s="5"/>
      <c r="LLD518" s="5"/>
      <c r="LLE518" s="5"/>
      <c r="LLF518" s="5"/>
      <c r="LLG518" s="5"/>
      <c r="LLH518" s="5"/>
      <c r="LLI518" s="5"/>
      <c r="LLJ518" s="5"/>
      <c r="LLK518" s="5"/>
      <c r="LLL518" s="5"/>
      <c r="LLM518" s="5"/>
      <c r="LLN518" s="5"/>
      <c r="LLO518" s="5"/>
      <c r="LLP518" s="5"/>
      <c r="LLQ518" s="5"/>
      <c r="LLR518" s="5"/>
      <c r="LLS518" s="5"/>
      <c r="LLT518" s="5"/>
      <c r="LLU518" s="5"/>
      <c r="LLV518" s="5"/>
      <c r="LLW518" s="5"/>
      <c r="LLX518" s="5"/>
      <c r="LLY518" s="5"/>
      <c r="LLZ518" s="5"/>
      <c r="LMA518" s="5"/>
      <c r="LMB518" s="5"/>
      <c r="LMC518" s="5"/>
      <c r="LMD518" s="5"/>
      <c r="LME518" s="5"/>
      <c r="LMF518" s="5"/>
      <c r="LMG518" s="5"/>
      <c r="LMH518" s="5"/>
      <c r="LMI518" s="5"/>
      <c r="LMJ518" s="5"/>
      <c r="LMK518" s="5"/>
      <c r="LML518" s="5"/>
      <c r="LMM518" s="5"/>
      <c r="LMN518" s="5"/>
      <c r="LMO518" s="5"/>
      <c r="LMP518" s="5"/>
      <c r="LMQ518" s="5"/>
      <c r="LMR518" s="5"/>
      <c r="LMS518" s="5"/>
      <c r="LMT518" s="5"/>
      <c r="LMU518" s="5"/>
      <c r="LMV518" s="5"/>
      <c r="LMW518" s="5"/>
      <c r="LMX518" s="5"/>
      <c r="LMY518" s="5"/>
      <c r="LMZ518" s="5"/>
      <c r="LNA518" s="5"/>
      <c r="LNB518" s="5"/>
      <c r="LNC518" s="5"/>
      <c r="LND518" s="5"/>
      <c r="LNE518" s="5"/>
      <c r="LNF518" s="5"/>
      <c r="LNG518" s="5"/>
      <c r="LNH518" s="5"/>
      <c r="LNI518" s="5"/>
      <c r="LNJ518" s="5"/>
      <c r="LNK518" s="5"/>
      <c r="LNL518" s="5"/>
      <c r="LNM518" s="5"/>
      <c r="LNN518" s="5"/>
      <c r="LNO518" s="5"/>
      <c r="LNP518" s="5"/>
      <c r="LNQ518" s="5"/>
      <c r="LNR518" s="5"/>
      <c r="LNS518" s="5"/>
      <c r="LNT518" s="5"/>
      <c r="LNU518" s="5"/>
      <c r="LNV518" s="5"/>
      <c r="LNW518" s="5"/>
      <c r="LNX518" s="5"/>
      <c r="LNY518" s="5"/>
      <c r="LNZ518" s="5"/>
      <c r="LOA518" s="5"/>
      <c r="LOB518" s="5"/>
      <c r="LOC518" s="5"/>
      <c r="LOD518" s="5"/>
      <c r="LOE518" s="5"/>
      <c r="LOF518" s="5"/>
      <c r="LOG518" s="5"/>
      <c r="LOH518" s="5"/>
      <c r="LOI518" s="5"/>
      <c r="LOJ518" s="5"/>
      <c r="LOK518" s="5"/>
      <c r="LOL518" s="5"/>
      <c r="LOM518" s="5"/>
      <c r="LON518" s="5"/>
      <c r="LOO518" s="5"/>
      <c r="LOP518" s="5"/>
      <c r="LOQ518" s="5"/>
      <c r="LOR518" s="5"/>
      <c r="LOS518" s="5"/>
      <c r="LOT518" s="5"/>
      <c r="LOU518" s="5"/>
      <c r="LOV518" s="5"/>
      <c r="LOW518" s="5"/>
      <c r="LOX518" s="5"/>
      <c r="LOY518" s="5"/>
      <c r="LOZ518" s="5"/>
      <c r="LPA518" s="5"/>
      <c r="LPB518" s="5"/>
      <c r="LPC518" s="5"/>
      <c r="LPD518" s="5"/>
      <c r="LPE518" s="5"/>
      <c r="LPF518" s="5"/>
      <c r="LPG518" s="5"/>
      <c r="LPH518" s="5"/>
      <c r="LPI518" s="5"/>
      <c r="LPJ518" s="5"/>
      <c r="LPK518" s="5"/>
      <c r="LPL518" s="5"/>
      <c r="LPM518" s="5"/>
      <c r="LPN518" s="5"/>
      <c r="LPO518" s="5"/>
      <c r="LPP518" s="5"/>
      <c r="LPQ518" s="5"/>
      <c r="LPR518" s="5"/>
      <c r="LPS518" s="5"/>
      <c r="LPT518" s="5"/>
      <c r="LPU518" s="5"/>
      <c r="LPV518" s="5"/>
      <c r="LPW518" s="5"/>
      <c r="LPX518" s="5"/>
      <c r="LPY518" s="5"/>
      <c r="LPZ518" s="5"/>
      <c r="LQA518" s="5"/>
      <c r="LQB518" s="5"/>
      <c r="LQC518" s="5"/>
      <c r="LQD518" s="5"/>
      <c r="LQE518" s="5"/>
      <c r="LQF518" s="5"/>
      <c r="LQG518" s="5"/>
      <c r="LQH518" s="5"/>
      <c r="LQI518" s="5"/>
      <c r="LQJ518" s="5"/>
      <c r="LQK518" s="5"/>
      <c r="LQL518" s="5"/>
      <c r="LQM518" s="5"/>
      <c r="LQN518" s="5"/>
      <c r="LQO518" s="5"/>
      <c r="LQP518" s="5"/>
      <c r="LQQ518" s="5"/>
      <c r="LQR518" s="5"/>
      <c r="LQS518" s="5"/>
      <c r="LQT518" s="5"/>
      <c r="LQU518" s="5"/>
      <c r="LQV518" s="5"/>
      <c r="LQW518" s="5"/>
      <c r="LQX518" s="5"/>
      <c r="LQY518" s="5"/>
      <c r="LQZ518" s="5"/>
      <c r="LRA518" s="5"/>
      <c r="LRB518" s="5"/>
      <c r="LRC518" s="5"/>
      <c r="LRD518" s="5"/>
      <c r="LRE518" s="5"/>
      <c r="LRF518" s="5"/>
      <c r="LRG518" s="5"/>
      <c r="LRH518" s="5"/>
      <c r="LRI518" s="5"/>
      <c r="LRJ518" s="5"/>
      <c r="LRK518" s="5"/>
      <c r="LRL518" s="5"/>
      <c r="LRM518" s="5"/>
      <c r="LRN518" s="5"/>
      <c r="LRO518" s="5"/>
      <c r="LRP518" s="5"/>
      <c r="LRQ518" s="5"/>
      <c r="LRR518" s="5"/>
      <c r="LRS518" s="5"/>
      <c r="LRT518" s="5"/>
      <c r="LRU518" s="5"/>
      <c r="LRV518" s="5"/>
      <c r="LRW518" s="5"/>
      <c r="LRX518" s="5"/>
      <c r="LRY518" s="5"/>
      <c r="LRZ518" s="5"/>
      <c r="LSA518" s="5"/>
      <c r="LSB518" s="5"/>
      <c r="LSC518" s="5"/>
      <c r="LSD518" s="5"/>
      <c r="LSE518" s="5"/>
      <c r="LSF518" s="5"/>
      <c r="LSG518" s="5"/>
      <c r="LSH518" s="5"/>
      <c r="LSI518" s="5"/>
      <c r="LSJ518" s="5"/>
      <c r="LSK518" s="5"/>
      <c r="LSL518" s="5"/>
      <c r="LSM518" s="5"/>
      <c r="LSN518" s="5"/>
      <c r="LSO518" s="5"/>
      <c r="LSP518" s="5"/>
      <c r="LSQ518" s="5"/>
      <c r="LSR518" s="5"/>
      <c r="LSS518" s="5"/>
      <c r="LST518" s="5"/>
      <c r="LSU518" s="5"/>
      <c r="LSV518" s="5"/>
      <c r="LSW518" s="5"/>
      <c r="LSX518" s="5"/>
      <c r="LSY518" s="5"/>
      <c r="LSZ518" s="5"/>
      <c r="LTA518" s="5"/>
      <c r="LTB518" s="5"/>
      <c r="LTC518" s="5"/>
      <c r="LTD518" s="5"/>
      <c r="LTE518" s="5"/>
      <c r="LTF518" s="5"/>
      <c r="LTG518" s="5"/>
      <c r="LTH518" s="5"/>
      <c r="LTI518" s="5"/>
      <c r="LTJ518" s="5"/>
      <c r="LTK518" s="5"/>
      <c r="LTL518" s="5"/>
      <c r="LTM518" s="5"/>
      <c r="LTN518" s="5"/>
      <c r="LTO518" s="5"/>
      <c r="LTP518" s="5"/>
      <c r="LTQ518" s="5"/>
      <c r="LTR518" s="5"/>
      <c r="LTS518" s="5"/>
      <c r="LTT518" s="5"/>
      <c r="LTU518" s="5"/>
      <c r="LTV518" s="5"/>
      <c r="LTW518" s="5"/>
      <c r="LTX518" s="5"/>
      <c r="LTY518" s="5"/>
      <c r="LTZ518" s="5"/>
      <c r="LUA518" s="5"/>
      <c r="LUB518" s="5"/>
      <c r="LUC518" s="5"/>
      <c r="LUD518" s="5"/>
      <c r="LUE518" s="5"/>
      <c r="LUF518" s="5"/>
      <c r="LUG518" s="5"/>
      <c r="LUH518" s="5"/>
      <c r="LUI518" s="5"/>
      <c r="LUJ518" s="5"/>
      <c r="LUK518" s="5"/>
      <c r="LUL518" s="5"/>
      <c r="LUM518" s="5"/>
      <c r="LUN518" s="5"/>
      <c r="LUO518" s="5"/>
      <c r="LUP518" s="5"/>
      <c r="LUQ518" s="5"/>
      <c r="LUR518" s="5"/>
      <c r="LUS518" s="5"/>
      <c r="LUT518" s="5"/>
      <c r="LUU518" s="5"/>
      <c r="LUV518" s="5"/>
      <c r="LUW518" s="5"/>
      <c r="LUX518" s="5"/>
      <c r="LUY518" s="5"/>
      <c r="LUZ518" s="5"/>
      <c r="LVA518" s="5"/>
      <c r="LVB518" s="5"/>
      <c r="LVC518" s="5"/>
      <c r="LVD518" s="5"/>
      <c r="LVE518" s="5"/>
      <c r="LVF518" s="5"/>
      <c r="LVG518" s="5"/>
      <c r="LVH518" s="5"/>
      <c r="LVI518" s="5"/>
      <c r="LVJ518" s="5"/>
      <c r="LVK518" s="5"/>
      <c r="LVL518" s="5"/>
      <c r="LVM518" s="5"/>
      <c r="LVN518" s="5"/>
      <c r="LVO518" s="5"/>
      <c r="LVP518" s="5"/>
      <c r="LVQ518" s="5"/>
      <c r="LVR518" s="5"/>
      <c r="LVS518" s="5"/>
      <c r="LVT518" s="5"/>
      <c r="LVU518" s="5"/>
      <c r="LVV518" s="5"/>
      <c r="LVW518" s="5"/>
      <c r="LVX518" s="5"/>
      <c r="LVY518" s="5"/>
      <c r="LVZ518" s="5"/>
      <c r="LWA518" s="5"/>
      <c r="LWB518" s="5"/>
      <c r="LWC518" s="5"/>
      <c r="LWD518" s="5"/>
      <c r="LWE518" s="5"/>
      <c r="LWF518" s="5"/>
      <c r="LWG518" s="5"/>
      <c r="LWH518" s="5"/>
      <c r="LWI518" s="5"/>
      <c r="LWJ518" s="5"/>
      <c r="LWK518" s="5"/>
      <c r="LWL518" s="5"/>
      <c r="LWM518" s="5"/>
      <c r="LWN518" s="5"/>
      <c r="LWO518" s="5"/>
      <c r="LWP518" s="5"/>
      <c r="LWQ518" s="5"/>
      <c r="LWR518" s="5"/>
      <c r="LWS518" s="5"/>
      <c r="LWT518" s="5"/>
      <c r="LWU518" s="5"/>
      <c r="LWV518" s="5"/>
      <c r="LWW518" s="5"/>
      <c r="LWX518" s="5"/>
      <c r="LWY518" s="5"/>
      <c r="LWZ518" s="5"/>
      <c r="LXA518" s="5"/>
      <c r="LXB518" s="5"/>
      <c r="LXC518" s="5"/>
      <c r="LXD518" s="5"/>
      <c r="LXE518" s="5"/>
      <c r="LXF518" s="5"/>
      <c r="LXG518" s="5"/>
      <c r="LXH518" s="5"/>
      <c r="LXI518" s="5"/>
      <c r="LXJ518" s="5"/>
      <c r="LXK518" s="5"/>
      <c r="LXL518" s="5"/>
      <c r="LXM518" s="5"/>
      <c r="LXN518" s="5"/>
      <c r="LXO518" s="5"/>
      <c r="LXP518" s="5"/>
      <c r="LXQ518" s="5"/>
      <c r="LXR518" s="5"/>
      <c r="LXS518" s="5"/>
      <c r="LXT518" s="5"/>
      <c r="LXU518" s="5"/>
      <c r="LXV518" s="5"/>
      <c r="LXW518" s="5"/>
      <c r="LXX518" s="5"/>
      <c r="LXY518" s="5"/>
      <c r="LXZ518" s="5"/>
      <c r="LYA518" s="5"/>
      <c r="LYB518" s="5"/>
      <c r="LYC518" s="5"/>
      <c r="LYD518" s="5"/>
      <c r="LYE518" s="5"/>
      <c r="LYF518" s="5"/>
      <c r="LYG518" s="5"/>
      <c r="LYH518" s="5"/>
      <c r="LYI518" s="5"/>
      <c r="LYJ518" s="5"/>
      <c r="LYK518" s="5"/>
      <c r="LYL518" s="5"/>
      <c r="LYM518" s="5"/>
      <c r="LYN518" s="5"/>
      <c r="LYO518" s="5"/>
      <c r="LYP518" s="5"/>
      <c r="LYQ518" s="5"/>
      <c r="LYR518" s="5"/>
      <c r="LYS518" s="5"/>
      <c r="LYT518" s="5"/>
      <c r="LYU518" s="5"/>
      <c r="LYV518" s="5"/>
      <c r="LYW518" s="5"/>
      <c r="LYX518" s="5"/>
      <c r="LYY518" s="5"/>
      <c r="LYZ518" s="5"/>
      <c r="LZA518" s="5"/>
      <c r="LZB518" s="5"/>
      <c r="LZC518" s="5"/>
      <c r="LZD518" s="5"/>
      <c r="LZE518" s="5"/>
      <c r="LZF518" s="5"/>
      <c r="LZG518" s="5"/>
      <c r="LZH518" s="5"/>
      <c r="LZI518" s="5"/>
      <c r="LZJ518" s="5"/>
      <c r="LZK518" s="5"/>
      <c r="LZL518" s="5"/>
      <c r="LZM518" s="5"/>
      <c r="LZN518" s="5"/>
      <c r="LZO518" s="5"/>
      <c r="LZP518" s="5"/>
      <c r="LZQ518" s="5"/>
      <c r="LZR518" s="5"/>
      <c r="LZS518" s="5"/>
      <c r="LZT518" s="5"/>
      <c r="LZU518" s="5"/>
      <c r="LZV518" s="5"/>
      <c r="LZW518" s="5"/>
      <c r="LZX518" s="5"/>
      <c r="LZY518" s="5"/>
      <c r="LZZ518" s="5"/>
      <c r="MAA518" s="5"/>
      <c r="MAB518" s="5"/>
      <c r="MAC518" s="5"/>
      <c r="MAD518" s="5"/>
      <c r="MAE518" s="5"/>
      <c r="MAF518" s="5"/>
      <c r="MAG518" s="5"/>
      <c r="MAH518" s="5"/>
      <c r="MAI518" s="5"/>
      <c r="MAJ518" s="5"/>
      <c r="MAK518" s="5"/>
      <c r="MAL518" s="5"/>
      <c r="MAM518" s="5"/>
      <c r="MAN518" s="5"/>
      <c r="MAO518" s="5"/>
      <c r="MAP518" s="5"/>
      <c r="MAQ518" s="5"/>
      <c r="MAR518" s="5"/>
      <c r="MAS518" s="5"/>
      <c r="MAT518" s="5"/>
      <c r="MAU518" s="5"/>
      <c r="MAV518" s="5"/>
      <c r="MAW518" s="5"/>
      <c r="MAX518" s="5"/>
      <c r="MAY518" s="5"/>
      <c r="MAZ518" s="5"/>
      <c r="MBA518" s="5"/>
      <c r="MBB518" s="5"/>
      <c r="MBC518" s="5"/>
      <c r="MBD518" s="5"/>
      <c r="MBE518" s="5"/>
      <c r="MBF518" s="5"/>
      <c r="MBG518" s="5"/>
      <c r="MBH518" s="5"/>
      <c r="MBI518" s="5"/>
      <c r="MBJ518" s="5"/>
      <c r="MBK518" s="5"/>
      <c r="MBL518" s="5"/>
      <c r="MBM518" s="5"/>
      <c r="MBN518" s="5"/>
      <c r="MBO518" s="5"/>
      <c r="MBP518" s="5"/>
      <c r="MBQ518" s="5"/>
      <c r="MBR518" s="5"/>
      <c r="MBS518" s="5"/>
      <c r="MBT518" s="5"/>
      <c r="MBU518" s="5"/>
      <c r="MBV518" s="5"/>
      <c r="MBW518" s="5"/>
      <c r="MBX518" s="5"/>
      <c r="MBY518" s="5"/>
      <c r="MBZ518" s="5"/>
      <c r="MCA518" s="5"/>
      <c r="MCB518" s="5"/>
      <c r="MCC518" s="5"/>
      <c r="MCD518" s="5"/>
      <c r="MCE518" s="5"/>
      <c r="MCF518" s="5"/>
      <c r="MCG518" s="5"/>
      <c r="MCH518" s="5"/>
      <c r="MCI518" s="5"/>
      <c r="MCJ518" s="5"/>
      <c r="MCK518" s="5"/>
      <c r="MCL518" s="5"/>
      <c r="MCM518" s="5"/>
      <c r="MCN518" s="5"/>
      <c r="MCO518" s="5"/>
      <c r="MCP518" s="5"/>
      <c r="MCQ518" s="5"/>
      <c r="MCR518" s="5"/>
      <c r="MCS518" s="5"/>
      <c r="MCT518" s="5"/>
      <c r="MCU518" s="5"/>
      <c r="MCV518" s="5"/>
      <c r="MCW518" s="5"/>
      <c r="MCX518" s="5"/>
      <c r="MCY518" s="5"/>
      <c r="MCZ518" s="5"/>
      <c r="MDA518" s="5"/>
      <c r="MDB518" s="5"/>
      <c r="MDC518" s="5"/>
      <c r="MDD518" s="5"/>
      <c r="MDE518" s="5"/>
      <c r="MDF518" s="5"/>
      <c r="MDG518" s="5"/>
      <c r="MDH518" s="5"/>
      <c r="MDI518" s="5"/>
      <c r="MDJ518" s="5"/>
      <c r="MDK518" s="5"/>
      <c r="MDL518" s="5"/>
      <c r="MDM518" s="5"/>
      <c r="MDN518" s="5"/>
      <c r="MDO518" s="5"/>
      <c r="MDP518" s="5"/>
      <c r="MDQ518" s="5"/>
      <c r="MDR518" s="5"/>
      <c r="MDS518" s="5"/>
      <c r="MDT518" s="5"/>
      <c r="MDU518" s="5"/>
      <c r="MDV518" s="5"/>
      <c r="MDW518" s="5"/>
      <c r="MDX518" s="5"/>
      <c r="MDY518" s="5"/>
      <c r="MDZ518" s="5"/>
      <c r="MEA518" s="5"/>
      <c r="MEB518" s="5"/>
      <c r="MEC518" s="5"/>
      <c r="MED518" s="5"/>
      <c r="MEE518" s="5"/>
      <c r="MEF518" s="5"/>
      <c r="MEG518" s="5"/>
      <c r="MEH518" s="5"/>
      <c r="MEI518" s="5"/>
      <c r="MEJ518" s="5"/>
      <c r="MEK518" s="5"/>
      <c r="MEL518" s="5"/>
      <c r="MEM518" s="5"/>
      <c r="MEN518" s="5"/>
      <c r="MEO518" s="5"/>
      <c r="MEP518" s="5"/>
      <c r="MEQ518" s="5"/>
      <c r="MER518" s="5"/>
      <c r="MES518" s="5"/>
      <c r="MET518" s="5"/>
      <c r="MEU518" s="5"/>
      <c r="MEV518" s="5"/>
      <c r="MEW518" s="5"/>
      <c r="MEX518" s="5"/>
      <c r="MEY518" s="5"/>
      <c r="MEZ518" s="5"/>
      <c r="MFA518" s="5"/>
      <c r="MFB518" s="5"/>
      <c r="MFC518" s="5"/>
      <c r="MFD518" s="5"/>
      <c r="MFE518" s="5"/>
      <c r="MFF518" s="5"/>
      <c r="MFG518" s="5"/>
      <c r="MFH518" s="5"/>
      <c r="MFI518" s="5"/>
      <c r="MFJ518" s="5"/>
      <c r="MFK518" s="5"/>
      <c r="MFL518" s="5"/>
      <c r="MFM518" s="5"/>
      <c r="MFN518" s="5"/>
      <c r="MFO518" s="5"/>
      <c r="MFP518" s="5"/>
      <c r="MFQ518" s="5"/>
      <c r="MFR518" s="5"/>
      <c r="MFS518" s="5"/>
      <c r="MFT518" s="5"/>
      <c r="MFU518" s="5"/>
      <c r="MFV518" s="5"/>
      <c r="MFW518" s="5"/>
      <c r="MFX518" s="5"/>
      <c r="MFY518" s="5"/>
      <c r="MFZ518" s="5"/>
      <c r="MGA518" s="5"/>
      <c r="MGB518" s="5"/>
      <c r="MGC518" s="5"/>
      <c r="MGD518" s="5"/>
      <c r="MGE518" s="5"/>
      <c r="MGF518" s="5"/>
      <c r="MGG518" s="5"/>
      <c r="MGH518" s="5"/>
      <c r="MGI518" s="5"/>
      <c r="MGJ518" s="5"/>
      <c r="MGK518" s="5"/>
      <c r="MGL518" s="5"/>
      <c r="MGM518" s="5"/>
      <c r="MGN518" s="5"/>
      <c r="MGO518" s="5"/>
      <c r="MGP518" s="5"/>
      <c r="MGQ518" s="5"/>
      <c r="MGR518" s="5"/>
      <c r="MGS518" s="5"/>
      <c r="MGT518" s="5"/>
      <c r="MGU518" s="5"/>
      <c r="MGV518" s="5"/>
      <c r="MGW518" s="5"/>
      <c r="MGX518" s="5"/>
      <c r="MGY518" s="5"/>
      <c r="MGZ518" s="5"/>
      <c r="MHA518" s="5"/>
      <c r="MHB518" s="5"/>
      <c r="MHC518" s="5"/>
      <c r="MHD518" s="5"/>
      <c r="MHE518" s="5"/>
      <c r="MHF518" s="5"/>
      <c r="MHG518" s="5"/>
      <c r="MHH518" s="5"/>
      <c r="MHI518" s="5"/>
      <c r="MHJ518" s="5"/>
      <c r="MHK518" s="5"/>
      <c r="MHL518" s="5"/>
      <c r="MHM518" s="5"/>
      <c r="MHN518" s="5"/>
      <c r="MHO518" s="5"/>
      <c r="MHP518" s="5"/>
      <c r="MHQ518" s="5"/>
      <c r="MHR518" s="5"/>
      <c r="MHS518" s="5"/>
      <c r="MHT518" s="5"/>
      <c r="MHU518" s="5"/>
      <c r="MHV518" s="5"/>
      <c r="MHW518" s="5"/>
      <c r="MHX518" s="5"/>
      <c r="MHY518" s="5"/>
      <c r="MHZ518" s="5"/>
      <c r="MIA518" s="5"/>
      <c r="MIB518" s="5"/>
      <c r="MIC518" s="5"/>
      <c r="MID518" s="5"/>
      <c r="MIE518" s="5"/>
      <c r="MIF518" s="5"/>
      <c r="MIG518" s="5"/>
      <c r="MIH518" s="5"/>
      <c r="MII518" s="5"/>
      <c r="MIJ518" s="5"/>
      <c r="MIK518" s="5"/>
      <c r="MIL518" s="5"/>
      <c r="MIM518" s="5"/>
      <c r="MIN518" s="5"/>
      <c r="MIO518" s="5"/>
      <c r="MIP518" s="5"/>
      <c r="MIQ518" s="5"/>
      <c r="MIR518" s="5"/>
      <c r="MIS518" s="5"/>
      <c r="MIT518" s="5"/>
      <c r="MIU518" s="5"/>
      <c r="MIV518" s="5"/>
      <c r="MIW518" s="5"/>
      <c r="MIX518" s="5"/>
      <c r="MIY518" s="5"/>
      <c r="MIZ518" s="5"/>
      <c r="MJA518" s="5"/>
      <c r="MJB518" s="5"/>
      <c r="MJC518" s="5"/>
      <c r="MJD518" s="5"/>
      <c r="MJE518" s="5"/>
      <c r="MJF518" s="5"/>
      <c r="MJG518" s="5"/>
      <c r="MJH518" s="5"/>
      <c r="MJI518" s="5"/>
      <c r="MJJ518" s="5"/>
      <c r="MJK518" s="5"/>
      <c r="MJL518" s="5"/>
      <c r="MJM518" s="5"/>
      <c r="MJN518" s="5"/>
      <c r="MJO518" s="5"/>
      <c r="MJP518" s="5"/>
      <c r="MJQ518" s="5"/>
      <c r="MJR518" s="5"/>
      <c r="MJS518" s="5"/>
      <c r="MJT518" s="5"/>
      <c r="MJU518" s="5"/>
      <c r="MJV518" s="5"/>
      <c r="MJW518" s="5"/>
      <c r="MJX518" s="5"/>
      <c r="MJY518" s="5"/>
      <c r="MJZ518" s="5"/>
      <c r="MKA518" s="5"/>
      <c r="MKB518" s="5"/>
      <c r="MKC518" s="5"/>
      <c r="MKD518" s="5"/>
      <c r="MKE518" s="5"/>
      <c r="MKF518" s="5"/>
      <c r="MKG518" s="5"/>
      <c r="MKH518" s="5"/>
      <c r="MKI518" s="5"/>
      <c r="MKJ518" s="5"/>
      <c r="MKK518" s="5"/>
      <c r="MKL518" s="5"/>
      <c r="MKM518" s="5"/>
      <c r="MKN518" s="5"/>
      <c r="MKO518" s="5"/>
      <c r="MKP518" s="5"/>
      <c r="MKQ518" s="5"/>
      <c r="MKR518" s="5"/>
      <c r="MKS518" s="5"/>
      <c r="MKT518" s="5"/>
      <c r="MKU518" s="5"/>
      <c r="MKV518" s="5"/>
      <c r="MKW518" s="5"/>
      <c r="MKX518" s="5"/>
      <c r="MKY518" s="5"/>
      <c r="MKZ518" s="5"/>
      <c r="MLA518" s="5"/>
      <c r="MLB518" s="5"/>
      <c r="MLC518" s="5"/>
      <c r="MLD518" s="5"/>
      <c r="MLE518" s="5"/>
      <c r="MLF518" s="5"/>
      <c r="MLG518" s="5"/>
      <c r="MLH518" s="5"/>
      <c r="MLI518" s="5"/>
      <c r="MLJ518" s="5"/>
      <c r="MLK518" s="5"/>
      <c r="MLL518" s="5"/>
      <c r="MLM518" s="5"/>
      <c r="MLN518" s="5"/>
      <c r="MLO518" s="5"/>
      <c r="MLP518" s="5"/>
      <c r="MLQ518" s="5"/>
      <c r="MLR518" s="5"/>
      <c r="MLS518" s="5"/>
      <c r="MLT518" s="5"/>
      <c r="MLU518" s="5"/>
      <c r="MLV518" s="5"/>
      <c r="MLW518" s="5"/>
      <c r="MLX518" s="5"/>
      <c r="MLY518" s="5"/>
      <c r="MLZ518" s="5"/>
      <c r="MMA518" s="5"/>
      <c r="MMB518" s="5"/>
      <c r="MMC518" s="5"/>
      <c r="MMD518" s="5"/>
      <c r="MME518" s="5"/>
      <c r="MMF518" s="5"/>
      <c r="MMG518" s="5"/>
      <c r="MMH518" s="5"/>
      <c r="MMI518" s="5"/>
      <c r="MMJ518" s="5"/>
      <c r="MMK518" s="5"/>
      <c r="MML518" s="5"/>
      <c r="MMM518" s="5"/>
      <c r="MMN518" s="5"/>
      <c r="MMO518" s="5"/>
      <c r="MMP518" s="5"/>
      <c r="MMQ518" s="5"/>
      <c r="MMR518" s="5"/>
      <c r="MMS518" s="5"/>
      <c r="MMT518" s="5"/>
      <c r="MMU518" s="5"/>
      <c r="MMV518" s="5"/>
      <c r="MMW518" s="5"/>
      <c r="MMX518" s="5"/>
      <c r="MMY518" s="5"/>
      <c r="MMZ518" s="5"/>
      <c r="MNA518" s="5"/>
      <c r="MNB518" s="5"/>
      <c r="MNC518" s="5"/>
      <c r="MND518" s="5"/>
      <c r="MNE518" s="5"/>
      <c r="MNF518" s="5"/>
      <c r="MNG518" s="5"/>
      <c r="MNH518" s="5"/>
      <c r="MNI518" s="5"/>
      <c r="MNJ518" s="5"/>
      <c r="MNK518" s="5"/>
      <c r="MNL518" s="5"/>
      <c r="MNM518" s="5"/>
      <c r="MNN518" s="5"/>
      <c r="MNO518" s="5"/>
      <c r="MNP518" s="5"/>
      <c r="MNQ518" s="5"/>
      <c r="MNR518" s="5"/>
      <c r="MNS518" s="5"/>
      <c r="MNT518" s="5"/>
      <c r="MNU518" s="5"/>
      <c r="MNV518" s="5"/>
      <c r="MNW518" s="5"/>
      <c r="MNX518" s="5"/>
      <c r="MNY518" s="5"/>
      <c r="MNZ518" s="5"/>
      <c r="MOA518" s="5"/>
      <c r="MOB518" s="5"/>
      <c r="MOC518" s="5"/>
      <c r="MOD518" s="5"/>
      <c r="MOE518" s="5"/>
      <c r="MOF518" s="5"/>
      <c r="MOG518" s="5"/>
      <c r="MOH518" s="5"/>
      <c r="MOI518" s="5"/>
      <c r="MOJ518" s="5"/>
      <c r="MOK518" s="5"/>
      <c r="MOL518" s="5"/>
      <c r="MOM518" s="5"/>
      <c r="MON518" s="5"/>
      <c r="MOO518" s="5"/>
      <c r="MOP518" s="5"/>
      <c r="MOQ518" s="5"/>
      <c r="MOR518" s="5"/>
      <c r="MOS518" s="5"/>
      <c r="MOT518" s="5"/>
      <c r="MOU518" s="5"/>
      <c r="MOV518" s="5"/>
      <c r="MOW518" s="5"/>
      <c r="MOX518" s="5"/>
      <c r="MOY518" s="5"/>
      <c r="MOZ518" s="5"/>
      <c r="MPA518" s="5"/>
      <c r="MPB518" s="5"/>
      <c r="MPC518" s="5"/>
      <c r="MPD518" s="5"/>
      <c r="MPE518" s="5"/>
      <c r="MPF518" s="5"/>
      <c r="MPG518" s="5"/>
      <c r="MPH518" s="5"/>
      <c r="MPI518" s="5"/>
      <c r="MPJ518" s="5"/>
      <c r="MPK518" s="5"/>
      <c r="MPL518" s="5"/>
      <c r="MPM518" s="5"/>
      <c r="MPN518" s="5"/>
      <c r="MPO518" s="5"/>
      <c r="MPP518" s="5"/>
      <c r="MPQ518" s="5"/>
      <c r="MPR518" s="5"/>
      <c r="MPS518" s="5"/>
      <c r="MPT518" s="5"/>
      <c r="MPU518" s="5"/>
      <c r="MPV518" s="5"/>
      <c r="MPW518" s="5"/>
      <c r="MPX518" s="5"/>
      <c r="MPY518" s="5"/>
      <c r="MPZ518" s="5"/>
      <c r="MQA518" s="5"/>
      <c r="MQB518" s="5"/>
      <c r="MQC518" s="5"/>
      <c r="MQD518" s="5"/>
      <c r="MQE518" s="5"/>
      <c r="MQF518" s="5"/>
      <c r="MQG518" s="5"/>
      <c r="MQH518" s="5"/>
      <c r="MQI518" s="5"/>
      <c r="MQJ518" s="5"/>
      <c r="MQK518" s="5"/>
      <c r="MQL518" s="5"/>
      <c r="MQM518" s="5"/>
      <c r="MQN518" s="5"/>
      <c r="MQO518" s="5"/>
      <c r="MQP518" s="5"/>
      <c r="MQQ518" s="5"/>
      <c r="MQR518" s="5"/>
      <c r="MQS518" s="5"/>
      <c r="MQT518" s="5"/>
      <c r="MQU518" s="5"/>
      <c r="MQV518" s="5"/>
      <c r="MQW518" s="5"/>
      <c r="MQX518" s="5"/>
      <c r="MQY518" s="5"/>
      <c r="MQZ518" s="5"/>
      <c r="MRA518" s="5"/>
      <c r="MRB518" s="5"/>
      <c r="MRC518" s="5"/>
      <c r="MRD518" s="5"/>
      <c r="MRE518" s="5"/>
      <c r="MRF518" s="5"/>
      <c r="MRG518" s="5"/>
      <c r="MRH518" s="5"/>
      <c r="MRI518" s="5"/>
      <c r="MRJ518" s="5"/>
      <c r="MRK518" s="5"/>
      <c r="MRL518" s="5"/>
      <c r="MRM518" s="5"/>
      <c r="MRN518" s="5"/>
      <c r="MRO518" s="5"/>
      <c r="MRP518" s="5"/>
      <c r="MRQ518" s="5"/>
      <c r="MRR518" s="5"/>
      <c r="MRS518" s="5"/>
      <c r="MRT518" s="5"/>
      <c r="MRU518" s="5"/>
      <c r="MRV518" s="5"/>
      <c r="MRW518" s="5"/>
      <c r="MRX518" s="5"/>
      <c r="MRY518" s="5"/>
      <c r="MRZ518" s="5"/>
      <c r="MSA518" s="5"/>
      <c r="MSB518" s="5"/>
      <c r="MSC518" s="5"/>
      <c r="MSD518" s="5"/>
      <c r="MSE518" s="5"/>
      <c r="MSF518" s="5"/>
      <c r="MSG518" s="5"/>
      <c r="MSH518" s="5"/>
      <c r="MSI518" s="5"/>
      <c r="MSJ518" s="5"/>
      <c r="MSK518" s="5"/>
      <c r="MSL518" s="5"/>
      <c r="MSM518" s="5"/>
      <c r="MSN518" s="5"/>
      <c r="MSO518" s="5"/>
      <c r="MSP518" s="5"/>
      <c r="MSQ518" s="5"/>
      <c r="MSR518" s="5"/>
      <c r="MSS518" s="5"/>
      <c r="MST518" s="5"/>
      <c r="MSU518" s="5"/>
      <c r="MSV518" s="5"/>
      <c r="MSW518" s="5"/>
      <c r="MSX518" s="5"/>
      <c r="MSY518" s="5"/>
      <c r="MSZ518" s="5"/>
      <c r="MTA518" s="5"/>
      <c r="MTB518" s="5"/>
      <c r="MTC518" s="5"/>
      <c r="MTD518" s="5"/>
      <c r="MTE518" s="5"/>
      <c r="MTF518" s="5"/>
      <c r="MTG518" s="5"/>
      <c r="MTH518" s="5"/>
      <c r="MTI518" s="5"/>
      <c r="MTJ518" s="5"/>
      <c r="MTK518" s="5"/>
      <c r="MTL518" s="5"/>
      <c r="MTM518" s="5"/>
      <c r="MTN518" s="5"/>
      <c r="MTO518" s="5"/>
      <c r="MTP518" s="5"/>
      <c r="MTQ518" s="5"/>
      <c r="MTR518" s="5"/>
      <c r="MTS518" s="5"/>
      <c r="MTT518" s="5"/>
      <c r="MTU518" s="5"/>
      <c r="MTV518" s="5"/>
      <c r="MTW518" s="5"/>
      <c r="MTX518" s="5"/>
      <c r="MTY518" s="5"/>
      <c r="MTZ518" s="5"/>
      <c r="MUA518" s="5"/>
      <c r="MUB518" s="5"/>
      <c r="MUC518" s="5"/>
      <c r="MUD518" s="5"/>
      <c r="MUE518" s="5"/>
      <c r="MUF518" s="5"/>
      <c r="MUG518" s="5"/>
      <c r="MUH518" s="5"/>
      <c r="MUI518" s="5"/>
      <c r="MUJ518" s="5"/>
      <c r="MUK518" s="5"/>
      <c r="MUL518" s="5"/>
      <c r="MUM518" s="5"/>
      <c r="MUN518" s="5"/>
      <c r="MUO518" s="5"/>
      <c r="MUP518" s="5"/>
      <c r="MUQ518" s="5"/>
      <c r="MUR518" s="5"/>
      <c r="MUS518" s="5"/>
      <c r="MUT518" s="5"/>
      <c r="MUU518" s="5"/>
      <c r="MUV518" s="5"/>
      <c r="MUW518" s="5"/>
      <c r="MUX518" s="5"/>
      <c r="MUY518" s="5"/>
      <c r="MUZ518" s="5"/>
      <c r="MVA518" s="5"/>
      <c r="MVB518" s="5"/>
      <c r="MVC518" s="5"/>
      <c r="MVD518" s="5"/>
      <c r="MVE518" s="5"/>
      <c r="MVF518" s="5"/>
      <c r="MVG518" s="5"/>
      <c r="MVH518" s="5"/>
      <c r="MVI518" s="5"/>
      <c r="MVJ518" s="5"/>
      <c r="MVK518" s="5"/>
      <c r="MVL518" s="5"/>
      <c r="MVM518" s="5"/>
      <c r="MVN518" s="5"/>
      <c r="MVO518" s="5"/>
      <c r="MVP518" s="5"/>
      <c r="MVQ518" s="5"/>
      <c r="MVR518" s="5"/>
      <c r="MVS518" s="5"/>
      <c r="MVT518" s="5"/>
      <c r="MVU518" s="5"/>
      <c r="MVV518" s="5"/>
      <c r="MVW518" s="5"/>
      <c r="MVX518" s="5"/>
      <c r="MVY518" s="5"/>
      <c r="MVZ518" s="5"/>
      <c r="MWA518" s="5"/>
      <c r="MWB518" s="5"/>
      <c r="MWC518" s="5"/>
      <c r="MWD518" s="5"/>
      <c r="MWE518" s="5"/>
      <c r="MWF518" s="5"/>
      <c r="MWG518" s="5"/>
      <c r="MWH518" s="5"/>
      <c r="MWI518" s="5"/>
      <c r="MWJ518" s="5"/>
      <c r="MWK518" s="5"/>
      <c r="MWL518" s="5"/>
      <c r="MWM518" s="5"/>
      <c r="MWN518" s="5"/>
      <c r="MWO518" s="5"/>
      <c r="MWP518" s="5"/>
      <c r="MWQ518" s="5"/>
      <c r="MWR518" s="5"/>
      <c r="MWS518" s="5"/>
      <c r="MWT518" s="5"/>
      <c r="MWU518" s="5"/>
      <c r="MWV518" s="5"/>
      <c r="MWW518" s="5"/>
      <c r="MWX518" s="5"/>
      <c r="MWY518" s="5"/>
      <c r="MWZ518" s="5"/>
      <c r="MXA518" s="5"/>
      <c r="MXB518" s="5"/>
      <c r="MXC518" s="5"/>
      <c r="MXD518" s="5"/>
      <c r="MXE518" s="5"/>
      <c r="MXF518" s="5"/>
      <c r="MXG518" s="5"/>
      <c r="MXH518" s="5"/>
      <c r="MXI518" s="5"/>
      <c r="MXJ518" s="5"/>
      <c r="MXK518" s="5"/>
      <c r="MXL518" s="5"/>
      <c r="MXM518" s="5"/>
      <c r="MXN518" s="5"/>
      <c r="MXO518" s="5"/>
      <c r="MXP518" s="5"/>
      <c r="MXQ518" s="5"/>
      <c r="MXR518" s="5"/>
      <c r="MXS518" s="5"/>
      <c r="MXT518" s="5"/>
      <c r="MXU518" s="5"/>
      <c r="MXV518" s="5"/>
      <c r="MXW518" s="5"/>
      <c r="MXX518" s="5"/>
      <c r="MXY518" s="5"/>
      <c r="MXZ518" s="5"/>
      <c r="MYA518" s="5"/>
      <c r="MYB518" s="5"/>
      <c r="MYC518" s="5"/>
      <c r="MYD518" s="5"/>
      <c r="MYE518" s="5"/>
      <c r="MYF518" s="5"/>
      <c r="MYG518" s="5"/>
      <c r="MYH518" s="5"/>
      <c r="MYI518" s="5"/>
      <c r="MYJ518" s="5"/>
      <c r="MYK518" s="5"/>
      <c r="MYL518" s="5"/>
      <c r="MYM518" s="5"/>
      <c r="MYN518" s="5"/>
      <c r="MYO518" s="5"/>
      <c r="MYP518" s="5"/>
      <c r="MYQ518" s="5"/>
      <c r="MYR518" s="5"/>
      <c r="MYS518" s="5"/>
      <c r="MYT518" s="5"/>
      <c r="MYU518" s="5"/>
      <c r="MYV518" s="5"/>
      <c r="MYW518" s="5"/>
      <c r="MYX518" s="5"/>
      <c r="MYY518" s="5"/>
      <c r="MYZ518" s="5"/>
      <c r="MZA518" s="5"/>
      <c r="MZB518" s="5"/>
      <c r="MZC518" s="5"/>
      <c r="MZD518" s="5"/>
      <c r="MZE518" s="5"/>
      <c r="MZF518" s="5"/>
      <c r="MZG518" s="5"/>
      <c r="MZH518" s="5"/>
      <c r="MZI518" s="5"/>
      <c r="MZJ518" s="5"/>
      <c r="MZK518" s="5"/>
      <c r="MZL518" s="5"/>
      <c r="MZM518" s="5"/>
      <c r="MZN518" s="5"/>
      <c r="MZO518" s="5"/>
      <c r="MZP518" s="5"/>
      <c r="MZQ518" s="5"/>
      <c r="MZR518" s="5"/>
      <c r="MZS518" s="5"/>
      <c r="MZT518" s="5"/>
      <c r="MZU518" s="5"/>
      <c r="MZV518" s="5"/>
      <c r="MZW518" s="5"/>
      <c r="MZX518" s="5"/>
      <c r="MZY518" s="5"/>
      <c r="MZZ518" s="5"/>
      <c r="NAA518" s="5"/>
      <c r="NAB518" s="5"/>
      <c r="NAC518" s="5"/>
      <c r="NAD518" s="5"/>
      <c r="NAE518" s="5"/>
      <c r="NAF518" s="5"/>
      <c r="NAG518" s="5"/>
      <c r="NAH518" s="5"/>
      <c r="NAI518" s="5"/>
      <c r="NAJ518" s="5"/>
      <c r="NAK518" s="5"/>
      <c r="NAL518" s="5"/>
      <c r="NAM518" s="5"/>
      <c r="NAN518" s="5"/>
      <c r="NAO518" s="5"/>
      <c r="NAP518" s="5"/>
      <c r="NAQ518" s="5"/>
      <c r="NAR518" s="5"/>
      <c r="NAS518" s="5"/>
      <c r="NAT518" s="5"/>
      <c r="NAU518" s="5"/>
      <c r="NAV518" s="5"/>
      <c r="NAW518" s="5"/>
      <c r="NAX518" s="5"/>
      <c r="NAY518" s="5"/>
      <c r="NAZ518" s="5"/>
      <c r="NBA518" s="5"/>
      <c r="NBB518" s="5"/>
      <c r="NBC518" s="5"/>
      <c r="NBD518" s="5"/>
      <c r="NBE518" s="5"/>
      <c r="NBF518" s="5"/>
      <c r="NBG518" s="5"/>
      <c r="NBH518" s="5"/>
      <c r="NBI518" s="5"/>
      <c r="NBJ518" s="5"/>
      <c r="NBK518" s="5"/>
      <c r="NBL518" s="5"/>
      <c r="NBM518" s="5"/>
      <c r="NBN518" s="5"/>
      <c r="NBO518" s="5"/>
      <c r="NBP518" s="5"/>
      <c r="NBQ518" s="5"/>
      <c r="NBR518" s="5"/>
      <c r="NBS518" s="5"/>
      <c r="NBT518" s="5"/>
      <c r="NBU518" s="5"/>
      <c r="NBV518" s="5"/>
      <c r="NBW518" s="5"/>
      <c r="NBX518" s="5"/>
      <c r="NBY518" s="5"/>
      <c r="NBZ518" s="5"/>
      <c r="NCA518" s="5"/>
      <c r="NCB518" s="5"/>
      <c r="NCC518" s="5"/>
      <c r="NCD518" s="5"/>
      <c r="NCE518" s="5"/>
      <c r="NCF518" s="5"/>
      <c r="NCG518" s="5"/>
      <c r="NCH518" s="5"/>
      <c r="NCI518" s="5"/>
      <c r="NCJ518" s="5"/>
      <c r="NCK518" s="5"/>
      <c r="NCL518" s="5"/>
      <c r="NCM518" s="5"/>
      <c r="NCN518" s="5"/>
      <c r="NCO518" s="5"/>
      <c r="NCP518" s="5"/>
      <c r="NCQ518" s="5"/>
      <c r="NCR518" s="5"/>
      <c r="NCS518" s="5"/>
      <c r="NCT518" s="5"/>
      <c r="NCU518" s="5"/>
      <c r="NCV518" s="5"/>
      <c r="NCW518" s="5"/>
      <c r="NCX518" s="5"/>
      <c r="NCY518" s="5"/>
      <c r="NCZ518" s="5"/>
      <c r="NDA518" s="5"/>
      <c r="NDB518" s="5"/>
      <c r="NDC518" s="5"/>
      <c r="NDD518" s="5"/>
      <c r="NDE518" s="5"/>
      <c r="NDF518" s="5"/>
      <c r="NDG518" s="5"/>
      <c r="NDH518" s="5"/>
      <c r="NDI518" s="5"/>
      <c r="NDJ518" s="5"/>
      <c r="NDK518" s="5"/>
      <c r="NDL518" s="5"/>
      <c r="NDM518" s="5"/>
      <c r="NDN518" s="5"/>
      <c r="NDO518" s="5"/>
      <c r="NDP518" s="5"/>
      <c r="NDQ518" s="5"/>
      <c r="NDR518" s="5"/>
      <c r="NDS518" s="5"/>
      <c r="NDT518" s="5"/>
      <c r="NDU518" s="5"/>
      <c r="NDV518" s="5"/>
      <c r="NDW518" s="5"/>
      <c r="NDX518" s="5"/>
      <c r="NDY518" s="5"/>
      <c r="NDZ518" s="5"/>
      <c r="NEA518" s="5"/>
      <c r="NEB518" s="5"/>
      <c r="NEC518" s="5"/>
      <c r="NED518" s="5"/>
      <c r="NEE518" s="5"/>
      <c r="NEF518" s="5"/>
      <c r="NEG518" s="5"/>
      <c r="NEH518" s="5"/>
      <c r="NEI518" s="5"/>
      <c r="NEJ518" s="5"/>
      <c r="NEK518" s="5"/>
      <c r="NEL518" s="5"/>
      <c r="NEM518" s="5"/>
      <c r="NEN518" s="5"/>
      <c r="NEO518" s="5"/>
      <c r="NEP518" s="5"/>
      <c r="NEQ518" s="5"/>
      <c r="NER518" s="5"/>
      <c r="NES518" s="5"/>
      <c r="NET518" s="5"/>
      <c r="NEU518" s="5"/>
      <c r="NEV518" s="5"/>
      <c r="NEW518" s="5"/>
      <c r="NEX518" s="5"/>
      <c r="NEY518" s="5"/>
      <c r="NEZ518" s="5"/>
      <c r="NFA518" s="5"/>
      <c r="NFB518" s="5"/>
      <c r="NFC518" s="5"/>
      <c r="NFD518" s="5"/>
      <c r="NFE518" s="5"/>
      <c r="NFF518" s="5"/>
      <c r="NFG518" s="5"/>
      <c r="NFH518" s="5"/>
      <c r="NFI518" s="5"/>
      <c r="NFJ518" s="5"/>
      <c r="NFK518" s="5"/>
      <c r="NFL518" s="5"/>
      <c r="NFM518" s="5"/>
      <c r="NFN518" s="5"/>
      <c r="NFO518" s="5"/>
      <c r="NFP518" s="5"/>
      <c r="NFQ518" s="5"/>
      <c r="NFR518" s="5"/>
      <c r="NFS518" s="5"/>
      <c r="NFT518" s="5"/>
      <c r="NFU518" s="5"/>
      <c r="NFV518" s="5"/>
      <c r="NFW518" s="5"/>
      <c r="NFX518" s="5"/>
      <c r="NFY518" s="5"/>
      <c r="NFZ518" s="5"/>
      <c r="NGA518" s="5"/>
      <c r="NGB518" s="5"/>
      <c r="NGC518" s="5"/>
      <c r="NGD518" s="5"/>
      <c r="NGE518" s="5"/>
      <c r="NGF518" s="5"/>
      <c r="NGG518" s="5"/>
      <c r="NGH518" s="5"/>
      <c r="NGI518" s="5"/>
      <c r="NGJ518" s="5"/>
      <c r="NGK518" s="5"/>
      <c r="NGL518" s="5"/>
      <c r="NGM518" s="5"/>
      <c r="NGN518" s="5"/>
      <c r="NGO518" s="5"/>
      <c r="NGP518" s="5"/>
      <c r="NGQ518" s="5"/>
      <c r="NGR518" s="5"/>
      <c r="NGS518" s="5"/>
      <c r="NGT518" s="5"/>
      <c r="NGU518" s="5"/>
      <c r="NGV518" s="5"/>
      <c r="NGW518" s="5"/>
      <c r="NGX518" s="5"/>
      <c r="NGY518" s="5"/>
      <c r="NGZ518" s="5"/>
      <c r="NHA518" s="5"/>
      <c r="NHB518" s="5"/>
      <c r="NHC518" s="5"/>
      <c r="NHD518" s="5"/>
      <c r="NHE518" s="5"/>
      <c r="NHF518" s="5"/>
      <c r="NHG518" s="5"/>
      <c r="NHH518" s="5"/>
      <c r="NHI518" s="5"/>
      <c r="NHJ518" s="5"/>
      <c r="NHK518" s="5"/>
      <c r="NHL518" s="5"/>
      <c r="NHM518" s="5"/>
      <c r="NHN518" s="5"/>
      <c r="NHO518" s="5"/>
      <c r="NHP518" s="5"/>
      <c r="NHQ518" s="5"/>
      <c r="NHR518" s="5"/>
      <c r="NHS518" s="5"/>
      <c r="NHT518" s="5"/>
      <c r="NHU518" s="5"/>
      <c r="NHV518" s="5"/>
      <c r="NHW518" s="5"/>
      <c r="NHX518" s="5"/>
      <c r="NHY518" s="5"/>
      <c r="NHZ518" s="5"/>
      <c r="NIA518" s="5"/>
      <c r="NIB518" s="5"/>
      <c r="NIC518" s="5"/>
      <c r="NID518" s="5"/>
      <c r="NIE518" s="5"/>
      <c r="NIF518" s="5"/>
      <c r="NIG518" s="5"/>
      <c r="NIH518" s="5"/>
      <c r="NII518" s="5"/>
      <c r="NIJ518" s="5"/>
      <c r="NIK518" s="5"/>
      <c r="NIL518" s="5"/>
      <c r="NIM518" s="5"/>
      <c r="NIN518" s="5"/>
      <c r="NIO518" s="5"/>
      <c r="NIP518" s="5"/>
      <c r="NIQ518" s="5"/>
      <c r="NIR518" s="5"/>
      <c r="NIS518" s="5"/>
      <c r="NIT518" s="5"/>
      <c r="NIU518" s="5"/>
      <c r="NIV518" s="5"/>
      <c r="NIW518" s="5"/>
      <c r="NIX518" s="5"/>
      <c r="NIY518" s="5"/>
      <c r="NIZ518" s="5"/>
      <c r="NJA518" s="5"/>
      <c r="NJB518" s="5"/>
      <c r="NJC518" s="5"/>
      <c r="NJD518" s="5"/>
      <c r="NJE518" s="5"/>
      <c r="NJF518" s="5"/>
      <c r="NJG518" s="5"/>
      <c r="NJH518" s="5"/>
      <c r="NJI518" s="5"/>
      <c r="NJJ518" s="5"/>
      <c r="NJK518" s="5"/>
      <c r="NJL518" s="5"/>
      <c r="NJM518" s="5"/>
      <c r="NJN518" s="5"/>
      <c r="NJO518" s="5"/>
      <c r="NJP518" s="5"/>
      <c r="NJQ518" s="5"/>
      <c r="NJR518" s="5"/>
      <c r="NJS518" s="5"/>
      <c r="NJT518" s="5"/>
      <c r="NJU518" s="5"/>
      <c r="NJV518" s="5"/>
      <c r="NJW518" s="5"/>
      <c r="NJX518" s="5"/>
      <c r="NJY518" s="5"/>
      <c r="NJZ518" s="5"/>
      <c r="NKA518" s="5"/>
      <c r="NKB518" s="5"/>
      <c r="NKC518" s="5"/>
      <c r="NKD518" s="5"/>
      <c r="NKE518" s="5"/>
      <c r="NKF518" s="5"/>
      <c r="NKG518" s="5"/>
      <c r="NKH518" s="5"/>
      <c r="NKI518" s="5"/>
      <c r="NKJ518" s="5"/>
      <c r="NKK518" s="5"/>
      <c r="NKL518" s="5"/>
      <c r="NKM518" s="5"/>
      <c r="NKN518" s="5"/>
      <c r="NKO518" s="5"/>
      <c r="NKP518" s="5"/>
      <c r="NKQ518" s="5"/>
      <c r="NKR518" s="5"/>
      <c r="NKS518" s="5"/>
      <c r="NKT518" s="5"/>
      <c r="NKU518" s="5"/>
      <c r="NKV518" s="5"/>
      <c r="NKW518" s="5"/>
      <c r="NKX518" s="5"/>
      <c r="NKY518" s="5"/>
      <c r="NKZ518" s="5"/>
      <c r="NLA518" s="5"/>
      <c r="NLB518" s="5"/>
      <c r="NLC518" s="5"/>
      <c r="NLD518" s="5"/>
      <c r="NLE518" s="5"/>
      <c r="NLF518" s="5"/>
      <c r="NLG518" s="5"/>
      <c r="NLH518" s="5"/>
      <c r="NLI518" s="5"/>
      <c r="NLJ518" s="5"/>
      <c r="NLK518" s="5"/>
      <c r="NLL518" s="5"/>
      <c r="NLM518" s="5"/>
      <c r="NLN518" s="5"/>
      <c r="NLO518" s="5"/>
      <c r="NLP518" s="5"/>
      <c r="NLQ518" s="5"/>
      <c r="NLR518" s="5"/>
      <c r="NLS518" s="5"/>
      <c r="NLT518" s="5"/>
      <c r="NLU518" s="5"/>
      <c r="NLV518" s="5"/>
      <c r="NLW518" s="5"/>
      <c r="NLX518" s="5"/>
      <c r="NLY518" s="5"/>
      <c r="NLZ518" s="5"/>
      <c r="NMA518" s="5"/>
      <c r="NMB518" s="5"/>
      <c r="NMC518" s="5"/>
      <c r="NMD518" s="5"/>
      <c r="NME518" s="5"/>
      <c r="NMF518" s="5"/>
      <c r="NMG518" s="5"/>
      <c r="NMH518" s="5"/>
      <c r="NMI518" s="5"/>
      <c r="NMJ518" s="5"/>
      <c r="NMK518" s="5"/>
      <c r="NML518" s="5"/>
      <c r="NMM518" s="5"/>
      <c r="NMN518" s="5"/>
      <c r="NMO518" s="5"/>
      <c r="NMP518" s="5"/>
      <c r="NMQ518" s="5"/>
      <c r="NMR518" s="5"/>
      <c r="NMS518" s="5"/>
      <c r="NMT518" s="5"/>
      <c r="NMU518" s="5"/>
      <c r="NMV518" s="5"/>
      <c r="NMW518" s="5"/>
      <c r="NMX518" s="5"/>
      <c r="NMY518" s="5"/>
      <c r="NMZ518" s="5"/>
      <c r="NNA518" s="5"/>
      <c r="NNB518" s="5"/>
      <c r="NNC518" s="5"/>
      <c r="NND518" s="5"/>
      <c r="NNE518" s="5"/>
      <c r="NNF518" s="5"/>
      <c r="NNG518" s="5"/>
      <c r="NNH518" s="5"/>
      <c r="NNI518" s="5"/>
      <c r="NNJ518" s="5"/>
      <c r="NNK518" s="5"/>
      <c r="NNL518" s="5"/>
      <c r="NNM518" s="5"/>
      <c r="NNN518" s="5"/>
      <c r="NNO518" s="5"/>
      <c r="NNP518" s="5"/>
      <c r="NNQ518" s="5"/>
      <c r="NNR518" s="5"/>
      <c r="NNS518" s="5"/>
      <c r="NNT518" s="5"/>
      <c r="NNU518" s="5"/>
      <c r="NNV518" s="5"/>
      <c r="NNW518" s="5"/>
      <c r="NNX518" s="5"/>
      <c r="NNY518" s="5"/>
      <c r="NNZ518" s="5"/>
      <c r="NOA518" s="5"/>
      <c r="NOB518" s="5"/>
      <c r="NOC518" s="5"/>
      <c r="NOD518" s="5"/>
      <c r="NOE518" s="5"/>
      <c r="NOF518" s="5"/>
      <c r="NOG518" s="5"/>
      <c r="NOH518" s="5"/>
      <c r="NOI518" s="5"/>
      <c r="NOJ518" s="5"/>
      <c r="NOK518" s="5"/>
      <c r="NOL518" s="5"/>
      <c r="NOM518" s="5"/>
      <c r="NON518" s="5"/>
      <c r="NOO518" s="5"/>
      <c r="NOP518" s="5"/>
      <c r="NOQ518" s="5"/>
      <c r="NOR518" s="5"/>
      <c r="NOS518" s="5"/>
      <c r="NOT518" s="5"/>
      <c r="NOU518" s="5"/>
      <c r="NOV518" s="5"/>
      <c r="NOW518" s="5"/>
      <c r="NOX518" s="5"/>
      <c r="NOY518" s="5"/>
      <c r="NOZ518" s="5"/>
      <c r="NPA518" s="5"/>
      <c r="NPB518" s="5"/>
      <c r="NPC518" s="5"/>
      <c r="NPD518" s="5"/>
      <c r="NPE518" s="5"/>
      <c r="NPF518" s="5"/>
      <c r="NPG518" s="5"/>
      <c r="NPH518" s="5"/>
      <c r="NPI518" s="5"/>
      <c r="NPJ518" s="5"/>
      <c r="NPK518" s="5"/>
      <c r="NPL518" s="5"/>
      <c r="NPM518" s="5"/>
      <c r="NPN518" s="5"/>
      <c r="NPO518" s="5"/>
      <c r="NPP518" s="5"/>
      <c r="NPQ518" s="5"/>
      <c r="NPR518" s="5"/>
      <c r="NPS518" s="5"/>
      <c r="NPT518" s="5"/>
      <c r="NPU518" s="5"/>
      <c r="NPV518" s="5"/>
      <c r="NPW518" s="5"/>
      <c r="NPX518" s="5"/>
      <c r="NPY518" s="5"/>
      <c r="NPZ518" s="5"/>
      <c r="NQA518" s="5"/>
      <c r="NQB518" s="5"/>
      <c r="NQC518" s="5"/>
      <c r="NQD518" s="5"/>
      <c r="NQE518" s="5"/>
      <c r="NQF518" s="5"/>
      <c r="NQG518" s="5"/>
      <c r="NQH518" s="5"/>
      <c r="NQI518" s="5"/>
      <c r="NQJ518" s="5"/>
      <c r="NQK518" s="5"/>
      <c r="NQL518" s="5"/>
      <c r="NQM518" s="5"/>
      <c r="NQN518" s="5"/>
      <c r="NQO518" s="5"/>
      <c r="NQP518" s="5"/>
      <c r="NQQ518" s="5"/>
      <c r="NQR518" s="5"/>
      <c r="NQS518" s="5"/>
      <c r="NQT518" s="5"/>
      <c r="NQU518" s="5"/>
      <c r="NQV518" s="5"/>
      <c r="NQW518" s="5"/>
      <c r="NQX518" s="5"/>
      <c r="NQY518" s="5"/>
      <c r="NQZ518" s="5"/>
      <c r="NRA518" s="5"/>
      <c r="NRB518" s="5"/>
      <c r="NRC518" s="5"/>
      <c r="NRD518" s="5"/>
      <c r="NRE518" s="5"/>
      <c r="NRF518" s="5"/>
      <c r="NRG518" s="5"/>
      <c r="NRH518" s="5"/>
      <c r="NRI518" s="5"/>
      <c r="NRJ518" s="5"/>
      <c r="NRK518" s="5"/>
      <c r="NRL518" s="5"/>
      <c r="NRM518" s="5"/>
      <c r="NRN518" s="5"/>
      <c r="NRO518" s="5"/>
      <c r="NRP518" s="5"/>
      <c r="NRQ518" s="5"/>
      <c r="NRR518" s="5"/>
      <c r="NRS518" s="5"/>
      <c r="NRT518" s="5"/>
      <c r="NRU518" s="5"/>
      <c r="NRV518" s="5"/>
      <c r="NRW518" s="5"/>
      <c r="NRX518" s="5"/>
      <c r="NRY518" s="5"/>
      <c r="NRZ518" s="5"/>
      <c r="NSA518" s="5"/>
      <c r="NSB518" s="5"/>
      <c r="NSC518" s="5"/>
      <c r="NSD518" s="5"/>
      <c r="NSE518" s="5"/>
      <c r="NSF518" s="5"/>
      <c r="NSG518" s="5"/>
      <c r="NSH518" s="5"/>
      <c r="NSI518" s="5"/>
      <c r="NSJ518" s="5"/>
      <c r="NSK518" s="5"/>
      <c r="NSL518" s="5"/>
      <c r="NSM518" s="5"/>
      <c r="NSN518" s="5"/>
      <c r="NSO518" s="5"/>
      <c r="NSP518" s="5"/>
      <c r="NSQ518" s="5"/>
      <c r="NSR518" s="5"/>
      <c r="NSS518" s="5"/>
      <c r="NST518" s="5"/>
      <c r="NSU518" s="5"/>
      <c r="NSV518" s="5"/>
      <c r="NSW518" s="5"/>
      <c r="NSX518" s="5"/>
      <c r="NSY518" s="5"/>
      <c r="NSZ518" s="5"/>
      <c r="NTA518" s="5"/>
      <c r="NTB518" s="5"/>
      <c r="NTC518" s="5"/>
      <c r="NTD518" s="5"/>
      <c r="NTE518" s="5"/>
      <c r="NTF518" s="5"/>
      <c r="NTG518" s="5"/>
      <c r="NTH518" s="5"/>
      <c r="NTI518" s="5"/>
      <c r="NTJ518" s="5"/>
      <c r="NTK518" s="5"/>
      <c r="NTL518" s="5"/>
      <c r="NTM518" s="5"/>
      <c r="NTN518" s="5"/>
      <c r="NTO518" s="5"/>
      <c r="NTP518" s="5"/>
      <c r="NTQ518" s="5"/>
      <c r="NTR518" s="5"/>
      <c r="NTS518" s="5"/>
      <c r="NTT518" s="5"/>
      <c r="NTU518" s="5"/>
      <c r="NTV518" s="5"/>
      <c r="NTW518" s="5"/>
      <c r="NTX518" s="5"/>
      <c r="NTY518" s="5"/>
      <c r="NTZ518" s="5"/>
      <c r="NUA518" s="5"/>
      <c r="NUB518" s="5"/>
      <c r="NUC518" s="5"/>
      <c r="NUD518" s="5"/>
      <c r="NUE518" s="5"/>
      <c r="NUF518" s="5"/>
      <c r="NUG518" s="5"/>
      <c r="NUH518" s="5"/>
      <c r="NUI518" s="5"/>
      <c r="NUJ518" s="5"/>
      <c r="NUK518" s="5"/>
      <c r="NUL518" s="5"/>
      <c r="NUM518" s="5"/>
      <c r="NUN518" s="5"/>
      <c r="NUO518" s="5"/>
      <c r="NUP518" s="5"/>
      <c r="NUQ518" s="5"/>
      <c r="NUR518" s="5"/>
      <c r="NUS518" s="5"/>
      <c r="NUT518" s="5"/>
      <c r="NUU518" s="5"/>
      <c r="NUV518" s="5"/>
      <c r="NUW518" s="5"/>
      <c r="NUX518" s="5"/>
      <c r="NUY518" s="5"/>
      <c r="NUZ518" s="5"/>
      <c r="NVA518" s="5"/>
      <c r="NVB518" s="5"/>
      <c r="NVC518" s="5"/>
      <c r="NVD518" s="5"/>
      <c r="NVE518" s="5"/>
      <c r="NVF518" s="5"/>
      <c r="NVG518" s="5"/>
      <c r="NVH518" s="5"/>
      <c r="NVI518" s="5"/>
      <c r="NVJ518" s="5"/>
      <c r="NVK518" s="5"/>
      <c r="NVL518" s="5"/>
      <c r="NVM518" s="5"/>
      <c r="NVN518" s="5"/>
      <c r="NVO518" s="5"/>
      <c r="NVP518" s="5"/>
      <c r="NVQ518" s="5"/>
      <c r="NVR518" s="5"/>
      <c r="NVS518" s="5"/>
      <c r="NVT518" s="5"/>
      <c r="NVU518" s="5"/>
      <c r="NVV518" s="5"/>
      <c r="NVW518" s="5"/>
      <c r="NVX518" s="5"/>
      <c r="NVY518" s="5"/>
      <c r="NVZ518" s="5"/>
      <c r="NWA518" s="5"/>
      <c r="NWB518" s="5"/>
      <c r="NWC518" s="5"/>
      <c r="NWD518" s="5"/>
      <c r="NWE518" s="5"/>
      <c r="NWF518" s="5"/>
      <c r="NWG518" s="5"/>
      <c r="NWH518" s="5"/>
      <c r="NWI518" s="5"/>
      <c r="NWJ518" s="5"/>
      <c r="NWK518" s="5"/>
      <c r="NWL518" s="5"/>
      <c r="NWM518" s="5"/>
      <c r="NWN518" s="5"/>
      <c r="NWO518" s="5"/>
      <c r="NWP518" s="5"/>
      <c r="NWQ518" s="5"/>
      <c r="NWR518" s="5"/>
      <c r="NWS518" s="5"/>
      <c r="NWT518" s="5"/>
      <c r="NWU518" s="5"/>
      <c r="NWV518" s="5"/>
      <c r="NWW518" s="5"/>
      <c r="NWX518" s="5"/>
      <c r="NWY518" s="5"/>
      <c r="NWZ518" s="5"/>
      <c r="NXA518" s="5"/>
      <c r="NXB518" s="5"/>
      <c r="NXC518" s="5"/>
      <c r="NXD518" s="5"/>
      <c r="NXE518" s="5"/>
      <c r="NXF518" s="5"/>
      <c r="NXG518" s="5"/>
      <c r="NXH518" s="5"/>
      <c r="NXI518" s="5"/>
      <c r="NXJ518" s="5"/>
      <c r="NXK518" s="5"/>
      <c r="NXL518" s="5"/>
      <c r="NXM518" s="5"/>
      <c r="NXN518" s="5"/>
      <c r="NXO518" s="5"/>
      <c r="NXP518" s="5"/>
      <c r="NXQ518" s="5"/>
      <c r="NXR518" s="5"/>
      <c r="NXS518" s="5"/>
      <c r="NXT518" s="5"/>
      <c r="NXU518" s="5"/>
      <c r="NXV518" s="5"/>
      <c r="NXW518" s="5"/>
      <c r="NXX518" s="5"/>
      <c r="NXY518" s="5"/>
      <c r="NXZ518" s="5"/>
      <c r="NYA518" s="5"/>
      <c r="NYB518" s="5"/>
      <c r="NYC518" s="5"/>
      <c r="NYD518" s="5"/>
      <c r="NYE518" s="5"/>
      <c r="NYF518" s="5"/>
      <c r="NYG518" s="5"/>
      <c r="NYH518" s="5"/>
      <c r="NYI518" s="5"/>
      <c r="NYJ518" s="5"/>
      <c r="NYK518" s="5"/>
      <c r="NYL518" s="5"/>
      <c r="NYM518" s="5"/>
      <c r="NYN518" s="5"/>
      <c r="NYO518" s="5"/>
      <c r="NYP518" s="5"/>
      <c r="NYQ518" s="5"/>
      <c r="NYR518" s="5"/>
      <c r="NYS518" s="5"/>
      <c r="NYT518" s="5"/>
      <c r="NYU518" s="5"/>
      <c r="NYV518" s="5"/>
      <c r="NYW518" s="5"/>
      <c r="NYX518" s="5"/>
      <c r="NYY518" s="5"/>
      <c r="NYZ518" s="5"/>
      <c r="NZA518" s="5"/>
      <c r="NZB518" s="5"/>
      <c r="NZC518" s="5"/>
      <c r="NZD518" s="5"/>
      <c r="NZE518" s="5"/>
      <c r="NZF518" s="5"/>
      <c r="NZG518" s="5"/>
      <c r="NZH518" s="5"/>
      <c r="NZI518" s="5"/>
      <c r="NZJ518" s="5"/>
      <c r="NZK518" s="5"/>
      <c r="NZL518" s="5"/>
      <c r="NZM518" s="5"/>
      <c r="NZN518" s="5"/>
      <c r="NZO518" s="5"/>
      <c r="NZP518" s="5"/>
      <c r="NZQ518" s="5"/>
      <c r="NZR518" s="5"/>
      <c r="NZS518" s="5"/>
      <c r="NZT518" s="5"/>
      <c r="NZU518" s="5"/>
      <c r="NZV518" s="5"/>
      <c r="NZW518" s="5"/>
      <c r="NZX518" s="5"/>
      <c r="NZY518" s="5"/>
      <c r="NZZ518" s="5"/>
      <c r="OAA518" s="5"/>
      <c r="OAB518" s="5"/>
      <c r="OAC518" s="5"/>
      <c r="OAD518" s="5"/>
      <c r="OAE518" s="5"/>
      <c r="OAF518" s="5"/>
      <c r="OAG518" s="5"/>
      <c r="OAH518" s="5"/>
      <c r="OAI518" s="5"/>
      <c r="OAJ518" s="5"/>
      <c r="OAK518" s="5"/>
      <c r="OAL518" s="5"/>
      <c r="OAM518" s="5"/>
      <c r="OAN518" s="5"/>
      <c r="OAO518" s="5"/>
      <c r="OAP518" s="5"/>
      <c r="OAQ518" s="5"/>
      <c r="OAR518" s="5"/>
      <c r="OAS518" s="5"/>
      <c r="OAT518" s="5"/>
      <c r="OAU518" s="5"/>
      <c r="OAV518" s="5"/>
      <c r="OAW518" s="5"/>
      <c r="OAX518" s="5"/>
      <c r="OAY518" s="5"/>
      <c r="OAZ518" s="5"/>
      <c r="OBA518" s="5"/>
      <c r="OBB518" s="5"/>
      <c r="OBC518" s="5"/>
      <c r="OBD518" s="5"/>
      <c r="OBE518" s="5"/>
      <c r="OBF518" s="5"/>
      <c r="OBG518" s="5"/>
      <c r="OBH518" s="5"/>
      <c r="OBI518" s="5"/>
      <c r="OBJ518" s="5"/>
      <c r="OBK518" s="5"/>
      <c r="OBL518" s="5"/>
      <c r="OBM518" s="5"/>
      <c r="OBN518" s="5"/>
      <c r="OBO518" s="5"/>
      <c r="OBP518" s="5"/>
      <c r="OBQ518" s="5"/>
      <c r="OBR518" s="5"/>
      <c r="OBS518" s="5"/>
      <c r="OBT518" s="5"/>
      <c r="OBU518" s="5"/>
      <c r="OBV518" s="5"/>
      <c r="OBW518" s="5"/>
      <c r="OBX518" s="5"/>
      <c r="OBY518" s="5"/>
      <c r="OBZ518" s="5"/>
      <c r="OCA518" s="5"/>
      <c r="OCB518" s="5"/>
      <c r="OCC518" s="5"/>
      <c r="OCD518" s="5"/>
      <c r="OCE518" s="5"/>
      <c r="OCF518" s="5"/>
      <c r="OCG518" s="5"/>
      <c r="OCH518" s="5"/>
      <c r="OCI518" s="5"/>
      <c r="OCJ518" s="5"/>
      <c r="OCK518" s="5"/>
      <c r="OCL518" s="5"/>
      <c r="OCM518" s="5"/>
      <c r="OCN518" s="5"/>
      <c r="OCO518" s="5"/>
      <c r="OCP518" s="5"/>
      <c r="OCQ518" s="5"/>
      <c r="OCR518" s="5"/>
      <c r="OCS518" s="5"/>
      <c r="OCT518" s="5"/>
      <c r="OCU518" s="5"/>
      <c r="OCV518" s="5"/>
      <c r="OCW518" s="5"/>
      <c r="OCX518" s="5"/>
      <c r="OCY518" s="5"/>
      <c r="OCZ518" s="5"/>
      <c r="ODA518" s="5"/>
      <c r="ODB518" s="5"/>
      <c r="ODC518" s="5"/>
      <c r="ODD518" s="5"/>
      <c r="ODE518" s="5"/>
      <c r="ODF518" s="5"/>
      <c r="ODG518" s="5"/>
      <c r="ODH518" s="5"/>
      <c r="ODI518" s="5"/>
      <c r="ODJ518" s="5"/>
      <c r="ODK518" s="5"/>
      <c r="ODL518" s="5"/>
      <c r="ODM518" s="5"/>
      <c r="ODN518" s="5"/>
      <c r="ODO518" s="5"/>
      <c r="ODP518" s="5"/>
      <c r="ODQ518" s="5"/>
      <c r="ODR518" s="5"/>
      <c r="ODS518" s="5"/>
      <c r="ODT518" s="5"/>
      <c r="ODU518" s="5"/>
      <c r="ODV518" s="5"/>
      <c r="ODW518" s="5"/>
      <c r="ODX518" s="5"/>
      <c r="ODY518" s="5"/>
      <c r="ODZ518" s="5"/>
      <c r="OEA518" s="5"/>
      <c r="OEB518" s="5"/>
      <c r="OEC518" s="5"/>
      <c r="OED518" s="5"/>
      <c r="OEE518" s="5"/>
      <c r="OEF518" s="5"/>
      <c r="OEG518" s="5"/>
      <c r="OEH518" s="5"/>
      <c r="OEI518" s="5"/>
      <c r="OEJ518" s="5"/>
      <c r="OEK518" s="5"/>
      <c r="OEL518" s="5"/>
      <c r="OEM518" s="5"/>
      <c r="OEN518" s="5"/>
      <c r="OEO518" s="5"/>
      <c r="OEP518" s="5"/>
      <c r="OEQ518" s="5"/>
      <c r="OER518" s="5"/>
      <c r="OES518" s="5"/>
      <c r="OET518" s="5"/>
      <c r="OEU518" s="5"/>
      <c r="OEV518" s="5"/>
      <c r="OEW518" s="5"/>
      <c r="OEX518" s="5"/>
      <c r="OEY518" s="5"/>
      <c r="OEZ518" s="5"/>
      <c r="OFA518" s="5"/>
      <c r="OFB518" s="5"/>
      <c r="OFC518" s="5"/>
      <c r="OFD518" s="5"/>
      <c r="OFE518" s="5"/>
      <c r="OFF518" s="5"/>
      <c r="OFG518" s="5"/>
      <c r="OFH518" s="5"/>
      <c r="OFI518" s="5"/>
      <c r="OFJ518" s="5"/>
      <c r="OFK518" s="5"/>
      <c r="OFL518" s="5"/>
      <c r="OFM518" s="5"/>
      <c r="OFN518" s="5"/>
      <c r="OFO518" s="5"/>
      <c r="OFP518" s="5"/>
      <c r="OFQ518" s="5"/>
      <c r="OFR518" s="5"/>
      <c r="OFS518" s="5"/>
      <c r="OFT518" s="5"/>
      <c r="OFU518" s="5"/>
      <c r="OFV518" s="5"/>
      <c r="OFW518" s="5"/>
      <c r="OFX518" s="5"/>
      <c r="OFY518" s="5"/>
      <c r="OFZ518" s="5"/>
      <c r="OGA518" s="5"/>
      <c r="OGB518" s="5"/>
      <c r="OGC518" s="5"/>
      <c r="OGD518" s="5"/>
      <c r="OGE518" s="5"/>
      <c r="OGF518" s="5"/>
      <c r="OGG518" s="5"/>
      <c r="OGH518" s="5"/>
      <c r="OGI518" s="5"/>
      <c r="OGJ518" s="5"/>
      <c r="OGK518" s="5"/>
      <c r="OGL518" s="5"/>
      <c r="OGM518" s="5"/>
      <c r="OGN518" s="5"/>
      <c r="OGO518" s="5"/>
      <c r="OGP518" s="5"/>
      <c r="OGQ518" s="5"/>
      <c r="OGR518" s="5"/>
      <c r="OGS518" s="5"/>
      <c r="OGT518" s="5"/>
      <c r="OGU518" s="5"/>
      <c r="OGV518" s="5"/>
      <c r="OGW518" s="5"/>
      <c r="OGX518" s="5"/>
      <c r="OGY518" s="5"/>
      <c r="OGZ518" s="5"/>
      <c r="OHA518" s="5"/>
      <c r="OHB518" s="5"/>
      <c r="OHC518" s="5"/>
      <c r="OHD518" s="5"/>
      <c r="OHE518" s="5"/>
      <c r="OHF518" s="5"/>
      <c r="OHG518" s="5"/>
      <c r="OHH518" s="5"/>
      <c r="OHI518" s="5"/>
      <c r="OHJ518" s="5"/>
      <c r="OHK518" s="5"/>
      <c r="OHL518" s="5"/>
      <c r="OHM518" s="5"/>
      <c r="OHN518" s="5"/>
      <c r="OHO518" s="5"/>
      <c r="OHP518" s="5"/>
      <c r="OHQ518" s="5"/>
      <c r="OHR518" s="5"/>
      <c r="OHS518" s="5"/>
      <c r="OHT518" s="5"/>
      <c r="OHU518" s="5"/>
      <c r="OHV518" s="5"/>
      <c r="OHW518" s="5"/>
      <c r="OHX518" s="5"/>
      <c r="OHY518" s="5"/>
      <c r="OHZ518" s="5"/>
      <c r="OIA518" s="5"/>
      <c r="OIB518" s="5"/>
      <c r="OIC518" s="5"/>
      <c r="OID518" s="5"/>
      <c r="OIE518" s="5"/>
      <c r="OIF518" s="5"/>
      <c r="OIG518" s="5"/>
      <c r="OIH518" s="5"/>
      <c r="OII518" s="5"/>
      <c r="OIJ518" s="5"/>
      <c r="OIK518" s="5"/>
      <c r="OIL518" s="5"/>
      <c r="OIM518" s="5"/>
      <c r="OIN518" s="5"/>
      <c r="OIO518" s="5"/>
      <c r="OIP518" s="5"/>
      <c r="OIQ518" s="5"/>
      <c r="OIR518" s="5"/>
      <c r="OIS518" s="5"/>
      <c r="OIT518" s="5"/>
      <c r="OIU518" s="5"/>
      <c r="OIV518" s="5"/>
      <c r="OIW518" s="5"/>
      <c r="OIX518" s="5"/>
      <c r="OIY518" s="5"/>
      <c r="OIZ518" s="5"/>
      <c r="OJA518" s="5"/>
      <c r="OJB518" s="5"/>
      <c r="OJC518" s="5"/>
      <c r="OJD518" s="5"/>
      <c r="OJE518" s="5"/>
      <c r="OJF518" s="5"/>
      <c r="OJG518" s="5"/>
      <c r="OJH518" s="5"/>
      <c r="OJI518" s="5"/>
      <c r="OJJ518" s="5"/>
      <c r="OJK518" s="5"/>
      <c r="OJL518" s="5"/>
      <c r="OJM518" s="5"/>
      <c r="OJN518" s="5"/>
      <c r="OJO518" s="5"/>
      <c r="OJP518" s="5"/>
      <c r="OJQ518" s="5"/>
      <c r="OJR518" s="5"/>
      <c r="OJS518" s="5"/>
      <c r="OJT518" s="5"/>
      <c r="OJU518" s="5"/>
      <c r="OJV518" s="5"/>
      <c r="OJW518" s="5"/>
      <c r="OJX518" s="5"/>
      <c r="OJY518" s="5"/>
      <c r="OJZ518" s="5"/>
      <c r="OKA518" s="5"/>
      <c r="OKB518" s="5"/>
      <c r="OKC518" s="5"/>
      <c r="OKD518" s="5"/>
      <c r="OKE518" s="5"/>
      <c r="OKF518" s="5"/>
      <c r="OKG518" s="5"/>
      <c r="OKH518" s="5"/>
      <c r="OKI518" s="5"/>
      <c r="OKJ518" s="5"/>
      <c r="OKK518" s="5"/>
      <c r="OKL518" s="5"/>
      <c r="OKM518" s="5"/>
      <c r="OKN518" s="5"/>
      <c r="OKO518" s="5"/>
      <c r="OKP518" s="5"/>
      <c r="OKQ518" s="5"/>
      <c r="OKR518" s="5"/>
      <c r="OKS518" s="5"/>
      <c r="OKT518" s="5"/>
      <c r="OKU518" s="5"/>
      <c r="OKV518" s="5"/>
      <c r="OKW518" s="5"/>
      <c r="OKX518" s="5"/>
      <c r="OKY518" s="5"/>
      <c r="OKZ518" s="5"/>
      <c r="OLA518" s="5"/>
      <c r="OLB518" s="5"/>
      <c r="OLC518" s="5"/>
      <c r="OLD518" s="5"/>
      <c r="OLE518" s="5"/>
      <c r="OLF518" s="5"/>
      <c r="OLG518" s="5"/>
      <c r="OLH518" s="5"/>
      <c r="OLI518" s="5"/>
      <c r="OLJ518" s="5"/>
      <c r="OLK518" s="5"/>
      <c r="OLL518" s="5"/>
      <c r="OLM518" s="5"/>
      <c r="OLN518" s="5"/>
      <c r="OLO518" s="5"/>
      <c r="OLP518" s="5"/>
      <c r="OLQ518" s="5"/>
      <c r="OLR518" s="5"/>
      <c r="OLS518" s="5"/>
      <c r="OLT518" s="5"/>
      <c r="OLU518" s="5"/>
      <c r="OLV518" s="5"/>
      <c r="OLW518" s="5"/>
      <c r="OLX518" s="5"/>
      <c r="OLY518" s="5"/>
      <c r="OLZ518" s="5"/>
      <c r="OMA518" s="5"/>
      <c r="OMB518" s="5"/>
      <c r="OMC518" s="5"/>
      <c r="OMD518" s="5"/>
      <c r="OME518" s="5"/>
      <c r="OMF518" s="5"/>
      <c r="OMG518" s="5"/>
      <c r="OMH518" s="5"/>
      <c r="OMI518" s="5"/>
      <c r="OMJ518" s="5"/>
      <c r="OMK518" s="5"/>
      <c r="OML518" s="5"/>
      <c r="OMM518" s="5"/>
      <c r="OMN518" s="5"/>
      <c r="OMO518" s="5"/>
      <c r="OMP518" s="5"/>
      <c r="OMQ518" s="5"/>
      <c r="OMR518" s="5"/>
      <c r="OMS518" s="5"/>
      <c r="OMT518" s="5"/>
      <c r="OMU518" s="5"/>
      <c r="OMV518" s="5"/>
      <c r="OMW518" s="5"/>
      <c r="OMX518" s="5"/>
      <c r="OMY518" s="5"/>
      <c r="OMZ518" s="5"/>
      <c r="ONA518" s="5"/>
      <c r="ONB518" s="5"/>
      <c r="ONC518" s="5"/>
      <c r="OND518" s="5"/>
      <c r="ONE518" s="5"/>
      <c r="ONF518" s="5"/>
      <c r="ONG518" s="5"/>
      <c r="ONH518" s="5"/>
      <c r="ONI518" s="5"/>
      <c r="ONJ518" s="5"/>
      <c r="ONK518" s="5"/>
      <c r="ONL518" s="5"/>
      <c r="ONM518" s="5"/>
      <c r="ONN518" s="5"/>
      <c r="ONO518" s="5"/>
      <c r="ONP518" s="5"/>
      <c r="ONQ518" s="5"/>
      <c r="ONR518" s="5"/>
      <c r="ONS518" s="5"/>
      <c r="ONT518" s="5"/>
      <c r="ONU518" s="5"/>
      <c r="ONV518" s="5"/>
      <c r="ONW518" s="5"/>
      <c r="ONX518" s="5"/>
      <c r="ONY518" s="5"/>
      <c r="ONZ518" s="5"/>
      <c r="OOA518" s="5"/>
      <c r="OOB518" s="5"/>
      <c r="OOC518" s="5"/>
      <c r="OOD518" s="5"/>
      <c r="OOE518" s="5"/>
      <c r="OOF518" s="5"/>
      <c r="OOG518" s="5"/>
      <c r="OOH518" s="5"/>
      <c r="OOI518" s="5"/>
      <c r="OOJ518" s="5"/>
      <c r="OOK518" s="5"/>
      <c r="OOL518" s="5"/>
      <c r="OOM518" s="5"/>
      <c r="OON518" s="5"/>
      <c r="OOO518" s="5"/>
      <c r="OOP518" s="5"/>
      <c r="OOQ518" s="5"/>
      <c r="OOR518" s="5"/>
      <c r="OOS518" s="5"/>
      <c r="OOT518" s="5"/>
      <c r="OOU518" s="5"/>
      <c r="OOV518" s="5"/>
      <c r="OOW518" s="5"/>
      <c r="OOX518" s="5"/>
      <c r="OOY518" s="5"/>
      <c r="OOZ518" s="5"/>
      <c r="OPA518" s="5"/>
      <c r="OPB518" s="5"/>
      <c r="OPC518" s="5"/>
      <c r="OPD518" s="5"/>
      <c r="OPE518" s="5"/>
      <c r="OPF518" s="5"/>
      <c r="OPG518" s="5"/>
      <c r="OPH518" s="5"/>
      <c r="OPI518" s="5"/>
      <c r="OPJ518" s="5"/>
      <c r="OPK518" s="5"/>
      <c r="OPL518" s="5"/>
      <c r="OPM518" s="5"/>
      <c r="OPN518" s="5"/>
      <c r="OPO518" s="5"/>
      <c r="OPP518" s="5"/>
      <c r="OPQ518" s="5"/>
      <c r="OPR518" s="5"/>
      <c r="OPS518" s="5"/>
      <c r="OPT518" s="5"/>
      <c r="OPU518" s="5"/>
      <c r="OPV518" s="5"/>
      <c r="OPW518" s="5"/>
      <c r="OPX518" s="5"/>
      <c r="OPY518" s="5"/>
      <c r="OPZ518" s="5"/>
      <c r="OQA518" s="5"/>
      <c r="OQB518" s="5"/>
      <c r="OQC518" s="5"/>
      <c r="OQD518" s="5"/>
      <c r="OQE518" s="5"/>
      <c r="OQF518" s="5"/>
      <c r="OQG518" s="5"/>
      <c r="OQH518" s="5"/>
      <c r="OQI518" s="5"/>
      <c r="OQJ518" s="5"/>
      <c r="OQK518" s="5"/>
      <c r="OQL518" s="5"/>
      <c r="OQM518" s="5"/>
      <c r="OQN518" s="5"/>
      <c r="OQO518" s="5"/>
      <c r="OQP518" s="5"/>
      <c r="OQQ518" s="5"/>
      <c r="OQR518" s="5"/>
      <c r="OQS518" s="5"/>
      <c r="OQT518" s="5"/>
      <c r="OQU518" s="5"/>
      <c r="OQV518" s="5"/>
      <c r="OQW518" s="5"/>
      <c r="OQX518" s="5"/>
      <c r="OQY518" s="5"/>
      <c r="OQZ518" s="5"/>
      <c r="ORA518" s="5"/>
      <c r="ORB518" s="5"/>
      <c r="ORC518" s="5"/>
      <c r="ORD518" s="5"/>
      <c r="ORE518" s="5"/>
      <c r="ORF518" s="5"/>
      <c r="ORG518" s="5"/>
      <c r="ORH518" s="5"/>
      <c r="ORI518" s="5"/>
      <c r="ORJ518" s="5"/>
      <c r="ORK518" s="5"/>
      <c r="ORL518" s="5"/>
      <c r="ORM518" s="5"/>
      <c r="ORN518" s="5"/>
      <c r="ORO518" s="5"/>
      <c r="ORP518" s="5"/>
      <c r="ORQ518" s="5"/>
      <c r="ORR518" s="5"/>
      <c r="ORS518" s="5"/>
      <c r="ORT518" s="5"/>
      <c r="ORU518" s="5"/>
      <c r="ORV518" s="5"/>
      <c r="ORW518" s="5"/>
      <c r="ORX518" s="5"/>
      <c r="ORY518" s="5"/>
      <c r="ORZ518" s="5"/>
      <c r="OSA518" s="5"/>
      <c r="OSB518" s="5"/>
      <c r="OSC518" s="5"/>
      <c r="OSD518" s="5"/>
      <c r="OSE518" s="5"/>
      <c r="OSF518" s="5"/>
      <c r="OSG518" s="5"/>
      <c r="OSH518" s="5"/>
      <c r="OSI518" s="5"/>
      <c r="OSJ518" s="5"/>
      <c r="OSK518" s="5"/>
      <c r="OSL518" s="5"/>
      <c r="OSM518" s="5"/>
      <c r="OSN518" s="5"/>
      <c r="OSO518" s="5"/>
      <c r="OSP518" s="5"/>
      <c r="OSQ518" s="5"/>
      <c r="OSR518" s="5"/>
      <c r="OSS518" s="5"/>
      <c r="OST518" s="5"/>
      <c r="OSU518" s="5"/>
      <c r="OSV518" s="5"/>
      <c r="OSW518" s="5"/>
      <c r="OSX518" s="5"/>
      <c r="OSY518" s="5"/>
      <c r="OSZ518" s="5"/>
      <c r="OTA518" s="5"/>
      <c r="OTB518" s="5"/>
      <c r="OTC518" s="5"/>
      <c r="OTD518" s="5"/>
      <c r="OTE518" s="5"/>
      <c r="OTF518" s="5"/>
      <c r="OTG518" s="5"/>
      <c r="OTH518" s="5"/>
      <c r="OTI518" s="5"/>
      <c r="OTJ518" s="5"/>
      <c r="OTK518" s="5"/>
      <c r="OTL518" s="5"/>
      <c r="OTM518" s="5"/>
      <c r="OTN518" s="5"/>
      <c r="OTO518" s="5"/>
      <c r="OTP518" s="5"/>
      <c r="OTQ518" s="5"/>
      <c r="OTR518" s="5"/>
      <c r="OTS518" s="5"/>
      <c r="OTT518" s="5"/>
      <c r="OTU518" s="5"/>
      <c r="OTV518" s="5"/>
      <c r="OTW518" s="5"/>
      <c r="OTX518" s="5"/>
      <c r="OTY518" s="5"/>
      <c r="OTZ518" s="5"/>
      <c r="OUA518" s="5"/>
      <c r="OUB518" s="5"/>
      <c r="OUC518" s="5"/>
      <c r="OUD518" s="5"/>
      <c r="OUE518" s="5"/>
      <c r="OUF518" s="5"/>
      <c r="OUG518" s="5"/>
      <c r="OUH518" s="5"/>
      <c r="OUI518" s="5"/>
      <c r="OUJ518" s="5"/>
      <c r="OUK518" s="5"/>
      <c r="OUL518" s="5"/>
      <c r="OUM518" s="5"/>
      <c r="OUN518" s="5"/>
      <c r="OUO518" s="5"/>
      <c r="OUP518" s="5"/>
      <c r="OUQ518" s="5"/>
      <c r="OUR518" s="5"/>
      <c r="OUS518" s="5"/>
      <c r="OUT518" s="5"/>
      <c r="OUU518" s="5"/>
      <c r="OUV518" s="5"/>
      <c r="OUW518" s="5"/>
      <c r="OUX518" s="5"/>
      <c r="OUY518" s="5"/>
      <c r="OUZ518" s="5"/>
      <c r="OVA518" s="5"/>
      <c r="OVB518" s="5"/>
      <c r="OVC518" s="5"/>
      <c r="OVD518" s="5"/>
      <c r="OVE518" s="5"/>
      <c r="OVF518" s="5"/>
      <c r="OVG518" s="5"/>
      <c r="OVH518" s="5"/>
      <c r="OVI518" s="5"/>
      <c r="OVJ518" s="5"/>
      <c r="OVK518" s="5"/>
      <c r="OVL518" s="5"/>
      <c r="OVM518" s="5"/>
      <c r="OVN518" s="5"/>
      <c r="OVO518" s="5"/>
      <c r="OVP518" s="5"/>
      <c r="OVQ518" s="5"/>
      <c r="OVR518" s="5"/>
      <c r="OVS518" s="5"/>
      <c r="OVT518" s="5"/>
      <c r="OVU518" s="5"/>
      <c r="OVV518" s="5"/>
      <c r="OVW518" s="5"/>
      <c r="OVX518" s="5"/>
      <c r="OVY518" s="5"/>
      <c r="OVZ518" s="5"/>
      <c r="OWA518" s="5"/>
      <c r="OWB518" s="5"/>
      <c r="OWC518" s="5"/>
      <c r="OWD518" s="5"/>
      <c r="OWE518" s="5"/>
      <c r="OWF518" s="5"/>
      <c r="OWG518" s="5"/>
      <c r="OWH518" s="5"/>
      <c r="OWI518" s="5"/>
      <c r="OWJ518" s="5"/>
      <c r="OWK518" s="5"/>
      <c r="OWL518" s="5"/>
      <c r="OWM518" s="5"/>
      <c r="OWN518" s="5"/>
      <c r="OWO518" s="5"/>
      <c r="OWP518" s="5"/>
      <c r="OWQ518" s="5"/>
      <c r="OWR518" s="5"/>
      <c r="OWS518" s="5"/>
      <c r="OWT518" s="5"/>
      <c r="OWU518" s="5"/>
      <c r="OWV518" s="5"/>
      <c r="OWW518" s="5"/>
      <c r="OWX518" s="5"/>
      <c r="OWY518" s="5"/>
      <c r="OWZ518" s="5"/>
      <c r="OXA518" s="5"/>
      <c r="OXB518" s="5"/>
      <c r="OXC518" s="5"/>
      <c r="OXD518" s="5"/>
      <c r="OXE518" s="5"/>
      <c r="OXF518" s="5"/>
      <c r="OXG518" s="5"/>
      <c r="OXH518" s="5"/>
      <c r="OXI518" s="5"/>
      <c r="OXJ518" s="5"/>
      <c r="OXK518" s="5"/>
      <c r="OXL518" s="5"/>
      <c r="OXM518" s="5"/>
      <c r="OXN518" s="5"/>
      <c r="OXO518" s="5"/>
      <c r="OXP518" s="5"/>
      <c r="OXQ518" s="5"/>
      <c r="OXR518" s="5"/>
      <c r="OXS518" s="5"/>
      <c r="OXT518" s="5"/>
      <c r="OXU518" s="5"/>
      <c r="OXV518" s="5"/>
      <c r="OXW518" s="5"/>
      <c r="OXX518" s="5"/>
      <c r="OXY518" s="5"/>
      <c r="OXZ518" s="5"/>
      <c r="OYA518" s="5"/>
      <c r="OYB518" s="5"/>
      <c r="OYC518" s="5"/>
      <c r="OYD518" s="5"/>
      <c r="OYE518" s="5"/>
      <c r="OYF518" s="5"/>
      <c r="OYG518" s="5"/>
      <c r="OYH518" s="5"/>
      <c r="OYI518" s="5"/>
      <c r="OYJ518" s="5"/>
      <c r="OYK518" s="5"/>
      <c r="OYL518" s="5"/>
      <c r="OYM518" s="5"/>
      <c r="OYN518" s="5"/>
      <c r="OYO518" s="5"/>
      <c r="OYP518" s="5"/>
      <c r="OYQ518" s="5"/>
      <c r="OYR518" s="5"/>
      <c r="OYS518" s="5"/>
      <c r="OYT518" s="5"/>
      <c r="OYU518" s="5"/>
      <c r="OYV518" s="5"/>
      <c r="OYW518" s="5"/>
      <c r="OYX518" s="5"/>
      <c r="OYY518" s="5"/>
      <c r="OYZ518" s="5"/>
      <c r="OZA518" s="5"/>
      <c r="OZB518" s="5"/>
      <c r="OZC518" s="5"/>
      <c r="OZD518" s="5"/>
      <c r="OZE518" s="5"/>
      <c r="OZF518" s="5"/>
      <c r="OZG518" s="5"/>
      <c r="OZH518" s="5"/>
      <c r="OZI518" s="5"/>
      <c r="OZJ518" s="5"/>
      <c r="OZK518" s="5"/>
      <c r="OZL518" s="5"/>
      <c r="OZM518" s="5"/>
      <c r="OZN518" s="5"/>
      <c r="OZO518" s="5"/>
      <c r="OZP518" s="5"/>
      <c r="OZQ518" s="5"/>
      <c r="OZR518" s="5"/>
      <c r="OZS518" s="5"/>
      <c r="OZT518" s="5"/>
      <c r="OZU518" s="5"/>
      <c r="OZV518" s="5"/>
      <c r="OZW518" s="5"/>
      <c r="OZX518" s="5"/>
      <c r="OZY518" s="5"/>
      <c r="OZZ518" s="5"/>
      <c r="PAA518" s="5"/>
      <c r="PAB518" s="5"/>
      <c r="PAC518" s="5"/>
      <c r="PAD518" s="5"/>
      <c r="PAE518" s="5"/>
      <c r="PAF518" s="5"/>
      <c r="PAG518" s="5"/>
      <c r="PAH518" s="5"/>
      <c r="PAI518" s="5"/>
      <c r="PAJ518" s="5"/>
      <c r="PAK518" s="5"/>
      <c r="PAL518" s="5"/>
      <c r="PAM518" s="5"/>
      <c r="PAN518" s="5"/>
      <c r="PAO518" s="5"/>
      <c r="PAP518" s="5"/>
      <c r="PAQ518" s="5"/>
      <c r="PAR518" s="5"/>
      <c r="PAS518" s="5"/>
      <c r="PAT518" s="5"/>
      <c r="PAU518" s="5"/>
      <c r="PAV518" s="5"/>
      <c r="PAW518" s="5"/>
      <c r="PAX518" s="5"/>
      <c r="PAY518" s="5"/>
      <c r="PAZ518" s="5"/>
      <c r="PBA518" s="5"/>
      <c r="PBB518" s="5"/>
      <c r="PBC518" s="5"/>
      <c r="PBD518" s="5"/>
      <c r="PBE518" s="5"/>
      <c r="PBF518" s="5"/>
      <c r="PBG518" s="5"/>
      <c r="PBH518" s="5"/>
      <c r="PBI518" s="5"/>
      <c r="PBJ518" s="5"/>
      <c r="PBK518" s="5"/>
      <c r="PBL518" s="5"/>
      <c r="PBM518" s="5"/>
      <c r="PBN518" s="5"/>
      <c r="PBO518" s="5"/>
      <c r="PBP518" s="5"/>
      <c r="PBQ518" s="5"/>
      <c r="PBR518" s="5"/>
      <c r="PBS518" s="5"/>
      <c r="PBT518" s="5"/>
      <c r="PBU518" s="5"/>
      <c r="PBV518" s="5"/>
      <c r="PBW518" s="5"/>
      <c r="PBX518" s="5"/>
      <c r="PBY518" s="5"/>
      <c r="PBZ518" s="5"/>
      <c r="PCA518" s="5"/>
      <c r="PCB518" s="5"/>
      <c r="PCC518" s="5"/>
      <c r="PCD518" s="5"/>
      <c r="PCE518" s="5"/>
      <c r="PCF518" s="5"/>
      <c r="PCG518" s="5"/>
      <c r="PCH518" s="5"/>
      <c r="PCI518" s="5"/>
      <c r="PCJ518" s="5"/>
      <c r="PCK518" s="5"/>
      <c r="PCL518" s="5"/>
      <c r="PCM518" s="5"/>
      <c r="PCN518" s="5"/>
      <c r="PCO518" s="5"/>
      <c r="PCP518" s="5"/>
      <c r="PCQ518" s="5"/>
      <c r="PCR518" s="5"/>
      <c r="PCS518" s="5"/>
      <c r="PCT518" s="5"/>
      <c r="PCU518" s="5"/>
      <c r="PCV518" s="5"/>
      <c r="PCW518" s="5"/>
      <c r="PCX518" s="5"/>
      <c r="PCY518" s="5"/>
      <c r="PCZ518" s="5"/>
      <c r="PDA518" s="5"/>
      <c r="PDB518" s="5"/>
      <c r="PDC518" s="5"/>
      <c r="PDD518" s="5"/>
      <c r="PDE518" s="5"/>
      <c r="PDF518" s="5"/>
      <c r="PDG518" s="5"/>
      <c r="PDH518" s="5"/>
      <c r="PDI518" s="5"/>
      <c r="PDJ518" s="5"/>
      <c r="PDK518" s="5"/>
      <c r="PDL518" s="5"/>
      <c r="PDM518" s="5"/>
      <c r="PDN518" s="5"/>
      <c r="PDO518" s="5"/>
      <c r="PDP518" s="5"/>
      <c r="PDQ518" s="5"/>
      <c r="PDR518" s="5"/>
      <c r="PDS518" s="5"/>
      <c r="PDT518" s="5"/>
      <c r="PDU518" s="5"/>
      <c r="PDV518" s="5"/>
      <c r="PDW518" s="5"/>
      <c r="PDX518" s="5"/>
      <c r="PDY518" s="5"/>
      <c r="PDZ518" s="5"/>
      <c r="PEA518" s="5"/>
      <c r="PEB518" s="5"/>
      <c r="PEC518" s="5"/>
      <c r="PED518" s="5"/>
      <c r="PEE518" s="5"/>
      <c r="PEF518" s="5"/>
      <c r="PEG518" s="5"/>
      <c r="PEH518" s="5"/>
      <c r="PEI518" s="5"/>
      <c r="PEJ518" s="5"/>
      <c r="PEK518" s="5"/>
      <c r="PEL518" s="5"/>
      <c r="PEM518" s="5"/>
      <c r="PEN518" s="5"/>
      <c r="PEO518" s="5"/>
      <c r="PEP518" s="5"/>
      <c r="PEQ518" s="5"/>
      <c r="PER518" s="5"/>
      <c r="PES518" s="5"/>
      <c r="PET518" s="5"/>
      <c r="PEU518" s="5"/>
      <c r="PEV518" s="5"/>
      <c r="PEW518" s="5"/>
      <c r="PEX518" s="5"/>
      <c r="PEY518" s="5"/>
      <c r="PEZ518" s="5"/>
      <c r="PFA518" s="5"/>
      <c r="PFB518" s="5"/>
      <c r="PFC518" s="5"/>
      <c r="PFD518" s="5"/>
      <c r="PFE518" s="5"/>
      <c r="PFF518" s="5"/>
      <c r="PFG518" s="5"/>
      <c r="PFH518" s="5"/>
      <c r="PFI518" s="5"/>
      <c r="PFJ518" s="5"/>
      <c r="PFK518" s="5"/>
      <c r="PFL518" s="5"/>
      <c r="PFM518" s="5"/>
      <c r="PFN518" s="5"/>
      <c r="PFO518" s="5"/>
      <c r="PFP518" s="5"/>
      <c r="PFQ518" s="5"/>
      <c r="PFR518" s="5"/>
      <c r="PFS518" s="5"/>
      <c r="PFT518" s="5"/>
      <c r="PFU518" s="5"/>
      <c r="PFV518" s="5"/>
      <c r="PFW518" s="5"/>
      <c r="PFX518" s="5"/>
      <c r="PFY518" s="5"/>
      <c r="PFZ518" s="5"/>
      <c r="PGA518" s="5"/>
      <c r="PGB518" s="5"/>
      <c r="PGC518" s="5"/>
      <c r="PGD518" s="5"/>
      <c r="PGE518" s="5"/>
      <c r="PGF518" s="5"/>
      <c r="PGG518" s="5"/>
      <c r="PGH518" s="5"/>
      <c r="PGI518" s="5"/>
      <c r="PGJ518" s="5"/>
      <c r="PGK518" s="5"/>
      <c r="PGL518" s="5"/>
      <c r="PGM518" s="5"/>
      <c r="PGN518" s="5"/>
      <c r="PGO518" s="5"/>
      <c r="PGP518" s="5"/>
      <c r="PGQ518" s="5"/>
      <c r="PGR518" s="5"/>
      <c r="PGS518" s="5"/>
      <c r="PGT518" s="5"/>
      <c r="PGU518" s="5"/>
      <c r="PGV518" s="5"/>
      <c r="PGW518" s="5"/>
      <c r="PGX518" s="5"/>
      <c r="PGY518" s="5"/>
      <c r="PGZ518" s="5"/>
      <c r="PHA518" s="5"/>
      <c r="PHB518" s="5"/>
      <c r="PHC518" s="5"/>
      <c r="PHD518" s="5"/>
      <c r="PHE518" s="5"/>
      <c r="PHF518" s="5"/>
      <c r="PHG518" s="5"/>
      <c r="PHH518" s="5"/>
      <c r="PHI518" s="5"/>
      <c r="PHJ518" s="5"/>
      <c r="PHK518" s="5"/>
      <c r="PHL518" s="5"/>
      <c r="PHM518" s="5"/>
      <c r="PHN518" s="5"/>
      <c r="PHO518" s="5"/>
      <c r="PHP518" s="5"/>
      <c r="PHQ518" s="5"/>
      <c r="PHR518" s="5"/>
      <c r="PHS518" s="5"/>
      <c r="PHT518" s="5"/>
      <c r="PHU518" s="5"/>
      <c r="PHV518" s="5"/>
      <c r="PHW518" s="5"/>
      <c r="PHX518" s="5"/>
      <c r="PHY518" s="5"/>
      <c r="PHZ518" s="5"/>
      <c r="PIA518" s="5"/>
      <c r="PIB518" s="5"/>
      <c r="PIC518" s="5"/>
      <c r="PID518" s="5"/>
      <c r="PIE518" s="5"/>
      <c r="PIF518" s="5"/>
      <c r="PIG518" s="5"/>
      <c r="PIH518" s="5"/>
      <c r="PII518" s="5"/>
      <c r="PIJ518" s="5"/>
      <c r="PIK518" s="5"/>
      <c r="PIL518" s="5"/>
      <c r="PIM518" s="5"/>
      <c r="PIN518" s="5"/>
      <c r="PIO518" s="5"/>
      <c r="PIP518" s="5"/>
      <c r="PIQ518" s="5"/>
      <c r="PIR518" s="5"/>
      <c r="PIS518" s="5"/>
      <c r="PIT518" s="5"/>
      <c r="PIU518" s="5"/>
      <c r="PIV518" s="5"/>
      <c r="PIW518" s="5"/>
      <c r="PIX518" s="5"/>
      <c r="PIY518" s="5"/>
      <c r="PIZ518" s="5"/>
      <c r="PJA518" s="5"/>
      <c r="PJB518" s="5"/>
      <c r="PJC518" s="5"/>
      <c r="PJD518" s="5"/>
      <c r="PJE518" s="5"/>
      <c r="PJF518" s="5"/>
      <c r="PJG518" s="5"/>
      <c r="PJH518" s="5"/>
      <c r="PJI518" s="5"/>
      <c r="PJJ518" s="5"/>
      <c r="PJK518" s="5"/>
      <c r="PJL518" s="5"/>
      <c r="PJM518" s="5"/>
      <c r="PJN518" s="5"/>
      <c r="PJO518" s="5"/>
      <c r="PJP518" s="5"/>
      <c r="PJQ518" s="5"/>
      <c r="PJR518" s="5"/>
      <c r="PJS518" s="5"/>
      <c r="PJT518" s="5"/>
      <c r="PJU518" s="5"/>
      <c r="PJV518" s="5"/>
      <c r="PJW518" s="5"/>
      <c r="PJX518" s="5"/>
      <c r="PJY518" s="5"/>
      <c r="PJZ518" s="5"/>
      <c r="PKA518" s="5"/>
      <c r="PKB518" s="5"/>
      <c r="PKC518" s="5"/>
      <c r="PKD518" s="5"/>
      <c r="PKE518" s="5"/>
      <c r="PKF518" s="5"/>
      <c r="PKG518" s="5"/>
      <c r="PKH518" s="5"/>
      <c r="PKI518" s="5"/>
      <c r="PKJ518" s="5"/>
      <c r="PKK518" s="5"/>
      <c r="PKL518" s="5"/>
      <c r="PKM518" s="5"/>
      <c r="PKN518" s="5"/>
      <c r="PKO518" s="5"/>
      <c r="PKP518" s="5"/>
      <c r="PKQ518" s="5"/>
      <c r="PKR518" s="5"/>
      <c r="PKS518" s="5"/>
      <c r="PKT518" s="5"/>
      <c r="PKU518" s="5"/>
      <c r="PKV518" s="5"/>
      <c r="PKW518" s="5"/>
      <c r="PKX518" s="5"/>
      <c r="PKY518" s="5"/>
      <c r="PKZ518" s="5"/>
      <c r="PLA518" s="5"/>
      <c r="PLB518" s="5"/>
      <c r="PLC518" s="5"/>
      <c r="PLD518" s="5"/>
      <c r="PLE518" s="5"/>
      <c r="PLF518" s="5"/>
      <c r="PLG518" s="5"/>
      <c r="PLH518" s="5"/>
      <c r="PLI518" s="5"/>
      <c r="PLJ518" s="5"/>
      <c r="PLK518" s="5"/>
      <c r="PLL518" s="5"/>
      <c r="PLM518" s="5"/>
      <c r="PLN518" s="5"/>
      <c r="PLO518" s="5"/>
      <c r="PLP518" s="5"/>
      <c r="PLQ518" s="5"/>
      <c r="PLR518" s="5"/>
      <c r="PLS518" s="5"/>
      <c r="PLT518" s="5"/>
      <c r="PLU518" s="5"/>
      <c r="PLV518" s="5"/>
      <c r="PLW518" s="5"/>
      <c r="PLX518" s="5"/>
      <c r="PLY518" s="5"/>
      <c r="PLZ518" s="5"/>
      <c r="PMA518" s="5"/>
      <c r="PMB518" s="5"/>
      <c r="PMC518" s="5"/>
      <c r="PMD518" s="5"/>
      <c r="PME518" s="5"/>
      <c r="PMF518" s="5"/>
      <c r="PMG518" s="5"/>
      <c r="PMH518" s="5"/>
      <c r="PMI518" s="5"/>
      <c r="PMJ518" s="5"/>
      <c r="PMK518" s="5"/>
      <c r="PML518" s="5"/>
      <c r="PMM518" s="5"/>
      <c r="PMN518" s="5"/>
      <c r="PMO518" s="5"/>
      <c r="PMP518" s="5"/>
      <c r="PMQ518" s="5"/>
      <c r="PMR518" s="5"/>
      <c r="PMS518" s="5"/>
      <c r="PMT518" s="5"/>
      <c r="PMU518" s="5"/>
      <c r="PMV518" s="5"/>
      <c r="PMW518" s="5"/>
      <c r="PMX518" s="5"/>
      <c r="PMY518" s="5"/>
      <c r="PMZ518" s="5"/>
      <c r="PNA518" s="5"/>
      <c r="PNB518" s="5"/>
      <c r="PNC518" s="5"/>
      <c r="PND518" s="5"/>
      <c r="PNE518" s="5"/>
      <c r="PNF518" s="5"/>
      <c r="PNG518" s="5"/>
      <c r="PNH518" s="5"/>
      <c r="PNI518" s="5"/>
      <c r="PNJ518" s="5"/>
      <c r="PNK518" s="5"/>
      <c r="PNL518" s="5"/>
      <c r="PNM518" s="5"/>
      <c r="PNN518" s="5"/>
      <c r="PNO518" s="5"/>
      <c r="PNP518" s="5"/>
      <c r="PNQ518" s="5"/>
      <c r="PNR518" s="5"/>
      <c r="PNS518" s="5"/>
      <c r="PNT518" s="5"/>
      <c r="PNU518" s="5"/>
      <c r="PNV518" s="5"/>
      <c r="PNW518" s="5"/>
      <c r="PNX518" s="5"/>
      <c r="PNY518" s="5"/>
      <c r="PNZ518" s="5"/>
      <c r="POA518" s="5"/>
      <c r="POB518" s="5"/>
      <c r="POC518" s="5"/>
      <c r="POD518" s="5"/>
      <c r="POE518" s="5"/>
      <c r="POF518" s="5"/>
      <c r="POG518" s="5"/>
      <c r="POH518" s="5"/>
      <c r="POI518" s="5"/>
      <c r="POJ518" s="5"/>
      <c r="POK518" s="5"/>
      <c r="POL518" s="5"/>
      <c r="POM518" s="5"/>
      <c r="PON518" s="5"/>
      <c r="POO518" s="5"/>
      <c r="POP518" s="5"/>
      <c r="POQ518" s="5"/>
      <c r="POR518" s="5"/>
      <c r="POS518" s="5"/>
      <c r="POT518" s="5"/>
      <c r="POU518" s="5"/>
      <c r="POV518" s="5"/>
      <c r="POW518" s="5"/>
      <c r="POX518" s="5"/>
      <c r="POY518" s="5"/>
      <c r="POZ518" s="5"/>
      <c r="PPA518" s="5"/>
      <c r="PPB518" s="5"/>
      <c r="PPC518" s="5"/>
      <c r="PPD518" s="5"/>
      <c r="PPE518" s="5"/>
      <c r="PPF518" s="5"/>
      <c r="PPG518" s="5"/>
      <c r="PPH518" s="5"/>
      <c r="PPI518" s="5"/>
      <c r="PPJ518" s="5"/>
      <c r="PPK518" s="5"/>
      <c r="PPL518" s="5"/>
      <c r="PPM518" s="5"/>
      <c r="PPN518" s="5"/>
      <c r="PPO518" s="5"/>
      <c r="PPP518" s="5"/>
      <c r="PPQ518" s="5"/>
      <c r="PPR518" s="5"/>
      <c r="PPS518" s="5"/>
      <c r="PPT518" s="5"/>
      <c r="PPU518" s="5"/>
      <c r="PPV518" s="5"/>
      <c r="PPW518" s="5"/>
      <c r="PPX518" s="5"/>
      <c r="PPY518" s="5"/>
      <c r="PPZ518" s="5"/>
      <c r="PQA518" s="5"/>
      <c r="PQB518" s="5"/>
      <c r="PQC518" s="5"/>
      <c r="PQD518" s="5"/>
      <c r="PQE518" s="5"/>
      <c r="PQF518" s="5"/>
      <c r="PQG518" s="5"/>
      <c r="PQH518" s="5"/>
      <c r="PQI518" s="5"/>
      <c r="PQJ518" s="5"/>
      <c r="PQK518" s="5"/>
      <c r="PQL518" s="5"/>
      <c r="PQM518" s="5"/>
      <c r="PQN518" s="5"/>
      <c r="PQO518" s="5"/>
      <c r="PQP518" s="5"/>
      <c r="PQQ518" s="5"/>
      <c r="PQR518" s="5"/>
      <c r="PQS518" s="5"/>
      <c r="PQT518" s="5"/>
      <c r="PQU518" s="5"/>
      <c r="PQV518" s="5"/>
      <c r="PQW518" s="5"/>
      <c r="PQX518" s="5"/>
      <c r="PQY518" s="5"/>
      <c r="PQZ518" s="5"/>
      <c r="PRA518" s="5"/>
      <c r="PRB518" s="5"/>
      <c r="PRC518" s="5"/>
      <c r="PRD518" s="5"/>
      <c r="PRE518" s="5"/>
      <c r="PRF518" s="5"/>
      <c r="PRG518" s="5"/>
      <c r="PRH518" s="5"/>
      <c r="PRI518" s="5"/>
      <c r="PRJ518" s="5"/>
      <c r="PRK518" s="5"/>
      <c r="PRL518" s="5"/>
      <c r="PRM518" s="5"/>
      <c r="PRN518" s="5"/>
      <c r="PRO518" s="5"/>
      <c r="PRP518" s="5"/>
      <c r="PRQ518" s="5"/>
      <c r="PRR518" s="5"/>
      <c r="PRS518" s="5"/>
      <c r="PRT518" s="5"/>
      <c r="PRU518" s="5"/>
      <c r="PRV518" s="5"/>
      <c r="PRW518" s="5"/>
      <c r="PRX518" s="5"/>
      <c r="PRY518" s="5"/>
      <c r="PRZ518" s="5"/>
      <c r="PSA518" s="5"/>
      <c r="PSB518" s="5"/>
      <c r="PSC518" s="5"/>
      <c r="PSD518" s="5"/>
      <c r="PSE518" s="5"/>
      <c r="PSF518" s="5"/>
      <c r="PSG518" s="5"/>
      <c r="PSH518" s="5"/>
      <c r="PSI518" s="5"/>
      <c r="PSJ518" s="5"/>
      <c r="PSK518" s="5"/>
      <c r="PSL518" s="5"/>
      <c r="PSM518" s="5"/>
      <c r="PSN518" s="5"/>
      <c r="PSO518" s="5"/>
      <c r="PSP518" s="5"/>
      <c r="PSQ518" s="5"/>
      <c r="PSR518" s="5"/>
      <c r="PSS518" s="5"/>
      <c r="PST518" s="5"/>
      <c r="PSU518" s="5"/>
      <c r="PSV518" s="5"/>
      <c r="PSW518" s="5"/>
      <c r="PSX518" s="5"/>
      <c r="PSY518" s="5"/>
      <c r="PSZ518" s="5"/>
      <c r="PTA518" s="5"/>
      <c r="PTB518" s="5"/>
      <c r="PTC518" s="5"/>
      <c r="PTD518" s="5"/>
      <c r="PTE518" s="5"/>
      <c r="PTF518" s="5"/>
      <c r="PTG518" s="5"/>
      <c r="PTH518" s="5"/>
      <c r="PTI518" s="5"/>
      <c r="PTJ518" s="5"/>
      <c r="PTK518" s="5"/>
      <c r="PTL518" s="5"/>
      <c r="PTM518" s="5"/>
      <c r="PTN518" s="5"/>
      <c r="PTO518" s="5"/>
      <c r="PTP518" s="5"/>
      <c r="PTQ518" s="5"/>
      <c r="PTR518" s="5"/>
      <c r="PTS518" s="5"/>
      <c r="PTT518" s="5"/>
      <c r="PTU518" s="5"/>
      <c r="PTV518" s="5"/>
      <c r="PTW518" s="5"/>
      <c r="PTX518" s="5"/>
      <c r="PTY518" s="5"/>
      <c r="PTZ518" s="5"/>
      <c r="PUA518" s="5"/>
      <c r="PUB518" s="5"/>
      <c r="PUC518" s="5"/>
      <c r="PUD518" s="5"/>
      <c r="PUE518" s="5"/>
      <c r="PUF518" s="5"/>
      <c r="PUG518" s="5"/>
      <c r="PUH518" s="5"/>
      <c r="PUI518" s="5"/>
      <c r="PUJ518" s="5"/>
      <c r="PUK518" s="5"/>
      <c r="PUL518" s="5"/>
      <c r="PUM518" s="5"/>
      <c r="PUN518" s="5"/>
      <c r="PUO518" s="5"/>
      <c r="PUP518" s="5"/>
      <c r="PUQ518" s="5"/>
      <c r="PUR518" s="5"/>
      <c r="PUS518" s="5"/>
      <c r="PUT518" s="5"/>
      <c r="PUU518" s="5"/>
      <c r="PUV518" s="5"/>
      <c r="PUW518" s="5"/>
      <c r="PUX518" s="5"/>
      <c r="PUY518" s="5"/>
      <c r="PUZ518" s="5"/>
      <c r="PVA518" s="5"/>
      <c r="PVB518" s="5"/>
      <c r="PVC518" s="5"/>
      <c r="PVD518" s="5"/>
      <c r="PVE518" s="5"/>
      <c r="PVF518" s="5"/>
      <c r="PVG518" s="5"/>
      <c r="PVH518" s="5"/>
      <c r="PVI518" s="5"/>
      <c r="PVJ518" s="5"/>
      <c r="PVK518" s="5"/>
      <c r="PVL518" s="5"/>
      <c r="PVM518" s="5"/>
      <c r="PVN518" s="5"/>
      <c r="PVO518" s="5"/>
      <c r="PVP518" s="5"/>
      <c r="PVQ518" s="5"/>
      <c r="PVR518" s="5"/>
      <c r="PVS518" s="5"/>
      <c r="PVT518" s="5"/>
      <c r="PVU518" s="5"/>
      <c r="PVV518" s="5"/>
      <c r="PVW518" s="5"/>
      <c r="PVX518" s="5"/>
      <c r="PVY518" s="5"/>
      <c r="PVZ518" s="5"/>
      <c r="PWA518" s="5"/>
      <c r="PWB518" s="5"/>
      <c r="PWC518" s="5"/>
      <c r="PWD518" s="5"/>
      <c r="PWE518" s="5"/>
      <c r="PWF518" s="5"/>
      <c r="PWG518" s="5"/>
      <c r="PWH518" s="5"/>
      <c r="PWI518" s="5"/>
      <c r="PWJ518" s="5"/>
      <c r="PWK518" s="5"/>
      <c r="PWL518" s="5"/>
      <c r="PWM518" s="5"/>
      <c r="PWN518" s="5"/>
      <c r="PWO518" s="5"/>
      <c r="PWP518" s="5"/>
      <c r="PWQ518" s="5"/>
      <c r="PWR518" s="5"/>
      <c r="PWS518" s="5"/>
      <c r="PWT518" s="5"/>
      <c r="PWU518" s="5"/>
      <c r="PWV518" s="5"/>
      <c r="PWW518" s="5"/>
      <c r="PWX518" s="5"/>
      <c r="PWY518" s="5"/>
      <c r="PWZ518" s="5"/>
      <c r="PXA518" s="5"/>
      <c r="PXB518" s="5"/>
      <c r="PXC518" s="5"/>
      <c r="PXD518" s="5"/>
      <c r="PXE518" s="5"/>
      <c r="PXF518" s="5"/>
      <c r="PXG518" s="5"/>
      <c r="PXH518" s="5"/>
      <c r="PXI518" s="5"/>
      <c r="PXJ518" s="5"/>
      <c r="PXK518" s="5"/>
      <c r="PXL518" s="5"/>
      <c r="PXM518" s="5"/>
      <c r="PXN518" s="5"/>
      <c r="PXO518" s="5"/>
      <c r="PXP518" s="5"/>
      <c r="PXQ518" s="5"/>
      <c r="PXR518" s="5"/>
      <c r="PXS518" s="5"/>
      <c r="PXT518" s="5"/>
      <c r="PXU518" s="5"/>
      <c r="PXV518" s="5"/>
      <c r="PXW518" s="5"/>
      <c r="PXX518" s="5"/>
      <c r="PXY518" s="5"/>
      <c r="PXZ518" s="5"/>
      <c r="PYA518" s="5"/>
      <c r="PYB518" s="5"/>
      <c r="PYC518" s="5"/>
      <c r="PYD518" s="5"/>
      <c r="PYE518" s="5"/>
      <c r="PYF518" s="5"/>
      <c r="PYG518" s="5"/>
      <c r="PYH518" s="5"/>
      <c r="PYI518" s="5"/>
      <c r="PYJ518" s="5"/>
      <c r="PYK518" s="5"/>
      <c r="PYL518" s="5"/>
      <c r="PYM518" s="5"/>
      <c r="PYN518" s="5"/>
      <c r="PYO518" s="5"/>
      <c r="PYP518" s="5"/>
      <c r="PYQ518" s="5"/>
      <c r="PYR518" s="5"/>
      <c r="PYS518" s="5"/>
      <c r="PYT518" s="5"/>
      <c r="PYU518" s="5"/>
      <c r="PYV518" s="5"/>
      <c r="PYW518" s="5"/>
      <c r="PYX518" s="5"/>
      <c r="PYY518" s="5"/>
      <c r="PYZ518" s="5"/>
      <c r="PZA518" s="5"/>
      <c r="PZB518" s="5"/>
      <c r="PZC518" s="5"/>
      <c r="PZD518" s="5"/>
      <c r="PZE518" s="5"/>
      <c r="PZF518" s="5"/>
      <c r="PZG518" s="5"/>
      <c r="PZH518" s="5"/>
      <c r="PZI518" s="5"/>
      <c r="PZJ518" s="5"/>
      <c r="PZK518" s="5"/>
      <c r="PZL518" s="5"/>
      <c r="PZM518" s="5"/>
      <c r="PZN518" s="5"/>
      <c r="PZO518" s="5"/>
      <c r="PZP518" s="5"/>
      <c r="PZQ518" s="5"/>
      <c r="PZR518" s="5"/>
      <c r="PZS518" s="5"/>
      <c r="PZT518" s="5"/>
      <c r="PZU518" s="5"/>
      <c r="PZV518" s="5"/>
      <c r="PZW518" s="5"/>
      <c r="PZX518" s="5"/>
      <c r="PZY518" s="5"/>
      <c r="PZZ518" s="5"/>
      <c r="QAA518" s="5"/>
      <c r="QAB518" s="5"/>
      <c r="QAC518" s="5"/>
      <c r="QAD518" s="5"/>
      <c r="QAE518" s="5"/>
      <c r="QAF518" s="5"/>
      <c r="QAG518" s="5"/>
      <c r="QAH518" s="5"/>
      <c r="QAI518" s="5"/>
      <c r="QAJ518" s="5"/>
      <c r="QAK518" s="5"/>
      <c r="QAL518" s="5"/>
      <c r="QAM518" s="5"/>
      <c r="QAN518" s="5"/>
      <c r="QAO518" s="5"/>
      <c r="QAP518" s="5"/>
      <c r="QAQ518" s="5"/>
      <c r="QAR518" s="5"/>
      <c r="QAS518" s="5"/>
      <c r="QAT518" s="5"/>
      <c r="QAU518" s="5"/>
      <c r="QAV518" s="5"/>
      <c r="QAW518" s="5"/>
      <c r="QAX518" s="5"/>
      <c r="QAY518" s="5"/>
      <c r="QAZ518" s="5"/>
      <c r="QBA518" s="5"/>
      <c r="QBB518" s="5"/>
      <c r="QBC518" s="5"/>
      <c r="QBD518" s="5"/>
      <c r="QBE518" s="5"/>
      <c r="QBF518" s="5"/>
      <c r="QBG518" s="5"/>
      <c r="QBH518" s="5"/>
      <c r="QBI518" s="5"/>
      <c r="QBJ518" s="5"/>
      <c r="QBK518" s="5"/>
      <c r="QBL518" s="5"/>
      <c r="QBM518" s="5"/>
      <c r="QBN518" s="5"/>
      <c r="QBO518" s="5"/>
      <c r="QBP518" s="5"/>
      <c r="QBQ518" s="5"/>
      <c r="QBR518" s="5"/>
      <c r="QBS518" s="5"/>
      <c r="QBT518" s="5"/>
      <c r="QBU518" s="5"/>
      <c r="QBV518" s="5"/>
      <c r="QBW518" s="5"/>
      <c r="QBX518" s="5"/>
      <c r="QBY518" s="5"/>
      <c r="QBZ518" s="5"/>
      <c r="QCA518" s="5"/>
      <c r="QCB518" s="5"/>
      <c r="QCC518" s="5"/>
      <c r="QCD518" s="5"/>
      <c r="QCE518" s="5"/>
      <c r="QCF518" s="5"/>
      <c r="QCG518" s="5"/>
      <c r="QCH518" s="5"/>
      <c r="QCI518" s="5"/>
      <c r="QCJ518" s="5"/>
      <c r="QCK518" s="5"/>
      <c r="QCL518" s="5"/>
      <c r="QCM518" s="5"/>
      <c r="QCN518" s="5"/>
      <c r="QCO518" s="5"/>
      <c r="QCP518" s="5"/>
      <c r="QCQ518" s="5"/>
      <c r="QCR518" s="5"/>
      <c r="QCS518" s="5"/>
      <c r="QCT518" s="5"/>
      <c r="QCU518" s="5"/>
      <c r="QCV518" s="5"/>
      <c r="QCW518" s="5"/>
      <c r="QCX518" s="5"/>
      <c r="QCY518" s="5"/>
      <c r="QCZ518" s="5"/>
      <c r="QDA518" s="5"/>
      <c r="QDB518" s="5"/>
      <c r="QDC518" s="5"/>
      <c r="QDD518" s="5"/>
      <c r="QDE518" s="5"/>
      <c r="QDF518" s="5"/>
      <c r="QDG518" s="5"/>
      <c r="QDH518" s="5"/>
      <c r="QDI518" s="5"/>
      <c r="QDJ518" s="5"/>
      <c r="QDK518" s="5"/>
      <c r="QDL518" s="5"/>
      <c r="QDM518" s="5"/>
      <c r="QDN518" s="5"/>
      <c r="QDO518" s="5"/>
      <c r="QDP518" s="5"/>
      <c r="QDQ518" s="5"/>
      <c r="QDR518" s="5"/>
      <c r="QDS518" s="5"/>
      <c r="QDT518" s="5"/>
      <c r="QDU518" s="5"/>
      <c r="QDV518" s="5"/>
      <c r="QDW518" s="5"/>
      <c r="QDX518" s="5"/>
      <c r="QDY518" s="5"/>
      <c r="QDZ518" s="5"/>
      <c r="QEA518" s="5"/>
      <c r="QEB518" s="5"/>
      <c r="QEC518" s="5"/>
      <c r="QED518" s="5"/>
      <c r="QEE518" s="5"/>
      <c r="QEF518" s="5"/>
      <c r="QEG518" s="5"/>
      <c r="QEH518" s="5"/>
      <c r="QEI518" s="5"/>
      <c r="QEJ518" s="5"/>
      <c r="QEK518" s="5"/>
      <c r="QEL518" s="5"/>
      <c r="QEM518" s="5"/>
      <c r="QEN518" s="5"/>
      <c r="QEO518" s="5"/>
      <c r="QEP518" s="5"/>
      <c r="QEQ518" s="5"/>
      <c r="QER518" s="5"/>
      <c r="QES518" s="5"/>
      <c r="QET518" s="5"/>
      <c r="QEU518" s="5"/>
      <c r="QEV518" s="5"/>
      <c r="QEW518" s="5"/>
      <c r="QEX518" s="5"/>
      <c r="QEY518" s="5"/>
      <c r="QEZ518" s="5"/>
      <c r="QFA518" s="5"/>
      <c r="QFB518" s="5"/>
      <c r="QFC518" s="5"/>
      <c r="QFD518" s="5"/>
      <c r="QFE518" s="5"/>
      <c r="QFF518" s="5"/>
      <c r="QFG518" s="5"/>
      <c r="QFH518" s="5"/>
      <c r="QFI518" s="5"/>
      <c r="QFJ518" s="5"/>
      <c r="QFK518" s="5"/>
      <c r="QFL518" s="5"/>
      <c r="QFM518" s="5"/>
      <c r="QFN518" s="5"/>
      <c r="QFO518" s="5"/>
      <c r="QFP518" s="5"/>
      <c r="QFQ518" s="5"/>
      <c r="QFR518" s="5"/>
      <c r="QFS518" s="5"/>
      <c r="QFT518" s="5"/>
      <c r="QFU518" s="5"/>
      <c r="QFV518" s="5"/>
      <c r="QFW518" s="5"/>
      <c r="QFX518" s="5"/>
      <c r="QFY518" s="5"/>
      <c r="QFZ518" s="5"/>
      <c r="QGA518" s="5"/>
      <c r="QGB518" s="5"/>
      <c r="QGC518" s="5"/>
      <c r="QGD518" s="5"/>
      <c r="QGE518" s="5"/>
      <c r="QGF518" s="5"/>
      <c r="QGG518" s="5"/>
      <c r="QGH518" s="5"/>
      <c r="QGI518" s="5"/>
      <c r="QGJ518" s="5"/>
      <c r="QGK518" s="5"/>
      <c r="QGL518" s="5"/>
      <c r="QGM518" s="5"/>
      <c r="QGN518" s="5"/>
      <c r="QGO518" s="5"/>
      <c r="QGP518" s="5"/>
      <c r="QGQ518" s="5"/>
      <c r="QGR518" s="5"/>
      <c r="QGS518" s="5"/>
      <c r="QGT518" s="5"/>
      <c r="QGU518" s="5"/>
      <c r="QGV518" s="5"/>
      <c r="QGW518" s="5"/>
      <c r="QGX518" s="5"/>
      <c r="QGY518" s="5"/>
      <c r="QGZ518" s="5"/>
      <c r="QHA518" s="5"/>
      <c r="QHB518" s="5"/>
      <c r="QHC518" s="5"/>
      <c r="QHD518" s="5"/>
      <c r="QHE518" s="5"/>
      <c r="QHF518" s="5"/>
      <c r="QHG518" s="5"/>
      <c r="QHH518" s="5"/>
      <c r="QHI518" s="5"/>
      <c r="QHJ518" s="5"/>
      <c r="QHK518" s="5"/>
      <c r="QHL518" s="5"/>
      <c r="QHM518" s="5"/>
      <c r="QHN518" s="5"/>
      <c r="QHO518" s="5"/>
      <c r="QHP518" s="5"/>
      <c r="QHQ518" s="5"/>
      <c r="QHR518" s="5"/>
      <c r="QHS518" s="5"/>
      <c r="QHT518" s="5"/>
      <c r="QHU518" s="5"/>
      <c r="QHV518" s="5"/>
      <c r="QHW518" s="5"/>
      <c r="QHX518" s="5"/>
      <c r="QHY518" s="5"/>
      <c r="QHZ518" s="5"/>
      <c r="QIA518" s="5"/>
      <c r="QIB518" s="5"/>
      <c r="QIC518" s="5"/>
      <c r="QID518" s="5"/>
      <c r="QIE518" s="5"/>
      <c r="QIF518" s="5"/>
      <c r="QIG518" s="5"/>
      <c r="QIH518" s="5"/>
      <c r="QII518" s="5"/>
      <c r="QIJ518" s="5"/>
      <c r="QIK518" s="5"/>
      <c r="QIL518" s="5"/>
      <c r="QIM518" s="5"/>
      <c r="QIN518" s="5"/>
      <c r="QIO518" s="5"/>
      <c r="QIP518" s="5"/>
      <c r="QIQ518" s="5"/>
      <c r="QIR518" s="5"/>
      <c r="QIS518" s="5"/>
      <c r="QIT518" s="5"/>
      <c r="QIU518" s="5"/>
      <c r="QIV518" s="5"/>
      <c r="QIW518" s="5"/>
      <c r="QIX518" s="5"/>
      <c r="QIY518" s="5"/>
      <c r="QIZ518" s="5"/>
      <c r="QJA518" s="5"/>
      <c r="QJB518" s="5"/>
      <c r="QJC518" s="5"/>
      <c r="QJD518" s="5"/>
      <c r="QJE518" s="5"/>
      <c r="QJF518" s="5"/>
      <c r="QJG518" s="5"/>
      <c r="QJH518" s="5"/>
      <c r="QJI518" s="5"/>
      <c r="QJJ518" s="5"/>
      <c r="QJK518" s="5"/>
      <c r="QJL518" s="5"/>
      <c r="QJM518" s="5"/>
      <c r="QJN518" s="5"/>
      <c r="QJO518" s="5"/>
      <c r="QJP518" s="5"/>
      <c r="QJQ518" s="5"/>
      <c r="QJR518" s="5"/>
      <c r="QJS518" s="5"/>
      <c r="QJT518" s="5"/>
      <c r="QJU518" s="5"/>
      <c r="QJV518" s="5"/>
      <c r="QJW518" s="5"/>
      <c r="QJX518" s="5"/>
      <c r="QJY518" s="5"/>
      <c r="QJZ518" s="5"/>
      <c r="QKA518" s="5"/>
      <c r="QKB518" s="5"/>
      <c r="QKC518" s="5"/>
      <c r="QKD518" s="5"/>
      <c r="QKE518" s="5"/>
      <c r="QKF518" s="5"/>
      <c r="QKG518" s="5"/>
      <c r="QKH518" s="5"/>
      <c r="QKI518" s="5"/>
      <c r="QKJ518" s="5"/>
      <c r="QKK518" s="5"/>
      <c r="QKL518" s="5"/>
      <c r="QKM518" s="5"/>
      <c r="QKN518" s="5"/>
      <c r="QKO518" s="5"/>
      <c r="QKP518" s="5"/>
      <c r="QKQ518" s="5"/>
      <c r="QKR518" s="5"/>
      <c r="QKS518" s="5"/>
      <c r="QKT518" s="5"/>
      <c r="QKU518" s="5"/>
      <c r="QKV518" s="5"/>
      <c r="QKW518" s="5"/>
      <c r="QKX518" s="5"/>
      <c r="QKY518" s="5"/>
      <c r="QKZ518" s="5"/>
      <c r="QLA518" s="5"/>
      <c r="QLB518" s="5"/>
      <c r="QLC518" s="5"/>
      <c r="QLD518" s="5"/>
      <c r="QLE518" s="5"/>
      <c r="QLF518" s="5"/>
      <c r="QLG518" s="5"/>
      <c r="QLH518" s="5"/>
      <c r="QLI518" s="5"/>
      <c r="QLJ518" s="5"/>
      <c r="QLK518" s="5"/>
      <c r="QLL518" s="5"/>
      <c r="QLM518" s="5"/>
      <c r="QLN518" s="5"/>
      <c r="QLO518" s="5"/>
      <c r="QLP518" s="5"/>
      <c r="QLQ518" s="5"/>
      <c r="QLR518" s="5"/>
      <c r="QLS518" s="5"/>
      <c r="QLT518" s="5"/>
      <c r="QLU518" s="5"/>
      <c r="QLV518" s="5"/>
      <c r="QLW518" s="5"/>
      <c r="QLX518" s="5"/>
      <c r="QLY518" s="5"/>
      <c r="QLZ518" s="5"/>
      <c r="QMA518" s="5"/>
      <c r="QMB518" s="5"/>
      <c r="QMC518" s="5"/>
      <c r="QMD518" s="5"/>
      <c r="QME518" s="5"/>
      <c r="QMF518" s="5"/>
      <c r="QMG518" s="5"/>
      <c r="QMH518" s="5"/>
      <c r="QMI518" s="5"/>
      <c r="QMJ518" s="5"/>
      <c r="QMK518" s="5"/>
      <c r="QML518" s="5"/>
      <c r="QMM518" s="5"/>
      <c r="QMN518" s="5"/>
      <c r="QMO518" s="5"/>
      <c r="QMP518" s="5"/>
      <c r="QMQ518" s="5"/>
      <c r="QMR518" s="5"/>
      <c r="QMS518" s="5"/>
      <c r="QMT518" s="5"/>
      <c r="QMU518" s="5"/>
      <c r="QMV518" s="5"/>
      <c r="QMW518" s="5"/>
      <c r="QMX518" s="5"/>
      <c r="QMY518" s="5"/>
      <c r="QMZ518" s="5"/>
      <c r="QNA518" s="5"/>
      <c r="QNB518" s="5"/>
      <c r="QNC518" s="5"/>
      <c r="QND518" s="5"/>
      <c r="QNE518" s="5"/>
      <c r="QNF518" s="5"/>
      <c r="QNG518" s="5"/>
      <c r="QNH518" s="5"/>
      <c r="QNI518" s="5"/>
      <c r="QNJ518" s="5"/>
      <c r="QNK518" s="5"/>
      <c r="QNL518" s="5"/>
      <c r="QNM518" s="5"/>
      <c r="QNN518" s="5"/>
      <c r="QNO518" s="5"/>
      <c r="QNP518" s="5"/>
      <c r="QNQ518" s="5"/>
      <c r="QNR518" s="5"/>
      <c r="QNS518" s="5"/>
      <c r="QNT518" s="5"/>
      <c r="QNU518" s="5"/>
      <c r="QNV518" s="5"/>
      <c r="QNW518" s="5"/>
      <c r="QNX518" s="5"/>
      <c r="QNY518" s="5"/>
      <c r="QNZ518" s="5"/>
      <c r="QOA518" s="5"/>
      <c r="QOB518" s="5"/>
      <c r="QOC518" s="5"/>
      <c r="QOD518" s="5"/>
      <c r="QOE518" s="5"/>
      <c r="QOF518" s="5"/>
      <c r="QOG518" s="5"/>
      <c r="QOH518" s="5"/>
      <c r="QOI518" s="5"/>
      <c r="QOJ518" s="5"/>
      <c r="QOK518" s="5"/>
      <c r="QOL518" s="5"/>
      <c r="QOM518" s="5"/>
      <c r="QON518" s="5"/>
      <c r="QOO518" s="5"/>
      <c r="QOP518" s="5"/>
      <c r="QOQ518" s="5"/>
      <c r="QOR518" s="5"/>
      <c r="QOS518" s="5"/>
      <c r="QOT518" s="5"/>
      <c r="QOU518" s="5"/>
      <c r="QOV518" s="5"/>
      <c r="QOW518" s="5"/>
      <c r="QOX518" s="5"/>
      <c r="QOY518" s="5"/>
      <c r="QOZ518" s="5"/>
      <c r="QPA518" s="5"/>
      <c r="QPB518" s="5"/>
      <c r="QPC518" s="5"/>
      <c r="QPD518" s="5"/>
      <c r="QPE518" s="5"/>
      <c r="QPF518" s="5"/>
      <c r="QPG518" s="5"/>
      <c r="QPH518" s="5"/>
      <c r="QPI518" s="5"/>
      <c r="QPJ518" s="5"/>
      <c r="QPK518" s="5"/>
      <c r="QPL518" s="5"/>
      <c r="QPM518" s="5"/>
      <c r="QPN518" s="5"/>
      <c r="QPO518" s="5"/>
      <c r="QPP518" s="5"/>
      <c r="QPQ518" s="5"/>
      <c r="QPR518" s="5"/>
      <c r="QPS518" s="5"/>
      <c r="QPT518" s="5"/>
      <c r="QPU518" s="5"/>
      <c r="QPV518" s="5"/>
      <c r="QPW518" s="5"/>
      <c r="QPX518" s="5"/>
      <c r="QPY518" s="5"/>
      <c r="QPZ518" s="5"/>
      <c r="QQA518" s="5"/>
      <c r="QQB518" s="5"/>
      <c r="QQC518" s="5"/>
      <c r="QQD518" s="5"/>
      <c r="QQE518" s="5"/>
      <c r="QQF518" s="5"/>
      <c r="QQG518" s="5"/>
      <c r="QQH518" s="5"/>
      <c r="QQI518" s="5"/>
      <c r="QQJ518" s="5"/>
      <c r="QQK518" s="5"/>
      <c r="QQL518" s="5"/>
      <c r="QQM518" s="5"/>
      <c r="QQN518" s="5"/>
      <c r="QQO518" s="5"/>
      <c r="QQP518" s="5"/>
      <c r="QQQ518" s="5"/>
      <c r="QQR518" s="5"/>
      <c r="QQS518" s="5"/>
      <c r="QQT518" s="5"/>
      <c r="QQU518" s="5"/>
      <c r="QQV518" s="5"/>
      <c r="QQW518" s="5"/>
      <c r="QQX518" s="5"/>
      <c r="QQY518" s="5"/>
      <c r="QQZ518" s="5"/>
      <c r="QRA518" s="5"/>
      <c r="QRB518" s="5"/>
      <c r="QRC518" s="5"/>
      <c r="QRD518" s="5"/>
      <c r="QRE518" s="5"/>
      <c r="QRF518" s="5"/>
      <c r="QRG518" s="5"/>
      <c r="QRH518" s="5"/>
      <c r="QRI518" s="5"/>
      <c r="QRJ518" s="5"/>
      <c r="QRK518" s="5"/>
      <c r="QRL518" s="5"/>
      <c r="QRM518" s="5"/>
      <c r="QRN518" s="5"/>
      <c r="QRO518" s="5"/>
      <c r="QRP518" s="5"/>
      <c r="QRQ518" s="5"/>
      <c r="QRR518" s="5"/>
      <c r="QRS518" s="5"/>
      <c r="QRT518" s="5"/>
      <c r="QRU518" s="5"/>
      <c r="QRV518" s="5"/>
      <c r="QRW518" s="5"/>
      <c r="QRX518" s="5"/>
      <c r="QRY518" s="5"/>
      <c r="QRZ518" s="5"/>
      <c r="QSA518" s="5"/>
      <c r="QSB518" s="5"/>
      <c r="QSC518" s="5"/>
      <c r="QSD518" s="5"/>
      <c r="QSE518" s="5"/>
      <c r="QSF518" s="5"/>
      <c r="QSG518" s="5"/>
      <c r="QSH518" s="5"/>
      <c r="QSI518" s="5"/>
      <c r="QSJ518" s="5"/>
      <c r="QSK518" s="5"/>
      <c r="QSL518" s="5"/>
      <c r="QSM518" s="5"/>
      <c r="QSN518" s="5"/>
      <c r="QSO518" s="5"/>
      <c r="QSP518" s="5"/>
      <c r="QSQ518" s="5"/>
      <c r="QSR518" s="5"/>
      <c r="QSS518" s="5"/>
      <c r="QST518" s="5"/>
      <c r="QSU518" s="5"/>
      <c r="QSV518" s="5"/>
      <c r="QSW518" s="5"/>
      <c r="QSX518" s="5"/>
      <c r="QSY518" s="5"/>
      <c r="QSZ518" s="5"/>
      <c r="QTA518" s="5"/>
      <c r="QTB518" s="5"/>
      <c r="QTC518" s="5"/>
      <c r="QTD518" s="5"/>
      <c r="QTE518" s="5"/>
      <c r="QTF518" s="5"/>
      <c r="QTG518" s="5"/>
      <c r="QTH518" s="5"/>
      <c r="QTI518" s="5"/>
      <c r="QTJ518" s="5"/>
      <c r="QTK518" s="5"/>
      <c r="QTL518" s="5"/>
      <c r="QTM518" s="5"/>
      <c r="QTN518" s="5"/>
      <c r="QTO518" s="5"/>
      <c r="QTP518" s="5"/>
      <c r="QTQ518" s="5"/>
      <c r="QTR518" s="5"/>
      <c r="QTS518" s="5"/>
      <c r="QTT518" s="5"/>
      <c r="QTU518" s="5"/>
      <c r="QTV518" s="5"/>
      <c r="QTW518" s="5"/>
      <c r="QTX518" s="5"/>
      <c r="QTY518" s="5"/>
      <c r="QTZ518" s="5"/>
      <c r="QUA518" s="5"/>
      <c r="QUB518" s="5"/>
      <c r="QUC518" s="5"/>
      <c r="QUD518" s="5"/>
      <c r="QUE518" s="5"/>
      <c r="QUF518" s="5"/>
      <c r="QUG518" s="5"/>
      <c r="QUH518" s="5"/>
      <c r="QUI518" s="5"/>
      <c r="QUJ518" s="5"/>
      <c r="QUK518" s="5"/>
      <c r="QUL518" s="5"/>
      <c r="QUM518" s="5"/>
      <c r="QUN518" s="5"/>
      <c r="QUO518" s="5"/>
      <c r="QUP518" s="5"/>
      <c r="QUQ518" s="5"/>
      <c r="QUR518" s="5"/>
      <c r="QUS518" s="5"/>
      <c r="QUT518" s="5"/>
      <c r="QUU518" s="5"/>
      <c r="QUV518" s="5"/>
      <c r="QUW518" s="5"/>
      <c r="QUX518" s="5"/>
      <c r="QUY518" s="5"/>
      <c r="QUZ518" s="5"/>
      <c r="QVA518" s="5"/>
      <c r="QVB518" s="5"/>
      <c r="QVC518" s="5"/>
      <c r="QVD518" s="5"/>
      <c r="QVE518" s="5"/>
      <c r="QVF518" s="5"/>
      <c r="QVG518" s="5"/>
      <c r="QVH518" s="5"/>
      <c r="QVI518" s="5"/>
      <c r="QVJ518" s="5"/>
      <c r="QVK518" s="5"/>
      <c r="QVL518" s="5"/>
      <c r="QVM518" s="5"/>
      <c r="QVN518" s="5"/>
      <c r="QVO518" s="5"/>
      <c r="QVP518" s="5"/>
      <c r="QVQ518" s="5"/>
      <c r="QVR518" s="5"/>
      <c r="QVS518" s="5"/>
      <c r="QVT518" s="5"/>
      <c r="QVU518" s="5"/>
      <c r="QVV518" s="5"/>
      <c r="QVW518" s="5"/>
      <c r="QVX518" s="5"/>
      <c r="QVY518" s="5"/>
      <c r="QVZ518" s="5"/>
      <c r="QWA518" s="5"/>
      <c r="QWB518" s="5"/>
      <c r="QWC518" s="5"/>
      <c r="QWD518" s="5"/>
      <c r="QWE518" s="5"/>
      <c r="QWF518" s="5"/>
      <c r="QWG518" s="5"/>
      <c r="QWH518" s="5"/>
      <c r="QWI518" s="5"/>
      <c r="QWJ518" s="5"/>
      <c r="QWK518" s="5"/>
      <c r="QWL518" s="5"/>
      <c r="QWM518" s="5"/>
      <c r="QWN518" s="5"/>
      <c r="QWO518" s="5"/>
      <c r="QWP518" s="5"/>
      <c r="QWQ518" s="5"/>
      <c r="QWR518" s="5"/>
      <c r="QWS518" s="5"/>
      <c r="QWT518" s="5"/>
      <c r="QWU518" s="5"/>
      <c r="QWV518" s="5"/>
      <c r="QWW518" s="5"/>
      <c r="QWX518" s="5"/>
      <c r="QWY518" s="5"/>
      <c r="QWZ518" s="5"/>
      <c r="QXA518" s="5"/>
      <c r="QXB518" s="5"/>
      <c r="QXC518" s="5"/>
      <c r="QXD518" s="5"/>
      <c r="QXE518" s="5"/>
      <c r="QXF518" s="5"/>
      <c r="QXG518" s="5"/>
      <c r="QXH518" s="5"/>
      <c r="QXI518" s="5"/>
      <c r="QXJ518" s="5"/>
      <c r="QXK518" s="5"/>
      <c r="QXL518" s="5"/>
      <c r="QXM518" s="5"/>
      <c r="QXN518" s="5"/>
      <c r="QXO518" s="5"/>
      <c r="QXP518" s="5"/>
      <c r="QXQ518" s="5"/>
      <c r="QXR518" s="5"/>
      <c r="QXS518" s="5"/>
      <c r="QXT518" s="5"/>
      <c r="QXU518" s="5"/>
      <c r="QXV518" s="5"/>
      <c r="QXW518" s="5"/>
      <c r="QXX518" s="5"/>
      <c r="QXY518" s="5"/>
      <c r="QXZ518" s="5"/>
      <c r="QYA518" s="5"/>
      <c r="QYB518" s="5"/>
      <c r="QYC518" s="5"/>
      <c r="QYD518" s="5"/>
      <c r="QYE518" s="5"/>
      <c r="QYF518" s="5"/>
      <c r="QYG518" s="5"/>
      <c r="QYH518" s="5"/>
      <c r="QYI518" s="5"/>
      <c r="QYJ518" s="5"/>
      <c r="QYK518" s="5"/>
      <c r="QYL518" s="5"/>
      <c r="QYM518" s="5"/>
      <c r="QYN518" s="5"/>
      <c r="QYO518" s="5"/>
      <c r="QYP518" s="5"/>
      <c r="QYQ518" s="5"/>
      <c r="QYR518" s="5"/>
      <c r="QYS518" s="5"/>
      <c r="QYT518" s="5"/>
      <c r="QYU518" s="5"/>
      <c r="QYV518" s="5"/>
      <c r="QYW518" s="5"/>
      <c r="QYX518" s="5"/>
      <c r="QYY518" s="5"/>
      <c r="QYZ518" s="5"/>
      <c r="QZA518" s="5"/>
      <c r="QZB518" s="5"/>
      <c r="QZC518" s="5"/>
      <c r="QZD518" s="5"/>
      <c r="QZE518" s="5"/>
      <c r="QZF518" s="5"/>
      <c r="QZG518" s="5"/>
      <c r="QZH518" s="5"/>
      <c r="QZI518" s="5"/>
      <c r="QZJ518" s="5"/>
      <c r="QZK518" s="5"/>
      <c r="QZL518" s="5"/>
      <c r="QZM518" s="5"/>
      <c r="QZN518" s="5"/>
      <c r="QZO518" s="5"/>
      <c r="QZP518" s="5"/>
      <c r="QZQ518" s="5"/>
      <c r="QZR518" s="5"/>
      <c r="QZS518" s="5"/>
      <c r="QZT518" s="5"/>
      <c r="QZU518" s="5"/>
      <c r="QZV518" s="5"/>
      <c r="QZW518" s="5"/>
      <c r="QZX518" s="5"/>
      <c r="QZY518" s="5"/>
      <c r="QZZ518" s="5"/>
      <c r="RAA518" s="5"/>
      <c r="RAB518" s="5"/>
      <c r="RAC518" s="5"/>
      <c r="RAD518" s="5"/>
      <c r="RAE518" s="5"/>
      <c r="RAF518" s="5"/>
      <c r="RAG518" s="5"/>
      <c r="RAH518" s="5"/>
      <c r="RAI518" s="5"/>
      <c r="RAJ518" s="5"/>
      <c r="RAK518" s="5"/>
      <c r="RAL518" s="5"/>
      <c r="RAM518" s="5"/>
      <c r="RAN518" s="5"/>
      <c r="RAO518" s="5"/>
      <c r="RAP518" s="5"/>
      <c r="RAQ518" s="5"/>
      <c r="RAR518" s="5"/>
      <c r="RAS518" s="5"/>
      <c r="RAT518" s="5"/>
      <c r="RAU518" s="5"/>
      <c r="RAV518" s="5"/>
      <c r="RAW518" s="5"/>
      <c r="RAX518" s="5"/>
      <c r="RAY518" s="5"/>
      <c r="RAZ518" s="5"/>
      <c r="RBA518" s="5"/>
      <c r="RBB518" s="5"/>
      <c r="RBC518" s="5"/>
      <c r="RBD518" s="5"/>
      <c r="RBE518" s="5"/>
      <c r="RBF518" s="5"/>
      <c r="RBG518" s="5"/>
      <c r="RBH518" s="5"/>
      <c r="RBI518" s="5"/>
      <c r="RBJ518" s="5"/>
      <c r="RBK518" s="5"/>
      <c r="RBL518" s="5"/>
      <c r="RBM518" s="5"/>
      <c r="RBN518" s="5"/>
      <c r="RBO518" s="5"/>
      <c r="RBP518" s="5"/>
      <c r="RBQ518" s="5"/>
      <c r="RBR518" s="5"/>
      <c r="RBS518" s="5"/>
      <c r="RBT518" s="5"/>
      <c r="RBU518" s="5"/>
      <c r="RBV518" s="5"/>
      <c r="RBW518" s="5"/>
      <c r="RBX518" s="5"/>
      <c r="RBY518" s="5"/>
      <c r="RBZ518" s="5"/>
      <c r="RCA518" s="5"/>
      <c r="RCB518" s="5"/>
      <c r="RCC518" s="5"/>
      <c r="RCD518" s="5"/>
      <c r="RCE518" s="5"/>
      <c r="RCF518" s="5"/>
      <c r="RCG518" s="5"/>
      <c r="RCH518" s="5"/>
      <c r="RCI518" s="5"/>
      <c r="RCJ518" s="5"/>
      <c r="RCK518" s="5"/>
      <c r="RCL518" s="5"/>
      <c r="RCM518" s="5"/>
      <c r="RCN518" s="5"/>
      <c r="RCO518" s="5"/>
      <c r="RCP518" s="5"/>
      <c r="RCQ518" s="5"/>
      <c r="RCR518" s="5"/>
      <c r="RCS518" s="5"/>
      <c r="RCT518" s="5"/>
      <c r="RCU518" s="5"/>
      <c r="RCV518" s="5"/>
      <c r="RCW518" s="5"/>
      <c r="RCX518" s="5"/>
      <c r="RCY518" s="5"/>
      <c r="RCZ518" s="5"/>
      <c r="RDA518" s="5"/>
      <c r="RDB518" s="5"/>
      <c r="RDC518" s="5"/>
      <c r="RDD518" s="5"/>
      <c r="RDE518" s="5"/>
      <c r="RDF518" s="5"/>
      <c r="RDG518" s="5"/>
      <c r="RDH518" s="5"/>
      <c r="RDI518" s="5"/>
      <c r="RDJ518" s="5"/>
      <c r="RDK518" s="5"/>
      <c r="RDL518" s="5"/>
      <c r="RDM518" s="5"/>
      <c r="RDN518" s="5"/>
      <c r="RDO518" s="5"/>
      <c r="RDP518" s="5"/>
      <c r="RDQ518" s="5"/>
      <c r="RDR518" s="5"/>
      <c r="RDS518" s="5"/>
      <c r="RDT518" s="5"/>
      <c r="RDU518" s="5"/>
      <c r="RDV518" s="5"/>
      <c r="RDW518" s="5"/>
      <c r="RDX518" s="5"/>
      <c r="RDY518" s="5"/>
      <c r="RDZ518" s="5"/>
      <c r="REA518" s="5"/>
      <c r="REB518" s="5"/>
      <c r="REC518" s="5"/>
      <c r="RED518" s="5"/>
      <c r="REE518" s="5"/>
      <c r="REF518" s="5"/>
      <c r="REG518" s="5"/>
      <c r="REH518" s="5"/>
      <c r="REI518" s="5"/>
      <c r="REJ518" s="5"/>
      <c r="REK518" s="5"/>
      <c r="REL518" s="5"/>
      <c r="REM518" s="5"/>
      <c r="REN518" s="5"/>
      <c r="REO518" s="5"/>
      <c r="REP518" s="5"/>
      <c r="REQ518" s="5"/>
      <c r="RER518" s="5"/>
      <c r="RES518" s="5"/>
      <c r="RET518" s="5"/>
      <c r="REU518" s="5"/>
      <c r="REV518" s="5"/>
      <c r="REW518" s="5"/>
      <c r="REX518" s="5"/>
      <c r="REY518" s="5"/>
      <c r="REZ518" s="5"/>
      <c r="RFA518" s="5"/>
      <c r="RFB518" s="5"/>
      <c r="RFC518" s="5"/>
      <c r="RFD518" s="5"/>
      <c r="RFE518" s="5"/>
      <c r="RFF518" s="5"/>
      <c r="RFG518" s="5"/>
      <c r="RFH518" s="5"/>
      <c r="RFI518" s="5"/>
      <c r="RFJ518" s="5"/>
      <c r="RFK518" s="5"/>
      <c r="RFL518" s="5"/>
      <c r="RFM518" s="5"/>
      <c r="RFN518" s="5"/>
      <c r="RFO518" s="5"/>
      <c r="RFP518" s="5"/>
      <c r="RFQ518" s="5"/>
      <c r="RFR518" s="5"/>
      <c r="RFS518" s="5"/>
      <c r="RFT518" s="5"/>
      <c r="RFU518" s="5"/>
      <c r="RFV518" s="5"/>
      <c r="RFW518" s="5"/>
      <c r="RFX518" s="5"/>
      <c r="RFY518" s="5"/>
      <c r="RFZ518" s="5"/>
      <c r="RGA518" s="5"/>
      <c r="RGB518" s="5"/>
      <c r="RGC518" s="5"/>
      <c r="RGD518" s="5"/>
      <c r="RGE518" s="5"/>
      <c r="RGF518" s="5"/>
      <c r="RGG518" s="5"/>
      <c r="RGH518" s="5"/>
      <c r="RGI518" s="5"/>
      <c r="RGJ518" s="5"/>
      <c r="RGK518" s="5"/>
      <c r="RGL518" s="5"/>
      <c r="RGM518" s="5"/>
      <c r="RGN518" s="5"/>
      <c r="RGO518" s="5"/>
      <c r="RGP518" s="5"/>
      <c r="RGQ518" s="5"/>
      <c r="RGR518" s="5"/>
      <c r="RGS518" s="5"/>
      <c r="RGT518" s="5"/>
      <c r="RGU518" s="5"/>
      <c r="RGV518" s="5"/>
      <c r="RGW518" s="5"/>
      <c r="RGX518" s="5"/>
      <c r="RGY518" s="5"/>
      <c r="RGZ518" s="5"/>
      <c r="RHA518" s="5"/>
      <c r="RHB518" s="5"/>
      <c r="RHC518" s="5"/>
      <c r="RHD518" s="5"/>
      <c r="RHE518" s="5"/>
      <c r="RHF518" s="5"/>
      <c r="RHG518" s="5"/>
      <c r="RHH518" s="5"/>
      <c r="RHI518" s="5"/>
      <c r="RHJ518" s="5"/>
      <c r="RHK518" s="5"/>
      <c r="RHL518" s="5"/>
      <c r="RHM518" s="5"/>
      <c r="RHN518" s="5"/>
      <c r="RHO518" s="5"/>
      <c r="RHP518" s="5"/>
      <c r="RHQ518" s="5"/>
      <c r="RHR518" s="5"/>
      <c r="RHS518" s="5"/>
      <c r="RHT518" s="5"/>
      <c r="RHU518" s="5"/>
      <c r="RHV518" s="5"/>
      <c r="RHW518" s="5"/>
      <c r="RHX518" s="5"/>
      <c r="RHY518" s="5"/>
      <c r="RHZ518" s="5"/>
      <c r="RIA518" s="5"/>
      <c r="RIB518" s="5"/>
      <c r="RIC518" s="5"/>
      <c r="RID518" s="5"/>
      <c r="RIE518" s="5"/>
      <c r="RIF518" s="5"/>
      <c r="RIG518" s="5"/>
      <c r="RIH518" s="5"/>
      <c r="RII518" s="5"/>
      <c r="RIJ518" s="5"/>
      <c r="RIK518" s="5"/>
      <c r="RIL518" s="5"/>
      <c r="RIM518" s="5"/>
      <c r="RIN518" s="5"/>
      <c r="RIO518" s="5"/>
      <c r="RIP518" s="5"/>
      <c r="RIQ518" s="5"/>
      <c r="RIR518" s="5"/>
      <c r="RIS518" s="5"/>
      <c r="RIT518" s="5"/>
      <c r="RIU518" s="5"/>
      <c r="RIV518" s="5"/>
      <c r="RIW518" s="5"/>
      <c r="RIX518" s="5"/>
      <c r="RIY518" s="5"/>
      <c r="RIZ518" s="5"/>
      <c r="RJA518" s="5"/>
      <c r="RJB518" s="5"/>
      <c r="RJC518" s="5"/>
      <c r="RJD518" s="5"/>
      <c r="RJE518" s="5"/>
      <c r="RJF518" s="5"/>
      <c r="RJG518" s="5"/>
      <c r="RJH518" s="5"/>
      <c r="RJI518" s="5"/>
      <c r="RJJ518" s="5"/>
      <c r="RJK518" s="5"/>
      <c r="RJL518" s="5"/>
      <c r="RJM518" s="5"/>
      <c r="RJN518" s="5"/>
      <c r="RJO518" s="5"/>
      <c r="RJP518" s="5"/>
      <c r="RJQ518" s="5"/>
      <c r="RJR518" s="5"/>
      <c r="RJS518" s="5"/>
      <c r="RJT518" s="5"/>
      <c r="RJU518" s="5"/>
      <c r="RJV518" s="5"/>
      <c r="RJW518" s="5"/>
      <c r="RJX518" s="5"/>
      <c r="RJY518" s="5"/>
      <c r="RJZ518" s="5"/>
      <c r="RKA518" s="5"/>
      <c r="RKB518" s="5"/>
      <c r="RKC518" s="5"/>
      <c r="RKD518" s="5"/>
      <c r="RKE518" s="5"/>
      <c r="RKF518" s="5"/>
      <c r="RKG518" s="5"/>
      <c r="RKH518" s="5"/>
      <c r="RKI518" s="5"/>
      <c r="RKJ518" s="5"/>
      <c r="RKK518" s="5"/>
      <c r="RKL518" s="5"/>
      <c r="RKM518" s="5"/>
      <c r="RKN518" s="5"/>
      <c r="RKO518" s="5"/>
      <c r="RKP518" s="5"/>
      <c r="RKQ518" s="5"/>
      <c r="RKR518" s="5"/>
      <c r="RKS518" s="5"/>
      <c r="RKT518" s="5"/>
      <c r="RKU518" s="5"/>
      <c r="RKV518" s="5"/>
      <c r="RKW518" s="5"/>
      <c r="RKX518" s="5"/>
      <c r="RKY518" s="5"/>
      <c r="RKZ518" s="5"/>
      <c r="RLA518" s="5"/>
      <c r="RLB518" s="5"/>
      <c r="RLC518" s="5"/>
      <c r="RLD518" s="5"/>
      <c r="RLE518" s="5"/>
      <c r="RLF518" s="5"/>
      <c r="RLG518" s="5"/>
      <c r="RLH518" s="5"/>
      <c r="RLI518" s="5"/>
      <c r="RLJ518" s="5"/>
      <c r="RLK518" s="5"/>
      <c r="RLL518" s="5"/>
      <c r="RLM518" s="5"/>
      <c r="RLN518" s="5"/>
      <c r="RLO518" s="5"/>
      <c r="RLP518" s="5"/>
      <c r="RLQ518" s="5"/>
      <c r="RLR518" s="5"/>
      <c r="RLS518" s="5"/>
      <c r="RLT518" s="5"/>
      <c r="RLU518" s="5"/>
      <c r="RLV518" s="5"/>
      <c r="RLW518" s="5"/>
      <c r="RLX518" s="5"/>
      <c r="RLY518" s="5"/>
      <c r="RLZ518" s="5"/>
      <c r="RMA518" s="5"/>
      <c r="RMB518" s="5"/>
      <c r="RMC518" s="5"/>
      <c r="RMD518" s="5"/>
      <c r="RME518" s="5"/>
      <c r="RMF518" s="5"/>
      <c r="RMG518" s="5"/>
      <c r="RMH518" s="5"/>
      <c r="RMI518" s="5"/>
      <c r="RMJ518" s="5"/>
      <c r="RMK518" s="5"/>
      <c r="RML518" s="5"/>
      <c r="RMM518" s="5"/>
      <c r="RMN518" s="5"/>
      <c r="RMO518" s="5"/>
      <c r="RMP518" s="5"/>
      <c r="RMQ518" s="5"/>
      <c r="RMR518" s="5"/>
      <c r="RMS518" s="5"/>
      <c r="RMT518" s="5"/>
      <c r="RMU518" s="5"/>
      <c r="RMV518" s="5"/>
      <c r="RMW518" s="5"/>
      <c r="RMX518" s="5"/>
      <c r="RMY518" s="5"/>
      <c r="RMZ518" s="5"/>
      <c r="RNA518" s="5"/>
      <c r="RNB518" s="5"/>
      <c r="RNC518" s="5"/>
      <c r="RND518" s="5"/>
      <c r="RNE518" s="5"/>
      <c r="RNF518" s="5"/>
      <c r="RNG518" s="5"/>
      <c r="RNH518" s="5"/>
      <c r="RNI518" s="5"/>
      <c r="RNJ518" s="5"/>
      <c r="RNK518" s="5"/>
      <c r="RNL518" s="5"/>
      <c r="RNM518" s="5"/>
      <c r="RNN518" s="5"/>
      <c r="RNO518" s="5"/>
      <c r="RNP518" s="5"/>
      <c r="RNQ518" s="5"/>
      <c r="RNR518" s="5"/>
      <c r="RNS518" s="5"/>
      <c r="RNT518" s="5"/>
      <c r="RNU518" s="5"/>
      <c r="RNV518" s="5"/>
      <c r="RNW518" s="5"/>
      <c r="RNX518" s="5"/>
      <c r="RNY518" s="5"/>
      <c r="RNZ518" s="5"/>
      <c r="ROA518" s="5"/>
      <c r="ROB518" s="5"/>
      <c r="ROC518" s="5"/>
      <c r="ROD518" s="5"/>
      <c r="ROE518" s="5"/>
      <c r="ROF518" s="5"/>
      <c r="ROG518" s="5"/>
      <c r="ROH518" s="5"/>
      <c r="ROI518" s="5"/>
      <c r="ROJ518" s="5"/>
      <c r="ROK518" s="5"/>
      <c r="ROL518" s="5"/>
      <c r="ROM518" s="5"/>
      <c r="RON518" s="5"/>
      <c r="ROO518" s="5"/>
      <c r="ROP518" s="5"/>
      <c r="ROQ518" s="5"/>
      <c r="ROR518" s="5"/>
      <c r="ROS518" s="5"/>
      <c r="ROT518" s="5"/>
      <c r="ROU518" s="5"/>
      <c r="ROV518" s="5"/>
      <c r="ROW518" s="5"/>
      <c r="ROX518" s="5"/>
      <c r="ROY518" s="5"/>
      <c r="ROZ518" s="5"/>
      <c r="RPA518" s="5"/>
      <c r="RPB518" s="5"/>
      <c r="RPC518" s="5"/>
      <c r="RPD518" s="5"/>
      <c r="RPE518" s="5"/>
      <c r="RPF518" s="5"/>
      <c r="RPG518" s="5"/>
      <c r="RPH518" s="5"/>
      <c r="RPI518" s="5"/>
      <c r="RPJ518" s="5"/>
      <c r="RPK518" s="5"/>
      <c r="RPL518" s="5"/>
      <c r="RPM518" s="5"/>
      <c r="RPN518" s="5"/>
      <c r="RPO518" s="5"/>
      <c r="RPP518" s="5"/>
      <c r="RPQ518" s="5"/>
      <c r="RPR518" s="5"/>
      <c r="RPS518" s="5"/>
      <c r="RPT518" s="5"/>
      <c r="RPU518" s="5"/>
      <c r="RPV518" s="5"/>
      <c r="RPW518" s="5"/>
      <c r="RPX518" s="5"/>
      <c r="RPY518" s="5"/>
      <c r="RPZ518" s="5"/>
      <c r="RQA518" s="5"/>
      <c r="RQB518" s="5"/>
      <c r="RQC518" s="5"/>
      <c r="RQD518" s="5"/>
      <c r="RQE518" s="5"/>
      <c r="RQF518" s="5"/>
      <c r="RQG518" s="5"/>
      <c r="RQH518" s="5"/>
      <c r="RQI518" s="5"/>
      <c r="RQJ518" s="5"/>
      <c r="RQK518" s="5"/>
      <c r="RQL518" s="5"/>
      <c r="RQM518" s="5"/>
      <c r="RQN518" s="5"/>
      <c r="RQO518" s="5"/>
      <c r="RQP518" s="5"/>
      <c r="RQQ518" s="5"/>
      <c r="RQR518" s="5"/>
      <c r="RQS518" s="5"/>
      <c r="RQT518" s="5"/>
      <c r="RQU518" s="5"/>
      <c r="RQV518" s="5"/>
      <c r="RQW518" s="5"/>
      <c r="RQX518" s="5"/>
      <c r="RQY518" s="5"/>
      <c r="RQZ518" s="5"/>
      <c r="RRA518" s="5"/>
      <c r="RRB518" s="5"/>
      <c r="RRC518" s="5"/>
      <c r="RRD518" s="5"/>
      <c r="RRE518" s="5"/>
      <c r="RRF518" s="5"/>
      <c r="RRG518" s="5"/>
      <c r="RRH518" s="5"/>
      <c r="RRI518" s="5"/>
      <c r="RRJ518" s="5"/>
      <c r="RRK518" s="5"/>
      <c r="RRL518" s="5"/>
      <c r="RRM518" s="5"/>
      <c r="RRN518" s="5"/>
      <c r="RRO518" s="5"/>
      <c r="RRP518" s="5"/>
      <c r="RRQ518" s="5"/>
      <c r="RRR518" s="5"/>
      <c r="RRS518" s="5"/>
      <c r="RRT518" s="5"/>
      <c r="RRU518" s="5"/>
      <c r="RRV518" s="5"/>
      <c r="RRW518" s="5"/>
      <c r="RRX518" s="5"/>
      <c r="RRY518" s="5"/>
      <c r="RRZ518" s="5"/>
      <c r="RSA518" s="5"/>
      <c r="RSB518" s="5"/>
      <c r="RSC518" s="5"/>
      <c r="RSD518" s="5"/>
      <c r="RSE518" s="5"/>
      <c r="RSF518" s="5"/>
      <c r="RSG518" s="5"/>
      <c r="RSH518" s="5"/>
      <c r="RSI518" s="5"/>
      <c r="RSJ518" s="5"/>
      <c r="RSK518" s="5"/>
      <c r="RSL518" s="5"/>
      <c r="RSM518" s="5"/>
      <c r="RSN518" s="5"/>
      <c r="RSO518" s="5"/>
      <c r="RSP518" s="5"/>
      <c r="RSQ518" s="5"/>
      <c r="RSR518" s="5"/>
      <c r="RSS518" s="5"/>
      <c r="RST518" s="5"/>
      <c r="RSU518" s="5"/>
      <c r="RSV518" s="5"/>
      <c r="RSW518" s="5"/>
      <c r="RSX518" s="5"/>
      <c r="RSY518" s="5"/>
      <c r="RSZ518" s="5"/>
      <c r="RTA518" s="5"/>
      <c r="RTB518" s="5"/>
      <c r="RTC518" s="5"/>
      <c r="RTD518" s="5"/>
      <c r="RTE518" s="5"/>
      <c r="RTF518" s="5"/>
      <c r="RTG518" s="5"/>
      <c r="RTH518" s="5"/>
      <c r="RTI518" s="5"/>
      <c r="RTJ518" s="5"/>
      <c r="RTK518" s="5"/>
      <c r="RTL518" s="5"/>
      <c r="RTM518" s="5"/>
      <c r="RTN518" s="5"/>
      <c r="RTO518" s="5"/>
      <c r="RTP518" s="5"/>
      <c r="RTQ518" s="5"/>
      <c r="RTR518" s="5"/>
      <c r="RTS518" s="5"/>
      <c r="RTT518" s="5"/>
      <c r="RTU518" s="5"/>
      <c r="RTV518" s="5"/>
      <c r="RTW518" s="5"/>
      <c r="RTX518" s="5"/>
      <c r="RTY518" s="5"/>
      <c r="RTZ518" s="5"/>
      <c r="RUA518" s="5"/>
      <c r="RUB518" s="5"/>
      <c r="RUC518" s="5"/>
      <c r="RUD518" s="5"/>
      <c r="RUE518" s="5"/>
      <c r="RUF518" s="5"/>
      <c r="RUG518" s="5"/>
      <c r="RUH518" s="5"/>
      <c r="RUI518" s="5"/>
      <c r="RUJ518" s="5"/>
      <c r="RUK518" s="5"/>
      <c r="RUL518" s="5"/>
      <c r="RUM518" s="5"/>
      <c r="RUN518" s="5"/>
      <c r="RUO518" s="5"/>
      <c r="RUP518" s="5"/>
      <c r="RUQ518" s="5"/>
      <c r="RUR518" s="5"/>
      <c r="RUS518" s="5"/>
      <c r="RUT518" s="5"/>
      <c r="RUU518" s="5"/>
      <c r="RUV518" s="5"/>
      <c r="RUW518" s="5"/>
      <c r="RUX518" s="5"/>
      <c r="RUY518" s="5"/>
      <c r="RUZ518" s="5"/>
      <c r="RVA518" s="5"/>
      <c r="RVB518" s="5"/>
      <c r="RVC518" s="5"/>
      <c r="RVD518" s="5"/>
      <c r="RVE518" s="5"/>
      <c r="RVF518" s="5"/>
      <c r="RVG518" s="5"/>
      <c r="RVH518" s="5"/>
      <c r="RVI518" s="5"/>
      <c r="RVJ518" s="5"/>
      <c r="RVK518" s="5"/>
      <c r="RVL518" s="5"/>
      <c r="RVM518" s="5"/>
      <c r="RVN518" s="5"/>
      <c r="RVO518" s="5"/>
      <c r="RVP518" s="5"/>
      <c r="RVQ518" s="5"/>
      <c r="RVR518" s="5"/>
      <c r="RVS518" s="5"/>
      <c r="RVT518" s="5"/>
      <c r="RVU518" s="5"/>
      <c r="RVV518" s="5"/>
      <c r="RVW518" s="5"/>
      <c r="RVX518" s="5"/>
      <c r="RVY518" s="5"/>
      <c r="RVZ518" s="5"/>
      <c r="RWA518" s="5"/>
      <c r="RWB518" s="5"/>
      <c r="RWC518" s="5"/>
      <c r="RWD518" s="5"/>
      <c r="RWE518" s="5"/>
      <c r="RWF518" s="5"/>
      <c r="RWG518" s="5"/>
      <c r="RWH518" s="5"/>
      <c r="RWI518" s="5"/>
      <c r="RWJ518" s="5"/>
      <c r="RWK518" s="5"/>
      <c r="RWL518" s="5"/>
      <c r="RWM518" s="5"/>
      <c r="RWN518" s="5"/>
      <c r="RWO518" s="5"/>
      <c r="RWP518" s="5"/>
      <c r="RWQ518" s="5"/>
      <c r="RWR518" s="5"/>
      <c r="RWS518" s="5"/>
      <c r="RWT518" s="5"/>
      <c r="RWU518" s="5"/>
      <c r="RWV518" s="5"/>
      <c r="RWW518" s="5"/>
      <c r="RWX518" s="5"/>
      <c r="RWY518" s="5"/>
      <c r="RWZ518" s="5"/>
      <c r="RXA518" s="5"/>
      <c r="RXB518" s="5"/>
      <c r="RXC518" s="5"/>
      <c r="RXD518" s="5"/>
      <c r="RXE518" s="5"/>
      <c r="RXF518" s="5"/>
      <c r="RXG518" s="5"/>
      <c r="RXH518" s="5"/>
      <c r="RXI518" s="5"/>
      <c r="RXJ518" s="5"/>
      <c r="RXK518" s="5"/>
      <c r="RXL518" s="5"/>
      <c r="RXM518" s="5"/>
      <c r="RXN518" s="5"/>
      <c r="RXO518" s="5"/>
      <c r="RXP518" s="5"/>
      <c r="RXQ518" s="5"/>
      <c r="RXR518" s="5"/>
      <c r="RXS518" s="5"/>
      <c r="RXT518" s="5"/>
      <c r="RXU518" s="5"/>
      <c r="RXV518" s="5"/>
      <c r="RXW518" s="5"/>
      <c r="RXX518" s="5"/>
      <c r="RXY518" s="5"/>
      <c r="RXZ518" s="5"/>
      <c r="RYA518" s="5"/>
      <c r="RYB518" s="5"/>
      <c r="RYC518" s="5"/>
      <c r="RYD518" s="5"/>
      <c r="RYE518" s="5"/>
      <c r="RYF518" s="5"/>
      <c r="RYG518" s="5"/>
      <c r="RYH518" s="5"/>
      <c r="RYI518" s="5"/>
      <c r="RYJ518" s="5"/>
      <c r="RYK518" s="5"/>
      <c r="RYL518" s="5"/>
      <c r="RYM518" s="5"/>
      <c r="RYN518" s="5"/>
      <c r="RYO518" s="5"/>
      <c r="RYP518" s="5"/>
      <c r="RYQ518" s="5"/>
      <c r="RYR518" s="5"/>
      <c r="RYS518" s="5"/>
      <c r="RYT518" s="5"/>
      <c r="RYU518" s="5"/>
      <c r="RYV518" s="5"/>
      <c r="RYW518" s="5"/>
      <c r="RYX518" s="5"/>
      <c r="RYY518" s="5"/>
      <c r="RYZ518" s="5"/>
      <c r="RZA518" s="5"/>
      <c r="RZB518" s="5"/>
      <c r="RZC518" s="5"/>
      <c r="RZD518" s="5"/>
      <c r="RZE518" s="5"/>
      <c r="RZF518" s="5"/>
      <c r="RZG518" s="5"/>
      <c r="RZH518" s="5"/>
      <c r="RZI518" s="5"/>
      <c r="RZJ518" s="5"/>
      <c r="RZK518" s="5"/>
      <c r="RZL518" s="5"/>
      <c r="RZM518" s="5"/>
      <c r="RZN518" s="5"/>
      <c r="RZO518" s="5"/>
      <c r="RZP518" s="5"/>
      <c r="RZQ518" s="5"/>
      <c r="RZR518" s="5"/>
      <c r="RZS518" s="5"/>
      <c r="RZT518" s="5"/>
      <c r="RZU518" s="5"/>
      <c r="RZV518" s="5"/>
      <c r="RZW518" s="5"/>
      <c r="RZX518" s="5"/>
      <c r="RZY518" s="5"/>
      <c r="RZZ518" s="5"/>
      <c r="SAA518" s="5"/>
      <c r="SAB518" s="5"/>
      <c r="SAC518" s="5"/>
      <c r="SAD518" s="5"/>
      <c r="SAE518" s="5"/>
      <c r="SAF518" s="5"/>
      <c r="SAG518" s="5"/>
      <c r="SAH518" s="5"/>
      <c r="SAI518" s="5"/>
      <c r="SAJ518" s="5"/>
      <c r="SAK518" s="5"/>
      <c r="SAL518" s="5"/>
      <c r="SAM518" s="5"/>
      <c r="SAN518" s="5"/>
      <c r="SAO518" s="5"/>
      <c r="SAP518" s="5"/>
      <c r="SAQ518" s="5"/>
      <c r="SAR518" s="5"/>
      <c r="SAS518" s="5"/>
      <c r="SAT518" s="5"/>
      <c r="SAU518" s="5"/>
      <c r="SAV518" s="5"/>
      <c r="SAW518" s="5"/>
      <c r="SAX518" s="5"/>
      <c r="SAY518" s="5"/>
      <c r="SAZ518" s="5"/>
      <c r="SBA518" s="5"/>
      <c r="SBB518" s="5"/>
      <c r="SBC518" s="5"/>
      <c r="SBD518" s="5"/>
      <c r="SBE518" s="5"/>
      <c r="SBF518" s="5"/>
      <c r="SBG518" s="5"/>
      <c r="SBH518" s="5"/>
      <c r="SBI518" s="5"/>
      <c r="SBJ518" s="5"/>
      <c r="SBK518" s="5"/>
      <c r="SBL518" s="5"/>
      <c r="SBM518" s="5"/>
      <c r="SBN518" s="5"/>
      <c r="SBO518" s="5"/>
      <c r="SBP518" s="5"/>
      <c r="SBQ518" s="5"/>
      <c r="SBR518" s="5"/>
      <c r="SBS518" s="5"/>
      <c r="SBT518" s="5"/>
      <c r="SBU518" s="5"/>
      <c r="SBV518" s="5"/>
      <c r="SBW518" s="5"/>
      <c r="SBX518" s="5"/>
      <c r="SBY518" s="5"/>
      <c r="SBZ518" s="5"/>
      <c r="SCA518" s="5"/>
      <c r="SCB518" s="5"/>
      <c r="SCC518" s="5"/>
      <c r="SCD518" s="5"/>
      <c r="SCE518" s="5"/>
      <c r="SCF518" s="5"/>
      <c r="SCG518" s="5"/>
      <c r="SCH518" s="5"/>
      <c r="SCI518" s="5"/>
      <c r="SCJ518" s="5"/>
      <c r="SCK518" s="5"/>
      <c r="SCL518" s="5"/>
      <c r="SCM518" s="5"/>
      <c r="SCN518" s="5"/>
      <c r="SCO518" s="5"/>
      <c r="SCP518" s="5"/>
      <c r="SCQ518" s="5"/>
      <c r="SCR518" s="5"/>
      <c r="SCS518" s="5"/>
      <c r="SCT518" s="5"/>
      <c r="SCU518" s="5"/>
      <c r="SCV518" s="5"/>
      <c r="SCW518" s="5"/>
      <c r="SCX518" s="5"/>
      <c r="SCY518" s="5"/>
      <c r="SCZ518" s="5"/>
      <c r="SDA518" s="5"/>
      <c r="SDB518" s="5"/>
      <c r="SDC518" s="5"/>
      <c r="SDD518" s="5"/>
      <c r="SDE518" s="5"/>
      <c r="SDF518" s="5"/>
      <c r="SDG518" s="5"/>
      <c r="SDH518" s="5"/>
      <c r="SDI518" s="5"/>
      <c r="SDJ518" s="5"/>
      <c r="SDK518" s="5"/>
      <c r="SDL518" s="5"/>
      <c r="SDM518" s="5"/>
      <c r="SDN518" s="5"/>
      <c r="SDO518" s="5"/>
      <c r="SDP518" s="5"/>
      <c r="SDQ518" s="5"/>
      <c r="SDR518" s="5"/>
      <c r="SDS518" s="5"/>
      <c r="SDT518" s="5"/>
      <c r="SDU518" s="5"/>
      <c r="SDV518" s="5"/>
      <c r="SDW518" s="5"/>
      <c r="SDX518" s="5"/>
      <c r="SDY518" s="5"/>
      <c r="SDZ518" s="5"/>
      <c r="SEA518" s="5"/>
      <c r="SEB518" s="5"/>
      <c r="SEC518" s="5"/>
      <c r="SED518" s="5"/>
      <c r="SEE518" s="5"/>
      <c r="SEF518" s="5"/>
      <c r="SEG518" s="5"/>
      <c r="SEH518" s="5"/>
      <c r="SEI518" s="5"/>
      <c r="SEJ518" s="5"/>
      <c r="SEK518" s="5"/>
      <c r="SEL518" s="5"/>
      <c r="SEM518" s="5"/>
      <c r="SEN518" s="5"/>
      <c r="SEO518" s="5"/>
      <c r="SEP518" s="5"/>
      <c r="SEQ518" s="5"/>
      <c r="SER518" s="5"/>
      <c r="SES518" s="5"/>
      <c r="SET518" s="5"/>
      <c r="SEU518" s="5"/>
      <c r="SEV518" s="5"/>
      <c r="SEW518" s="5"/>
      <c r="SEX518" s="5"/>
      <c r="SEY518" s="5"/>
      <c r="SEZ518" s="5"/>
      <c r="SFA518" s="5"/>
      <c r="SFB518" s="5"/>
      <c r="SFC518" s="5"/>
      <c r="SFD518" s="5"/>
      <c r="SFE518" s="5"/>
      <c r="SFF518" s="5"/>
      <c r="SFG518" s="5"/>
      <c r="SFH518" s="5"/>
      <c r="SFI518" s="5"/>
      <c r="SFJ518" s="5"/>
      <c r="SFK518" s="5"/>
      <c r="SFL518" s="5"/>
      <c r="SFM518" s="5"/>
      <c r="SFN518" s="5"/>
      <c r="SFO518" s="5"/>
      <c r="SFP518" s="5"/>
      <c r="SFQ518" s="5"/>
      <c r="SFR518" s="5"/>
      <c r="SFS518" s="5"/>
      <c r="SFT518" s="5"/>
      <c r="SFU518" s="5"/>
      <c r="SFV518" s="5"/>
      <c r="SFW518" s="5"/>
      <c r="SFX518" s="5"/>
      <c r="SFY518" s="5"/>
      <c r="SFZ518" s="5"/>
      <c r="SGA518" s="5"/>
      <c r="SGB518" s="5"/>
      <c r="SGC518" s="5"/>
      <c r="SGD518" s="5"/>
      <c r="SGE518" s="5"/>
      <c r="SGF518" s="5"/>
      <c r="SGG518" s="5"/>
      <c r="SGH518" s="5"/>
      <c r="SGI518" s="5"/>
      <c r="SGJ518" s="5"/>
      <c r="SGK518" s="5"/>
      <c r="SGL518" s="5"/>
      <c r="SGM518" s="5"/>
      <c r="SGN518" s="5"/>
      <c r="SGO518" s="5"/>
      <c r="SGP518" s="5"/>
      <c r="SGQ518" s="5"/>
      <c r="SGR518" s="5"/>
      <c r="SGS518" s="5"/>
      <c r="SGT518" s="5"/>
      <c r="SGU518" s="5"/>
      <c r="SGV518" s="5"/>
      <c r="SGW518" s="5"/>
      <c r="SGX518" s="5"/>
      <c r="SGY518" s="5"/>
      <c r="SGZ518" s="5"/>
      <c r="SHA518" s="5"/>
      <c r="SHB518" s="5"/>
      <c r="SHC518" s="5"/>
      <c r="SHD518" s="5"/>
      <c r="SHE518" s="5"/>
      <c r="SHF518" s="5"/>
      <c r="SHG518" s="5"/>
      <c r="SHH518" s="5"/>
      <c r="SHI518" s="5"/>
      <c r="SHJ518" s="5"/>
      <c r="SHK518" s="5"/>
      <c r="SHL518" s="5"/>
      <c r="SHM518" s="5"/>
      <c r="SHN518" s="5"/>
      <c r="SHO518" s="5"/>
      <c r="SHP518" s="5"/>
      <c r="SHQ518" s="5"/>
      <c r="SHR518" s="5"/>
      <c r="SHS518" s="5"/>
      <c r="SHT518" s="5"/>
      <c r="SHU518" s="5"/>
      <c r="SHV518" s="5"/>
      <c r="SHW518" s="5"/>
      <c r="SHX518" s="5"/>
      <c r="SHY518" s="5"/>
      <c r="SHZ518" s="5"/>
      <c r="SIA518" s="5"/>
      <c r="SIB518" s="5"/>
      <c r="SIC518" s="5"/>
      <c r="SID518" s="5"/>
      <c r="SIE518" s="5"/>
      <c r="SIF518" s="5"/>
      <c r="SIG518" s="5"/>
      <c r="SIH518" s="5"/>
      <c r="SII518" s="5"/>
      <c r="SIJ518" s="5"/>
      <c r="SIK518" s="5"/>
      <c r="SIL518" s="5"/>
      <c r="SIM518" s="5"/>
      <c r="SIN518" s="5"/>
      <c r="SIO518" s="5"/>
      <c r="SIP518" s="5"/>
      <c r="SIQ518" s="5"/>
      <c r="SIR518" s="5"/>
      <c r="SIS518" s="5"/>
      <c r="SIT518" s="5"/>
      <c r="SIU518" s="5"/>
      <c r="SIV518" s="5"/>
      <c r="SIW518" s="5"/>
      <c r="SIX518" s="5"/>
      <c r="SIY518" s="5"/>
      <c r="SIZ518" s="5"/>
      <c r="SJA518" s="5"/>
      <c r="SJB518" s="5"/>
      <c r="SJC518" s="5"/>
      <c r="SJD518" s="5"/>
      <c r="SJE518" s="5"/>
      <c r="SJF518" s="5"/>
      <c r="SJG518" s="5"/>
      <c r="SJH518" s="5"/>
      <c r="SJI518" s="5"/>
      <c r="SJJ518" s="5"/>
      <c r="SJK518" s="5"/>
      <c r="SJL518" s="5"/>
      <c r="SJM518" s="5"/>
      <c r="SJN518" s="5"/>
      <c r="SJO518" s="5"/>
      <c r="SJP518" s="5"/>
      <c r="SJQ518" s="5"/>
      <c r="SJR518" s="5"/>
      <c r="SJS518" s="5"/>
      <c r="SJT518" s="5"/>
      <c r="SJU518" s="5"/>
      <c r="SJV518" s="5"/>
      <c r="SJW518" s="5"/>
      <c r="SJX518" s="5"/>
      <c r="SJY518" s="5"/>
      <c r="SJZ518" s="5"/>
      <c r="SKA518" s="5"/>
      <c r="SKB518" s="5"/>
      <c r="SKC518" s="5"/>
      <c r="SKD518" s="5"/>
      <c r="SKE518" s="5"/>
      <c r="SKF518" s="5"/>
      <c r="SKG518" s="5"/>
      <c r="SKH518" s="5"/>
      <c r="SKI518" s="5"/>
      <c r="SKJ518" s="5"/>
      <c r="SKK518" s="5"/>
      <c r="SKL518" s="5"/>
      <c r="SKM518" s="5"/>
      <c r="SKN518" s="5"/>
      <c r="SKO518" s="5"/>
      <c r="SKP518" s="5"/>
      <c r="SKQ518" s="5"/>
      <c r="SKR518" s="5"/>
      <c r="SKS518" s="5"/>
      <c r="SKT518" s="5"/>
      <c r="SKU518" s="5"/>
      <c r="SKV518" s="5"/>
      <c r="SKW518" s="5"/>
      <c r="SKX518" s="5"/>
      <c r="SKY518" s="5"/>
      <c r="SKZ518" s="5"/>
      <c r="SLA518" s="5"/>
      <c r="SLB518" s="5"/>
      <c r="SLC518" s="5"/>
      <c r="SLD518" s="5"/>
      <c r="SLE518" s="5"/>
      <c r="SLF518" s="5"/>
      <c r="SLG518" s="5"/>
      <c r="SLH518" s="5"/>
      <c r="SLI518" s="5"/>
      <c r="SLJ518" s="5"/>
      <c r="SLK518" s="5"/>
      <c r="SLL518" s="5"/>
      <c r="SLM518" s="5"/>
      <c r="SLN518" s="5"/>
      <c r="SLO518" s="5"/>
      <c r="SLP518" s="5"/>
      <c r="SLQ518" s="5"/>
      <c r="SLR518" s="5"/>
      <c r="SLS518" s="5"/>
      <c r="SLT518" s="5"/>
      <c r="SLU518" s="5"/>
      <c r="SLV518" s="5"/>
      <c r="SLW518" s="5"/>
      <c r="SLX518" s="5"/>
      <c r="SLY518" s="5"/>
      <c r="SLZ518" s="5"/>
      <c r="SMA518" s="5"/>
      <c r="SMB518" s="5"/>
      <c r="SMC518" s="5"/>
      <c r="SMD518" s="5"/>
      <c r="SME518" s="5"/>
      <c r="SMF518" s="5"/>
      <c r="SMG518" s="5"/>
      <c r="SMH518" s="5"/>
      <c r="SMI518" s="5"/>
      <c r="SMJ518" s="5"/>
      <c r="SMK518" s="5"/>
      <c r="SML518" s="5"/>
      <c r="SMM518" s="5"/>
      <c r="SMN518" s="5"/>
      <c r="SMO518" s="5"/>
      <c r="SMP518" s="5"/>
      <c r="SMQ518" s="5"/>
      <c r="SMR518" s="5"/>
      <c r="SMS518" s="5"/>
      <c r="SMT518" s="5"/>
      <c r="SMU518" s="5"/>
      <c r="SMV518" s="5"/>
      <c r="SMW518" s="5"/>
      <c r="SMX518" s="5"/>
      <c r="SMY518" s="5"/>
      <c r="SMZ518" s="5"/>
      <c r="SNA518" s="5"/>
      <c r="SNB518" s="5"/>
      <c r="SNC518" s="5"/>
      <c r="SND518" s="5"/>
      <c r="SNE518" s="5"/>
      <c r="SNF518" s="5"/>
      <c r="SNG518" s="5"/>
      <c r="SNH518" s="5"/>
      <c r="SNI518" s="5"/>
      <c r="SNJ518" s="5"/>
      <c r="SNK518" s="5"/>
      <c r="SNL518" s="5"/>
      <c r="SNM518" s="5"/>
      <c r="SNN518" s="5"/>
      <c r="SNO518" s="5"/>
      <c r="SNP518" s="5"/>
      <c r="SNQ518" s="5"/>
      <c r="SNR518" s="5"/>
      <c r="SNS518" s="5"/>
      <c r="SNT518" s="5"/>
      <c r="SNU518" s="5"/>
      <c r="SNV518" s="5"/>
      <c r="SNW518" s="5"/>
      <c r="SNX518" s="5"/>
      <c r="SNY518" s="5"/>
      <c r="SNZ518" s="5"/>
      <c r="SOA518" s="5"/>
      <c r="SOB518" s="5"/>
      <c r="SOC518" s="5"/>
      <c r="SOD518" s="5"/>
      <c r="SOE518" s="5"/>
      <c r="SOF518" s="5"/>
      <c r="SOG518" s="5"/>
      <c r="SOH518" s="5"/>
      <c r="SOI518" s="5"/>
      <c r="SOJ518" s="5"/>
      <c r="SOK518" s="5"/>
      <c r="SOL518" s="5"/>
      <c r="SOM518" s="5"/>
      <c r="SON518" s="5"/>
      <c r="SOO518" s="5"/>
      <c r="SOP518" s="5"/>
      <c r="SOQ518" s="5"/>
      <c r="SOR518" s="5"/>
      <c r="SOS518" s="5"/>
      <c r="SOT518" s="5"/>
      <c r="SOU518" s="5"/>
      <c r="SOV518" s="5"/>
      <c r="SOW518" s="5"/>
      <c r="SOX518" s="5"/>
      <c r="SOY518" s="5"/>
      <c r="SOZ518" s="5"/>
      <c r="SPA518" s="5"/>
      <c r="SPB518" s="5"/>
      <c r="SPC518" s="5"/>
      <c r="SPD518" s="5"/>
      <c r="SPE518" s="5"/>
      <c r="SPF518" s="5"/>
      <c r="SPG518" s="5"/>
      <c r="SPH518" s="5"/>
      <c r="SPI518" s="5"/>
      <c r="SPJ518" s="5"/>
      <c r="SPK518" s="5"/>
      <c r="SPL518" s="5"/>
      <c r="SPM518" s="5"/>
      <c r="SPN518" s="5"/>
      <c r="SPO518" s="5"/>
      <c r="SPP518" s="5"/>
      <c r="SPQ518" s="5"/>
      <c r="SPR518" s="5"/>
      <c r="SPS518" s="5"/>
      <c r="SPT518" s="5"/>
      <c r="SPU518" s="5"/>
      <c r="SPV518" s="5"/>
      <c r="SPW518" s="5"/>
      <c r="SPX518" s="5"/>
      <c r="SPY518" s="5"/>
      <c r="SPZ518" s="5"/>
      <c r="SQA518" s="5"/>
      <c r="SQB518" s="5"/>
      <c r="SQC518" s="5"/>
      <c r="SQD518" s="5"/>
      <c r="SQE518" s="5"/>
      <c r="SQF518" s="5"/>
      <c r="SQG518" s="5"/>
      <c r="SQH518" s="5"/>
      <c r="SQI518" s="5"/>
      <c r="SQJ518" s="5"/>
      <c r="SQK518" s="5"/>
      <c r="SQL518" s="5"/>
      <c r="SQM518" s="5"/>
      <c r="SQN518" s="5"/>
      <c r="SQO518" s="5"/>
      <c r="SQP518" s="5"/>
      <c r="SQQ518" s="5"/>
      <c r="SQR518" s="5"/>
      <c r="SQS518" s="5"/>
      <c r="SQT518" s="5"/>
      <c r="SQU518" s="5"/>
      <c r="SQV518" s="5"/>
      <c r="SQW518" s="5"/>
      <c r="SQX518" s="5"/>
      <c r="SQY518" s="5"/>
      <c r="SQZ518" s="5"/>
      <c r="SRA518" s="5"/>
      <c r="SRB518" s="5"/>
      <c r="SRC518" s="5"/>
      <c r="SRD518" s="5"/>
      <c r="SRE518" s="5"/>
      <c r="SRF518" s="5"/>
      <c r="SRG518" s="5"/>
      <c r="SRH518" s="5"/>
      <c r="SRI518" s="5"/>
      <c r="SRJ518" s="5"/>
      <c r="SRK518" s="5"/>
      <c r="SRL518" s="5"/>
      <c r="SRM518" s="5"/>
      <c r="SRN518" s="5"/>
      <c r="SRO518" s="5"/>
      <c r="SRP518" s="5"/>
      <c r="SRQ518" s="5"/>
      <c r="SRR518" s="5"/>
      <c r="SRS518" s="5"/>
      <c r="SRT518" s="5"/>
      <c r="SRU518" s="5"/>
      <c r="SRV518" s="5"/>
      <c r="SRW518" s="5"/>
      <c r="SRX518" s="5"/>
      <c r="SRY518" s="5"/>
      <c r="SRZ518" s="5"/>
      <c r="SSA518" s="5"/>
      <c r="SSB518" s="5"/>
      <c r="SSC518" s="5"/>
      <c r="SSD518" s="5"/>
      <c r="SSE518" s="5"/>
      <c r="SSF518" s="5"/>
      <c r="SSG518" s="5"/>
      <c r="SSH518" s="5"/>
      <c r="SSI518" s="5"/>
      <c r="SSJ518" s="5"/>
      <c r="SSK518" s="5"/>
      <c r="SSL518" s="5"/>
      <c r="SSM518" s="5"/>
      <c r="SSN518" s="5"/>
      <c r="SSO518" s="5"/>
      <c r="SSP518" s="5"/>
      <c r="SSQ518" s="5"/>
      <c r="SSR518" s="5"/>
      <c r="SSS518" s="5"/>
      <c r="SST518" s="5"/>
      <c r="SSU518" s="5"/>
      <c r="SSV518" s="5"/>
      <c r="SSW518" s="5"/>
      <c r="SSX518" s="5"/>
      <c r="SSY518" s="5"/>
      <c r="SSZ518" s="5"/>
      <c r="STA518" s="5"/>
      <c r="STB518" s="5"/>
      <c r="STC518" s="5"/>
      <c r="STD518" s="5"/>
      <c r="STE518" s="5"/>
      <c r="STF518" s="5"/>
      <c r="STG518" s="5"/>
      <c r="STH518" s="5"/>
      <c r="STI518" s="5"/>
      <c r="STJ518" s="5"/>
      <c r="STK518" s="5"/>
      <c r="STL518" s="5"/>
      <c r="STM518" s="5"/>
      <c r="STN518" s="5"/>
      <c r="STO518" s="5"/>
      <c r="STP518" s="5"/>
      <c r="STQ518" s="5"/>
      <c r="STR518" s="5"/>
      <c r="STS518" s="5"/>
      <c r="STT518" s="5"/>
      <c r="STU518" s="5"/>
      <c r="STV518" s="5"/>
      <c r="STW518" s="5"/>
      <c r="STX518" s="5"/>
      <c r="STY518" s="5"/>
      <c r="STZ518" s="5"/>
      <c r="SUA518" s="5"/>
      <c r="SUB518" s="5"/>
      <c r="SUC518" s="5"/>
      <c r="SUD518" s="5"/>
      <c r="SUE518" s="5"/>
      <c r="SUF518" s="5"/>
      <c r="SUG518" s="5"/>
      <c r="SUH518" s="5"/>
      <c r="SUI518" s="5"/>
      <c r="SUJ518" s="5"/>
      <c r="SUK518" s="5"/>
      <c r="SUL518" s="5"/>
      <c r="SUM518" s="5"/>
      <c r="SUN518" s="5"/>
      <c r="SUO518" s="5"/>
      <c r="SUP518" s="5"/>
      <c r="SUQ518" s="5"/>
      <c r="SUR518" s="5"/>
      <c r="SUS518" s="5"/>
      <c r="SUT518" s="5"/>
      <c r="SUU518" s="5"/>
      <c r="SUV518" s="5"/>
      <c r="SUW518" s="5"/>
      <c r="SUX518" s="5"/>
      <c r="SUY518" s="5"/>
      <c r="SUZ518" s="5"/>
      <c r="SVA518" s="5"/>
      <c r="SVB518" s="5"/>
      <c r="SVC518" s="5"/>
      <c r="SVD518" s="5"/>
      <c r="SVE518" s="5"/>
      <c r="SVF518" s="5"/>
      <c r="SVG518" s="5"/>
      <c r="SVH518" s="5"/>
      <c r="SVI518" s="5"/>
      <c r="SVJ518" s="5"/>
      <c r="SVK518" s="5"/>
      <c r="SVL518" s="5"/>
      <c r="SVM518" s="5"/>
      <c r="SVN518" s="5"/>
      <c r="SVO518" s="5"/>
      <c r="SVP518" s="5"/>
      <c r="SVQ518" s="5"/>
      <c r="SVR518" s="5"/>
      <c r="SVS518" s="5"/>
      <c r="SVT518" s="5"/>
      <c r="SVU518" s="5"/>
      <c r="SVV518" s="5"/>
      <c r="SVW518" s="5"/>
      <c r="SVX518" s="5"/>
      <c r="SVY518" s="5"/>
      <c r="SVZ518" s="5"/>
      <c r="SWA518" s="5"/>
      <c r="SWB518" s="5"/>
      <c r="SWC518" s="5"/>
      <c r="SWD518" s="5"/>
      <c r="SWE518" s="5"/>
      <c r="SWF518" s="5"/>
      <c r="SWG518" s="5"/>
      <c r="SWH518" s="5"/>
      <c r="SWI518" s="5"/>
      <c r="SWJ518" s="5"/>
      <c r="SWK518" s="5"/>
      <c r="SWL518" s="5"/>
      <c r="SWM518" s="5"/>
      <c r="SWN518" s="5"/>
      <c r="SWO518" s="5"/>
      <c r="SWP518" s="5"/>
      <c r="SWQ518" s="5"/>
      <c r="SWR518" s="5"/>
      <c r="SWS518" s="5"/>
      <c r="SWT518" s="5"/>
      <c r="SWU518" s="5"/>
      <c r="SWV518" s="5"/>
      <c r="SWW518" s="5"/>
      <c r="SWX518" s="5"/>
      <c r="SWY518" s="5"/>
      <c r="SWZ518" s="5"/>
      <c r="SXA518" s="5"/>
      <c r="SXB518" s="5"/>
      <c r="SXC518" s="5"/>
      <c r="SXD518" s="5"/>
      <c r="SXE518" s="5"/>
      <c r="SXF518" s="5"/>
      <c r="SXG518" s="5"/>
      <c r="SXH518" s="5"/>
      <c r="SXI518" s="5"/>
      <c r="SXJ518" s="5"/>
      <c r="SXK518" s="5"/>
      <c r="SXL518" s="5"/>
      <c r="SXM518" s="5"/>
      <c r="SXN518" s="5"/>
      <c r="SXO518" s="5"/>
      <c r="SXP518" s="5"/>
      <c r="SXQ518" s="5"/>
      <c r="SXR518" s="5"/>
      <c r="SXS518" s="5"/>
      <c r="SXT518" s="5"/>
      <c r="SXU518" s="5"/>
      <c r="SXV518" s="5"/>
      <c r="SXW518" s="5"/>
      <c r="SXX518" s="5"/>
      <c r="SXY518" s="5"/>
      <c r="SXZ518" s="5"/>
      <c r="SYA518" s="5"/>
      <c r="SYB518" s="5"/>
      <c r="SYC518" s="5"/>
      <c r="SYD518" s="5"/>
      <c r="SYE518" s="5"/>
      <c r="SYF518" s="5"/>
      <c r="SYG518" s="5"/>
      <c r="SYH518" s="5"/>
      <c r="SYI518" s="5"/>
      <c r="SYJ518" s="5"/>
      <c r="SYK518" s="5"/>
      <c r="SYL518" s="5"/>
      <c r="SYM518" s="5"/>
      <c r="SYN518" s="5"/>
      <c r="SYO518" s="5"/>
      <c r="SYP518" s="5"/>
      <c r="SYQ518" s="5"/>
      <c r="SYR518" s="5"/>
      <c r="SYS518" s="5"/>
      <c r="SYT518" s="5"/>
      <c r="SYU518" s="5"/>
      <c r="SYV518" s="5"/>
      <c r="SYW518" s="5"/>
      <c r="SYX518" s="5"/>
      <c r="SYY518" s="5"/>
      <c r="SYZ518" s="5"/>
      <c r="SZA518" s="5"/>
      <c r="SZB518" s="5"/>
      <c r="SZC518" s="5"/>
      <c r="SZD518" s="5"/>
      <c r="SZE518" s="5"/>
      <c r="SZF518" s="5"/>
      <c r="SZG518" s="5"/>
      <c r="SZH518" s="5"/>
      <c r="SZI518" s="5"/>
      <c r="SZJ518" s="5"/>
      <c r="SZK518" s="5"/>
      <c r="SZL518" s="5"/>
      <c r="SZM518" s="5"/>
      <c r="SZN518" s="5"/>
      <c r="SZO518" s="5"/>
      <c r="SZP518" s="5"/>
      <c r="SZQ518" s="5"/>
      <c r="SZR518" s="5"/>
      <c r="SZS518" s="5"/>
      <c r="SZT518" s="5"/>
      <c r="SZU518" s="5"/>
      <c r="SZV518" s="5"/>
      <c r="SZW518" s="5"/>
      <c r="SZX518" s="5"/>
      <c r="SZY518" s="5"/>
      <c r="SZZ518" s="5"/>
      <c r="TAA518" s="5"/>
      <c r="TAB518" s="5"/>
      <c r="TAC518" s="5"/>
      <c r="TAD518" s="5"/>
      <c r="TAE518" s="5"/>
      <c r="TAF518" s="5"/>
      <c r="TAG518" s="5"/>
      <c r="TAH518" s="5"/>
      <c r="TAI518" s="5"/>
      <c r="TAJ518" s="5"/>
      <c r="TAK518" s="5"/>
      <c r="TAL518" s="5"/>
      <c r="TAM518" s="5"/>
      <c r="TAN518" s="5"/>
      <c r="TAO518" s="5"/>
      <c r="TAP518" s="5"/>
      <c r="TAQ518" s="5"/>
      <c r="TAR518" s="5"/>
      <c r="TAS518" s="5"/>
      <c r="TAT518" s="5"/>
      <c r="TAU518" s="5"/>
      <c r="TAV518" s="5"/>
      <c r="TAW518" s="5"/>
      <c r="TAX518" s="5"/>
      <c r="TAY518" s="5"/>
      <c r="TAZ518" s="5"/>
      <c r="TBA518" s="5"/>
      <c r="TBB518" s="5"/>
      <c r="TBC518" s="5"/>
      <c r="TBD518" s="5"/>
      <c r="TBE518" s="5"/>
      <c r="TBF518" s="5"/>
      <c r="TBG518" s="5"/>
      <c r="TBH518" s="5"/>
      <c r="TBI518" s="5"/>
      <c r="TBJ518" s="5"/>
      <c r="TBK518" s="5"/>
      <c r="TBL518" s="5"/>
      <c r="TBM518" s="5"/>
      <c r="TBN518" s="5"/>
      <c r="TBO518" s="5"/>
      <c r="TBP518" s="5"/>
      <c r="TBQ518" s="5"/>
      <c r="TBR518" s="5"/>
      <c r="TBS518" s="5"/>
      <c r="TBT518" s="5"/>
      <c r="TBU518" s="5"/>
      <c r="TBV518" s="5"/>
      <c r="TBW518" s="5"/>
      <c r="TBX518" s="5"/>
      <c r="TBY518" s="5"/>
      <c r="TBZ518" s="5"/>
      <c r="TCA518" s="5"/>
      <c r="TCB518" s="5"/>
      <c r="TCC518" s="5"/>
      <c r="TCD518" s="5"/>
      <c r="TCE518" s="5"/>
      <c r="TCF518" s="5"/>
      <c r="TCG518" s="5"/>
      <c r="TCH518" s="5"/>
      <c r="TCI518" s="5"/>
      <c r="TCJ518" s="5"/>
      <c r="TCK518" s="5"/>
      <c r="TCL518" s="5"/>
      <c r="TCM518" s="5"/>
      <c r="TCN518" s="5"/>
      <c r="TCO518" s="5"/>
      <c r="TCP518" s="5"/>
      <c r="TCQ518" s="5"/>
      <c r="TCR518" s="5"/>
      <c r="TCS518" s="5"/>
      <c r="TCT518" s="5"/>
      <c r="TCU518" s="5"/>
      <c r="TCV518" s="5"/>
      <c r="TCW518" s="5"/>
      <c r="TCX518" s="5"/>
      <c r="TCY518" s="5"/>
      <c r="TCZ518" s="5"/>
      <c r="TDA518" s="5"/>
      <c r="TDB518" s="5"/>
      <c r="TDC518" s="5"/>
      <c r="TDD518" s="5"/>
      <c r="TDE518" s="5"/>
      <c r="TDF518" s="5"/>
      <c r="TDG518" s="5"/>
      <c r="TDH518" s="5"/>
      <c r="TDI518" s="5"/>
      <c r="TDJ518" s="5"/>
      <c r="TDK518" s="5"/>
      <c r="TDL518" s="5"/>
      <c r="TDM518" s="5"/>
      <c r="TDN518" s="5"/>
      <c r="TDO518" s="5"/>
      <c r="TDP518" s="5"/>
      <c r="TDQ518" s="5"/>
      <c r="TDR518" s="5"/>
      <c r="TDS518" s="5"/>
      <c r="TDT518" s="5"/>
      <c r="TDU518" s="5"/>
      <c r="TDV518" s="5"/>
      <c r="TDW518" s="5"/>
      <c r="TDX518" s="5"/>
      <c r="TDY518" s="5"/>
      <c r="TDZ518" s="5"/>
      <c r="TEA518" s="5"/>
      <c r="TEB518" s="5"/>
      <c r="TEC518" s="5"/>
      <c r="TED518" s="5"/>
      <c r="TEE518" s="5"/>
      <c r="TEF518" s="5"/>
      <c r="TEG518" s="5"/>
      <c r="TEH518" s="5"/>
      <c r="TEI518" s="5"/>
      <c r="TEJ518" s="5"/>
      <c r="TEK518" s="5"/>
      <c r="TEL518" s="5"/>
      <c r="TEM518" s="5"/>
      <c r="TEN518" s="5"/>
      <c r="TEO518" s="5"/>
      <c r="TEP518" s="5"/>
      <c r="TEQ518" s="5"/>
      <c r="TER518" s="5"/>
      <c r="TES518" s="5"/>
      <c r="TET518" s="5"/>
      <c r="TEU518" s="5"/>
      <c r="TEV518" s="5"/>
      <c r="TEW518" s="5"/>
      <c r="TEX518" s="5"/>
      <c r="TEY518" s="5"/>
      <c r="TEZ518" s="5"/>
      <c r="TFA518" s="5"/>
      <c r="TFB518" s="5"/>
      <c r="TFC518" s="5"/>
      <c r="TFD518" s="5"/>
      <c r="TFE518" s="5"/>
      <c r="TFF518" s="5"/>
      <c r="TFG518" s="5"/>
      <c r="TFH518" s="5"/>
      <c r="TFI518" s="5"/>
      <c r="TFJ518" s="5"/>
      <c r="TFK518" s="5"/>
      <c r="TFL518" s="5"/>
      <c r="TFM518" s="5"/>
      <c r="TFN518" s="5"/>
      <c r="TFO518" s="5"/>
      <c r="TFP518" s="5"/>
      <c r="TFQ518" s="5"/>
      <c r="TFR518" s="5"/>
      <c r="TFS518" s="5"/>
      <c r="TFT518" s="5"/>
      <c r="TFU518" s="5"/>
      <c r="TFV518" s="5"/>
      <c r="TFW518" s="5"/>
      <c r="TFX518" s="5"/>
      <c r="TFY518" s="5"/>
      <c r="TFZ518" s="5"/>
      <c r="TGA518" s="5"/>
      <c r="TGB518" s="5"/>
      <c r="TGC518" s="5"/>
      <c r="TGD518" s="5"/>
      <c r="TGE518" s="5"/>
      <c r="TGF518" s="5"/>
      <c r="TGG518" s="5"/>
      <c r="TGH518" s="5"/>
      <c r="TGI518" s="5"/>
      <c r="TGJ518" s="5"/>
      <c r="TGK518" s="5"/>
      <c r="TGL518" s="5"/>
      <c r="TGM518" s="5"/>
      <c r="TGN518" s="5"/>
      <c r="TGO518" s="5"/>
      <c r="TGP518" s="5"/>
      <c r="TGQ518" s="5"/>
      <c r="TGR518" s="5"/>
      <c r="TGS518" s="5"/>
      <c r="TGT518" s="5"/>
      <c r="TGU518" s="5"/>
      <c r="TGV518" s="5"/>
      <c r="TGW518" s="5"/>
      <c r="TGX518" s="5"/>
      <c r="TGY518" s="5"/>
      <c r="TGZ518" s="5"/>
      <c r="THA518" s="5"/>
      <c r="THB518" s="5"/>
      <c r="THC518" s="5"/>
      <c r="THD518" s="5"/>
      <c r="THE518" s="5"/>
      <c r="THF518" s="5"/>
      <c r="THG518" s="5"/>
      <c r="THH518" s="5"/>
      <c r="THI518" s="5"/>
      <c r="THJ518" s="5"/>
      <c r="THK518" s="5"/>
      <c r="THL518" s="5"/>
      <c r="THM518" s="5"/>
      <c r="THN518" s="5"/>
      <c r="THO518" s="5"/>
      <c r="THP518" s="5"/>
      <c r="THQ518" s="5"/>
      <c r="THR518" s="5"/>
      <c r="THS518" s="5"/>
      <c r="THT518" s="5"/>
      <c r="THU518" s="5"/>
      <c r="THV518" s="5"/>
      <c r="THW518" s="5"/>
      <c r="THX518" s="5"/>
      <c r="THY518" s="5"/>
      <c r="THZ518" s="5"/>
      <c r="TIA518" s="5"/>
      <c r="TIB518" s="5"/>
      <c r="TIC518" s="5"/>
      <c r="TID518" s="5"/>
      <c r="TIE518" s="5"/>
      <c r="TIF518" s="5"/>
      <c r="TIG518" s="5"/>
      <c r="TIH518" s="5"/>
      <c r="TII518" s="5"/>
      <c r="TIJ518" s="5"/>
      <c r="TIK518" s="5"/>
      <c r="TIL518" s="5"/>
      <c r="TIM518" s="5"/>
      <c r="TIN518" s="5"/>
      <c r="TIO518" s="5"/>
      <c r="TIP518" s="5"/>
      <c r="TIQ518" s="5"/>
      <c r="TIR518" s="5"/>
      <c r="TIS518" s="5"/>
      <c r="TIT518" s="5"/>
      <c r="TIU518" s="5"/>
      <c r="TIV518" s="5"/>
      <c r="TIW518" s="5"/>
      <c r="TIX518" s="5"/>
      <c r="TIY518" s="5"/>
      <c r="TIZ518" s="5"/>
      <c r="TJA518" s="5"/>
      <c r="TJB518" s="5"/>
      <c r="TJC518" s="5"/>
      <c r="TJD518" s="5"/>
      <c r="TJE518" s="5"/>
      <c r="TJF518" s="5"/>
      <c r="TJG518" s="5"/>
      <c r="TJH518" s="5"/>
      <c r="TJI518" s="5"/>
      <c r="TJJ518" s="5"/>
      <c r="TJK518" s="5"/>
      <c r="TJL518" s="5"/>
      <c r="TJM518" s="5"/>
      <c r="TJN518" s="5"/>
      <c r="TJO518" s="5"/>
      <c r="TJP518" s="5"/>
      <c r="TJQ518" s="5"/>
      <c r="TJR518" s="5"/>
      <c r="TJS518" s="5"/>
      <c r="TJT518" s="5"/>
      <c r="TJU518" s="5"/>
      <c r="TJV518" s="5"/>
      <c r="TJW518" s="5"/>
      <c r="TJX518" s="5"/>
      <c r="TJY518" s="5"/>
      <c r="TJZ518" s="5"/>
      <c r="TKA518" s="5"/>
      <c r="TKB518" s="5"/>
      <c r="TKC518" s="5"/>
      <c r="TKD518" s="5"/>
      <c r="TKE518" s="5"/>
      <c r="TKF518" s="5"/>
      <c r="TKG518" s="5"/>
      <c r="TKH518" s="5"/>
      <c r="TKI518" s="5"/>
      <c r="TKJ518" s="5"/>
      <c r="TKK518" s="5"/>
      <c r="TKL518" s="5"/>
      <c r="TKM518" s="5"/>
      <c r="TKN518" s="5"/>
      <c r="TKO518" s="5"/>
      <c r="TKP518" s="5"/>
      <c r="TKQ518" s="5"/>
      <c r="TKR518" s="5"/>
      <c r="TKS518" s="5"/>
      <c r="TKT518" s="5"/>
      <c r="TKU518" s="5"/>
      <c r="TKV518" s="5"/>
      <c r="TKW518" s="5"/>
      <c r="TKX518" s="5"/>
      <c r="TKY518" s="5"/>
      <c r="TKZ518" s="5"/>
      <c r="TLA518" s="5"/>
      <c r="TLB518" s="5"/>
      <c r="TLC518" s="5"/>
      <c r="TLD518" s="5"/>
      <c r="TLE518" s="5"/>
      <c r="TLF518" s="5"/>
      <c r="TLG518" s="5"/>
      <c r="TLH518" s="5"/>
      <c r="TLI518" s="5"/>
      <c r="TLJ518" s="5"/>
      <c r="TLK518" s="5"/>
      <c r="TLL518" s="5"/>
      <c r="TLM518" s="5"/>
      <c r="TLN518" s="5"/>
      <c r="TLO518" s="5"/>
      <c r="TLP518" s="5"/>
      <c r="TLQ518" s="5"/>
      <c r="TLR518" s="5"/>
      <c r="TLS518" s="5"/>
      <c r="TLT518" s="5"/>
      <c r="TLU518" s="5"/>
      <c r="TLV518" s="5"/>
      <c r="TLW518" s="5"/>
      <c r="TLX518" s="5"/>
      <c r="TLY518" s="5"/>
      <c r="TLZ518" s="5"/>
      <c r="TMA518" s="5"/>
      <c r="TMB518" s="5"/>
      <c r="TMC518" s="5"/>
      <c r="TMD518" s="5"/>
      <c r="TME518" s="5"/>
      <c r="TMF518" s="5"/>
      <c r="TMG518" s="5"/>
      <c r="TMH518" s="5"/>
      <c r="TMI518" s="5"/>
      <c r="TMJ518" s="5"/>
      <c r="TMK518" s="5"/>
      <c r="TML518" s="5"/>
      <c r="TMM518" s="5"/>
      <c r="TMN518" s="5"/>
      <c r="TMO518" s="5"/>
      <c r="TMP518" s="5"/>
      <c r="TMQ518" s="5"/>
      <c r="TMR518" s="5"/>
      <c r="TMS518" s="5"/>
      <c r="TMT518" s="5"/>
      <c r="TMU518" s="5"/>
      <c r="TMV518" s="5"/>
      <c r="TMW518" s="5"/>
      <c r="TMX518" s="5"/>
      <c r="TMY518" s="5"/>
      <c r="TMZ518" s="5"/>
      <c r="TNA518" s="5"/>
      <c r="TNB518" s="5"/>
      <c r="TNC518" s="5"/>
      <c r="TND518" s="5"/>
      <c r="TNE518" s="5"/>
      <c r="TNF518" s="5"/>
      <c r="TNG518" s="5"/>
      <c r="TNH518" s="5"/>
      <c r="TNI518" s="5"/>
      <c r="TNJ518" s="5"/>
      <c r="TNK518" s="5"/>
      <c r="TNL518" s="5"/>
      <c r="TNM518" s="5"/>
      <c r="TNN518" s="5"/>
      <c r="TNO518" s="5"/>
      <c r="TNP518" s="5"/>
      <c r="TNQ518" s="5"/>
      <c r="TNR518" s="5"/>
      <c r="TNS518" s="5"/>
      <c r="TNT518" s="5"/>
      <c r="TNU518" s="5"/>
      <c r="TNV518" s="5"/>
      <c r="TNW518" s="5"/>
      <c r="TNX518" s="5"/>
      <c r="TNY518" s="5"/>
      <c r="TNZ518" s="5"/>
      <c r="TOA518" s="5"/>
      <c r="TOB518" s="5"/>
      <c r="TOC518" s="5"/>
      <c r="TOD518" s="5"/>
      <c r="TOE518" s="5"/>
      <c r="TOF518" s="5"/>
      <c r="TOG518" s="5"/>
      <c r="TOH518" s="5"/>
      <c r="TOI518" s="5"/>
      <c r="TOJ518" s="5"/>
      <c r="TOK518" s="5"/>
      <c r="TOL518" s="5"/>
      <c r="TOM518" s="5"/>
      <c r="TON518" s="5"/>
      <c r="TOO518" s="5"/>
      <c r="TOP518" s="5"/>
      <c r="TOQ518" s="5"/>
      <c r="TOR518" s="5"/>
      <c r="TOS518" s="5"/>
      <c r="TOT518" s="5"/>
      <c r="TOU518" s="5"/>
      <c r="TOV518" s="5"/>
      <c r="TOW518" s="5"/>
      <c r="TOX518" s="5"/>
      <c r="TOY518" s="5"/>
      <c r="TOZ518" s="5"/>
      <c r="TPA518" s="5"/>
      <c r="TPB518" s="5"/>
      <c r="TPC518" s="5"/>
      <c r="TPD518" s="5"/>
      <c r="TPE518" s="5"/>
      <c r="TPF518" s="5"/>
      <c r="TPG518" s="5"/>
      <c r="TPH518" s="5"/>
      <c r="TPI518" s="5"/>
      <c r="TPJ518" s="5"/>
      <c r="TPK518" s="5"/>
      <c r="TPL518" s="5"/>
      <c r="TPM518" s="5"/>
      <c r="TPN518" s="5"/>
      <c r="TPO518" s="5"/>
      <c r="TPP518" s="5"/>
      <c r="TPQ518" s="5"/>
      <c r="TPR518" s="5"/>
      <c r="TPS518" s="5"/>
      <c r="TPT518" s="5"/>
      <c r="TPU518" s="5"/>
      <c r="TPV518" s="5"/>
      <c r="TPW518" s="5"/>
      <c r="TPX518" s="5"/>
      <c r="TPY518" s="5"/>
      <c r="TPZ518" s="5"/>
      <c r="TQA518" s="5"/>
      <c r="TQB518" s="5"/>
      <c r="TQC518" s="5"/>
      <c r="TQD518" s="5"/>
      <c r="TQE518" s="5"/>
      <c r="TQF518" s="5"/>
      <c r="TQG518" s="5"/>
      <c r="TQH518" s="5"/>
      <c r="TQI518" s="5"/>
      <c r="TQJ518" s="5"/>
      <c r="TQK518" s="5"/>
      <c r="TQL518" s="5"/>
      <c r="TQM518" s="5"/>
      <c r="TQN518" s="5"/>
      <c r="TQO518" s="5"/>
      <c r="TQP518" s="5"/>
      <c r="TQQ518" s="5"/>
      <c r="TQR518" s="5"/>
      <c r="TQS518" s="5"/>
      <c r="TQT518" s="5"/>
      <c r="TQU518" s="5"/>
      <c r="TQV518" s="5"/>
      <c r="TQW518" s="5"/>
      <c r="TQX518" s="5"/>
      <c r="TQY518" s="5"/>
      <c r="TQZ518" s="5"/>
      <c r="TRA518" s="5"/>
      <c r="TRB518" s="5"/>
      <c r="TRC518" s="5"/>
      <c r="TRD518" s="5"/>
      <c r="TRE518" s="5"/>
      <c r="TRF518" s="5"/>
      <c r="TRG518" s="5"/>
      <c r="TRH518" s="5"/>
      <c r="TRI518" s="5"/>
      <c r="TRJ518" s="5"/>
      <c r="TRK518" s="5"/>
      <c r="TRL518" s="5"/>
      <c r="TRM518" s="5"/>
      <c r="TRN518" s="5"/>
      <c r="TRO518" s="5"/>
      <c r="TRP518" s="5"/>
      <c r="TRQ518" s="5"/>
      <c r="TRR518" s="5"/>
      <c r="TRS518" s="5"/>
      <c r="TRT518" s="5"/>
      <c r="TRU518" s="5"/>
      <c r="TRV518" s="5"/>
      <c r="TRW518" s="5"/>
      <c r="TRX518" s="5"/>
      <c r="TRY518" s="5"/>
      <c r="TRZ518" s="5"/>
      <c r="TSA518" s="5"/>
      <c r="TSB518" s="5"/>
      <c r="TSC518" s="5"/>
      <c r="TSD518" s="5"/>
      <c r="TSE518" s="5"/>
      <c r="TSF518" s="5"/>
      <c r="TSG518" s="5"/>
      <c r="TSH518" s="5"/>
      <c r="TSI518" s="5"/>
      <c r="TSJ518" s="5"/>
      <c r="TSK518" s="5"/>
      <c r="TSL518" s="5"/>
      <c r="TSM518" s="5"/>
      <c r="TSN518" s="5"/>
      <c r="TSO518" s="5"/>
      <c r="TSP518" s="5"/>
      <c r="TSQ518" s="5"/>
      <c r="TSR518" s="5"/>
      <c r="TSS518" s="5"/>
      <c r="TST518" s="5"/>
      <c r="TSU518" s="5"/>
      <c r="TSV518" s="5"/>
      <c r="TSW518" s="5"/>
      <c r="TSX518" s="5"/>
      <c r="TSY518" s="5"/>
      <c r="TSZ518" s="5"/>
      <c r="TTA518" s="5"/>
      <c r="TTB518" s="5"/>
      <c r="TTC518" s="5"/>
      <c r="TTD518" s="5"/>
      <c r="TTE518" s="5"/>
      <c r="TTF518" s="5"/>
      <c r="TTG518" s="5"/>
      <c r="TTH518" s="5"/>
      <c r="TTI518" s="5"/>
      <c r="TTJ518" s="5"/>
      <c r="TTK518" s="5"/>
      <c r="TTL518" s="5"/>
      <c r="TTM518" s="5"/>
      <c r="TTN518" s="5"/>
      <c r="TTO518" s="5"/>
      <c r="TTP518" s="5"/>
      <c r="TTQ518" s="5"/>
      <c r="TTR518" s="5"/>
      <c r="TTS518" s="5"/>
      <c r="TTT518" s="5"/>
      <c r="TTU518" s="5"/>
      <c r="TTV518" s="5"/>
      <c r="TTW518" s="5"/>
      <c r="TTX518" s="5"/>
      <c r="TTY518" s="5"/>
      <c r="TTZ518" s="5"/>
      <c r="TUA518" s="5"/>
      <c r="TUB518" s="5"/>
      <c r="TUC518" s="5"/>
      <c r="TUD518" s="5"/>
      <c r="TUE518" s="5"/>
      <c r="TUF518" s="5"/>
      <c r="TUG518" s="5"/>
      <c r="TUH518" s="5"/>
      <c r="TUI518" s="5"/>
      <c r="TUJ518" s="5"/>
      <c r="TUK518" s="5"/>
      <c r="TUL518" s="5"/>
      <c r="TUM518" s="5"/>
      <c r="TUN518" s="5"/>
      <c r="TUO518" s="5"/>
      <c r="TUP518" s="5"/>
      <c r="TUQ518" s="5"/>
      <c r="TUR518" s="5"/>
      <c r="TUS518" s="5"/>
      <c r="TUT518" s="5"/>
      <c r="TUU518" s="5"/>
      <c r="TUV518" s="5"/>
      <c r="TUW518" s="5"/>
      <c r="TUX518" s="5"/>
      <c r="TUY518" s="5"/>
      <c r="TUZ518" s="5"/>
      <c r="TVA518" s="5"/>
      <c r="TVB518" s="5"/>
      <c r="TVC518" s="5"/>
      <c r="TVD518" s="5"/>
      <c r="TVE518" s="5"/>
      <c r="TVF518" s="5"/>
      <c r="TVG518" s="5"/>
      <c r="TVH518" s="5"/>
      <c r="TVI518" s="5"/>
      <c r="TVJ518" s="5"/>
      <c r="TVK518" s="5"/>
      <c r="TVL518" s="5"/>
      <c r="TVM518" s="5"/>
      <c r="TVN518" s="5"/>
      <c r="TVO518" s="5"/>
      <c r="TVP518" s="5"/>
      <c r="TVQ518" s="5"/>
      <c r="TVR518" s="5"/>
      <c r="TVS518" s="5"/>
      <c r="TVT518" s="5"/>
      <c r="TVU518" s="5"/>
      <c r="TVV518" s="5"/>
      <c r="TVW518" s="5"/>
      <c r="TVX518" s="5"/>
      <c r="TVY518" s="5"/>
      <c r="TVZ518" s="5"/>
      <c r="TWA518" s="5"/>
      <c r="TWB518" s="5"/>
      <c r="TWC518" s="5"/>
      <c r="TWD518" s="5"/>
      <c r="TWE518" s="5"/>
      <c r="TWF518" s="5"/>
      <c r="TWG518" s="5"/>
      <c r="TWH518" s="5"/>
      <c r="TWI518" s="5"/>
      <c r="TWJ518" s="5"/>
      <c r="TWK518" s="5"/>
      <c r="TWL518" s="5"/>
      <c r="TWM518" s="5"/>
      <c r="TWN518" s="5"/>
      <c r="TWO518" s="5"/>
      <c r="TWP518" s="5"/>
      <c r="TWQ518" s="5"/>
      <c r="TWR518" s="5"/>
      <c r="TWS518" s="5"/>
      <c r="TWT518" s="5"/>
      <c r="TWU518" s="5"/>
      <c r="TWV518" s="5"/>
      <c r="TWW518" s="5"/>
      <c r="TWX518" s="5"/>
      <c r="TWY518" s="5"/>
      <c r="TWZ518" s="5"/>
      <c r="TXA518" s="5"/>
      <c r="TXB518" s="5"/>
      <c r="TXC518" s="5"/>
      <c r="TXD518" s="5"/>
      <c r="TXE518" s="5"/>
      <c r="TXF518" s="5"/>
      <c r="TXG518" s="5"/>
      <c r="TXH518" s="5"/>
      <c r="TXI518" s="5"/>
      <c r="TXJ518" s="5"/>
      <c r="TXK518" s="5"/>
      <c r="TXL518" s="5"/>
      <c r="TXM518" s="5"/>
      <c r="TXN518" s="5"/>
      <c r="TXO518" s="5"/>
      <c r="TXP518" s="5"/>
      <c r="TXQ518" s="5"/>
      <c r="TXR518" s="5"/>
      <c r="TXS518" s="5"/>
      <c r="TXT518" s="5"/>
      <c r="TXU518" s="5"/>
      <c r="TXV518" s="5"/>
      <c r="TXW518" s="5"/>
      <c r="TXX518" s="5"/>
      <c r="TXY518" s="5"/>
      <c r="TXZ518" s="5"/>
      <c r="TYA518" s="5"/>
      <c r="TYB518" s="5"/>
      <c r="TYC518" s="5"/>
      <c r="TYD518" s="5"/>
      <c r="TYE518" s="5"/>
      <c r="TYF518" s="5"/>
      <c r="TYG518" s="5"/>
      <c r="TYH518" s="5"/>
      <c r="TYI518" s="5"/>
      <c r="TYJ518" s="5"/>
      <c r="TYK518" s="5"/>
      <c r="TYL518" s="5"/>
      <c r="TYM518" s="5"/>
      <c r="TYN518" s="5"/>
      <c r="TYO518" s="5"/>
      <c r="TYP518" s="5"/>
      <c r="TYQ518" s="5"/>
      <c r="TYR518" s="5"/>
      <c r="TYS518" s="5"/>
      <c r="TYT518" s="5"/>
      <c r="TYU518" s="5"/>
      <c r="TYV518" s="5"/>
      <c r="TYW518" s="5"/>
      <c r="TYX518" s="5"/>
      <c r="TYY518" s="5"/>
      <c r="TYZ518" s="5"/>
      <c r="TZA518" s="5"/>
      <c r="TZB518" s="5"/>
      <c r="TZC518" s="5"/>
      <c r="TZD518" s="5"/>
      <c r="TZE518" s="5"/>
      <c r="TZF518" s="5"/>
      <c r="TZG518" s="5"/>
      <c r="TZH518" s="5"/>
      <c r="TZI518" s="5"/>
      <c r="TZJ518" s="5"/>
      <c r="TZK518" s="5"/>
      <c r="TZL518" s="5"/>
      <c r="TZM518" s="5"/>
      <c r="TZN518" s="5"/>
      <c r="TZO518" s="5"/>
      <c r="TZP518" s="5"/>
      <c r="TZQ518" s="5"/>
      <c r="TZR518" s="5"/>
      <c r="TZS518" s="5"/>
      <c r="TZT518" s="5"/>
      <c r="TZU518" s="5"/>
      <c r="TZV518" s="5"/>
      <c r="TZW518" s="5"/>
      <c r="TZX518" s="5"/>
      <c r="TZY518" s="5"/>
      <c r="TZZ518" s="5"/>
      <c r="UAA518" s="5"/>
      <c r="UAB518" s="5"/>
      <c r="UAC518" s="5"/>
      <c r="UAD518" s="5"/>
      <c r="UAE518" s="5"/>
      <c r="UAF518" s="5"/>
      <c r="UAG518" s="5"/>
      <c r="UAH518" s="5"/>
      <c r="UAI518" s="5"/>
      <c r="UAJ518" s="5"/>
      <c r="UAK518" s="5"/>
      <c r="UAL518" s="5"/>
      <c r="UAM518" s="5"/>
      <c r="UAN518" s="5"/>
      <c r="UAO518" s="5"/>
      <c r="UAP518" s="5"/>
      <c r="UAQ518" s="5"/>
      <c r="UAR518" s="5"/>
      <c r="UAS518" s="5"/>
      <c r="UAT518" s="5"/>
      <c r="UAU518" s="5"/>
      <c r="UAV518" s="5"/>
      <c r="UAW518" s="5"/>
      <c r="UAX518" s="5"/>
      <c r="UAY518" s="5"/>
      <c r="UAZ518" s="5"/>
      <c r="UBA518" s="5"/>
      <c r="UBB518" s="5"/>
      <c r="UBC518" s="5"/>
      <c r="UBD518" s="5"/>
      <c r="UBE518" s="5"/>
      <c r="UBF518" s="5"/>
      <c r="UBG518" s="5"/>
      <c r="UBH518" s="5"/>
      <c r="UBI518" s="5"/>
      <c r="UBJ518" s="5"/>
      <c r="UBK518" s="5"/>
      <c r="UBL518" s="5"/>
      <c r="UBM518" s="5"/>
      <c r="UBN518" s="5"/>
      <c r="UBO518" s="5"/>
      <c r="UBP518" s="5"/>
      <c r="UBQ518" s="5"/>
      <c r="UBR518" s="5"/>
      <c r="UBS518" s="5"/>
      <c r="UBT518" s="5"/>
      <c r="UBU518" s="5"/>
      <c r="UBV518" s="5"/>
      <c r="UBW518" s="5"/>
      <c r="UBX518" s="5"/>
      <c r="UBY518" s="5"/>
      <c r="UBZ518" s="5"/>
      <c r="UCA518" s="5"/>
      <c r="UCB518" s="5"/>
      <c r="UCC518" s="5"/>
      <c r="UCD518" s="5"/>
      <c r="UCE518" s="5"/>
      <c r="UCF518" s="5"/>
      <c r="UCG518" s="5"/>
      <c r="UCH518" s="5"/>
      <c r="UCI518" s="5"/>
      <c r="UCJ518" s="5"/>
      <c r="UCK518" s="5"/>
      <c r="UCL518" s="5"/>
      <c r="UCM518" s="5"/>
      <c r="UCN518" s="5"/>
      <c r="UCO518" s="5"/>
      <c r="UCP518" s="5"/>
      <c r="UCQ518" s="5"/>
      <c r="UCR518" s="5"/>
      <c r="UCS518" s="5"/>
      <c r="UCT518" s="5"/>
      <c r="UCU518" s="5"/>
      <c r="UCV518" s="5"/>
      <c r="UCW518" s="5"/>
      <c r="UCX518" s="5"/>
      <c r="UCY518" s="5"/>
      <c r="UCZ518" s="5"/>
      <c r="UDA518" s="5"/>
      <c r="UDB518" s="5"/>
      <c r="UDC518" s="5"/>
      <c r="UDD518" s="5"/>
      <c r="UDE518" s="5"/>
      <c r="UDF518" s="5"/>
      <c r="UDG518" s="5"/>
      <c r="UDH518" s="5"/>
      <c r="UDI518" s="5"/>
      <c r="UDJ518" s="5"/>
      <c r="UDK518" s="5"/>
      <c r="UDL518" s="5"/>
      <c r="UDM518" s="5"/>
      <c r="UDN518" s="5"/>
      <c r="UDO518" s="5"/>
      <c r="UDP518" s="5"/>
      <c r="UDQ518" s="5"/>
      <c r="UDR518" s="5"/>
      <c r="UDS518" s="5"/>
      <c r="UDT518" s="5"/>
      <c r="UDU518" s="5"/>
      <c r="UDV518" s="5"/>
      <c r="UDW518" s="5"/>
      <c r="UDX518" s="5"/>
      <c r="UDY518" s="5"/>
      <c r="UDZ518" s="5"/>
      <c r="UEA518" s="5"/>
      <c r="UEB518" s="5"/>
      <c r="UEC518" s="5"/>
      <c r="UED518" s="5"/>
      <c r="UEE518" s="5"/>
      <c r="UEF518" s="5"/>
      <c r="UEG518" s="5"/>
      <c r="UEH518" s="5"/>
      <c r="UEI518" s="5"/>
      <c r="UEJ518" s="5"/>
      <c r="UEK518" s="5"/>
      <c r="UEL518" s="5"/>
      <c r="UEM518" s="5"/>
      <c r="UEN518" s="5"/>
      <c r="UEO518" s="5"/>
      <c r="UEP518" s="5"/>
      <c r="UEQ518" s="5"/>
      <c r="UER518" s="5"/>
      <c r="UES518" s="5"/>
      <c r="UET518" s="5"/>
      <c r="UEU518" s="5"/>
      <c r="UEV518" s="5"/>
      <c r="UEW518" s="5"/>
      <c r="UEX518" s="5"/>
      <c r="UEY518" s="5"/>
      <c r="UEZ518" s="5"/>
      <c r="UFA518" s="5"/>
      <c r="UFB518" s="5"/>
      <c r="UFC518" s="5"/>
      <c r="UFD518" s="5"/>
      <c r="UFE518" s="5"/>
      <c r="UFF518" s="5"/>
      <c r="UFG518" s="5"/>
      <c r="UFH518" s="5"/>
      <c r="UFI518" s="5"/>
      <c r="UFJ518" s="5"/>
      <c r="UFK518" s="5"/>
      <c r="UFL518" s="5"/>
      <c r="UFM518" s="5"/>
      <c r="UFN518" s="5"/>
      <c r="UFO518" s="5"/>
      <c r="UFP518" s="5"/>
      <c r="UFQ518" s="5"/>
      <c r="UFR518" s="5"/>
      <c r="UFS518" s="5"/>
      <c r="UFT518" s="5"/>
      <c r="UFU518" s="5"/>
      <c r="UFV518" s="5"/>
      <c r="UFW518" s="5"/>
      <c r="UFX518" s="5"/>
      <c r="UFY518" s="5"/>
      <c r="UFZ518" s="5"/>
      <c r="UGA518" s="5"/>
      <c r="UGB518" s="5"/>
      <c r="UGC518" s="5"/>
      <c r="UGD518" s="5"/>
      <c r="UGE518" s="5"/>
      <c r="UGF518" s="5"/>
      <c r="UGG518" s="5"/>
      <c r="UGH518" s="5"/>
      <c r="UGI518" s="5"/>
      <c r="UGJ518" s="5"/>
      <c r="UGK518" s="5"/>
      <c r="UGL518" s="5"/>
      <c r="UGM518" s="5"/>
      <c r="UGN518" s="5"/>
      <c r="UGO518" s="5"/>
      <c r="UGP518" s="5"/>
      <c r="UGQ518" s="5"/>
      <c r="UGR518" s="5"/>
      <c r="UGS518" s="5"/>
      <c r="UGT518" s="5"/>
      <c r="UGU518" s="5"/>
      <c r="UGV518" s="5"/>
      <c r="UGW518" s="5"/>
      <c r="UGX518" s="5"/>
      <c r="UGY518" s="5"/>
      <c r="UGZ518" s="5"/>
      <c r="UHA518" s="5"/>
      <c r="UHB518" s="5"/>
      <c r="UHC518" s="5"/>
      <c r="UHD518" s="5"/>
      <c r="UHE518" s="5"/>
      <c r="UHF518" s="5"/>
      <c r="UHG518" s="5"/>
      <c r="UHH518" s="5"/>
      <c r="UHI518" s="5"/>
      <c r="UHJ518" s="5"/>
      <c r="UHK518" s="5"/>
      <c r="UHL518" s="5"/>
      <c r="UHM518" s="5"/>
      <c r="UHN518" s="5"/>
      <c r="UHO518" s="5"/>
      <c r="UHP518" s="5"/>
      <c r="UHQ518" s="5"/>
      <c r="UHR518" s="5"/>
      <c r="UHS518" s="5"/>
      <c r="UHT518" s="5"/>
      <c r="UHU518" s="5"/>
      <c r="UHV518" s="5"/>
      <c r="UHW518" s="5"/>
      <c r="UHX518" s="5"/>
      <c r="UHY518" s="5"/>
      <c r="UHZ518" s="5"/>
      <c r="UIA518" s="5"/>
      <c r="UIB518" s="5"/>
      <c r="UIC518" s="5"/>
      <c r="UID518" s="5"/>
      <c r="UIE518" s="5"/>
      <c r="UIF518" s="5"/>
      <c r="UIG518" s="5"/>
      <c r="UIH518" s="5"/>
      <c r="UII518" s="5"/>
      <c r="UIJ518" s="5"/>
      <c r="UIK518" s="5"/>
      <c r="UIL518" s="5"/>
      <c r="UIM518" s="5"/>
      <c r="UIN518" s="5"/>
      <c r="UIO518" s="5"/>
      <c r="UIP518" s="5"/>
      <c r="UIQ518" s="5"/>
      <c r="UIR518" s="5"/>
      <c r="UIS518" s="5"/>
      <c r="UIT518" s="5"/>
      <c r="UIU518" s="5"/>
      <c r="UIV518" s="5"/>
      <c r="UIW518" s="5"/>
      <c r="UIX518" s="5"/>
      <c r="UIY518" s="5"/>
      <c r="UIZ518" s="5"/>
      <c r="UJA518" s="5"/>
      <c r="UJB518" s="5"/>
      <c r="UJC518" s="5"/>
      <c r="UJD518" s="5"/>
      <c r="UJE518" s="5"/>
      <c r="UJF518" s="5"/>
      <c r="UJG518" s="5"/>
      <c r="UJH518" s="5"/>
      <c r="UJI518" s="5"/>
      <c r="UJJ518" s="5"/>
      <c r="UJK518" s="5"/>
      <c r="UJL518" s="5"/>
      <c r="UJM518" s="5"/>
      <c r="UJN518" s="5"/>
      <c r="UJO518" s="5"/>
      <c r="UJP518" s="5"/>
      <c r="UJQ518" s="5"/>
      <c r="UJR518" s="5"/>
      <c r="UJS518" s="5"/>
      <c r="UJT518" s="5"/>
      <c r="UJU518" s="5"/>
      <c r="UJV518" s="5"/>
      <c r="UJW518" s="5"/>
      <c r="UJX518" s="5"/>
      <c r="UJY518" s="5"/>
      <c r="UJZ518" s="5"/>
      <c r="UKA518" s="5"/>
      <c r="UKB518" s="5"/>
      <c r="UKC518" s="5"/>
      <c r="UKD518" s="5"/>
      <c r="UKE518" s="5"/>
      <c r="UKF518" s="5"/>
      <c r="UKG518" s="5"/>
      <c r="UKH518" s="5"/>
      <c r="UKI518" s="5"/>
      <c r="UKJ518" s="5"/>
      <c r="UKK518" s="5"/>
      <c r="UKL518" s="5"/>
      <c r="UKM518" s="5"/>
      <c r="UKN518" s="5"/>
      <c r="UKO518" s="5"/>
      <c r="UKP518" s="5"/>
      <c r="UKQ518" s="5"/>
      <c r="UKR518" s="5"/>
      <c r="UKS518" s="5"/>
      <c r="UKT518" s="5"/>
      <c r="UKU518" s="5"/>
      <c r="UKV518" s="5"/>
      <c r="UKW518" s="5"/>
      <c r="UKX518" s="5"/>
      <c r="UKY518" s="5"/>
      <c r="UKZ518" s="5"/>
      <c r="ULA518" s="5"/>
      <c r="ULB518" s="5"/>
      <c r="ULC518" s="5"/>
      <c r="ULD518" s="5"/>
      <c r="ULE518" s="5"/>
      <c r="ULF518" s="5"/>
      <c r="ULG518" s="5"/>
      <c r="ULH518" s="5"/>
      <c r="ULI518" s="5"/>
      <c r="ULJ518" s="5"/>
      <c r="ULK518" s="5"/>
      <c r="ULL518" s="5"/>
      <c r="ULM518" s="5"/>
      <c r="ULN518" s="5"/>
      <c r="ULO518" s="5"/>
      <c r="ULP518" s="5"/>
      <c r="ULQ518" s="5"/>
      <c r="ULR518" s="5"/>
      <c r="ULS518" s="5"/>
      <c r="ULT518" s="5"/>
      <c r="ULU518" s="5"/>
      <c r="ULV518" s="5"/>
      <c r="ULW518" s="5"/>
      <c r="ULX518" s="5"/>
      <c r="ULY518" s="5"/>
      <c r="ULZ518" s="5"/>
      <c r="UMA518" s="5"/>
      <c r="UMB518" s="5"/>
      <c r="UMC518" s="5"/>
      <c r="UMD518" s="5"/>
      <c r="UME518" s="5"/>
      <c r="UMF518" s="5"/>
      <c r="UMG518" s="5"/>
      <c r="UMH518" s="5"/>
      <c r="UMI518" s="5"/>
      <c r="UMJ518" s="5"/>
      <c r="UMK518" s="5"/>
      <c r="UML518" s="5"/>
      <c r="UMM518" s="5"/>
      <c r="UMN518" s="5"/>
      <c r="UMO518" s="5"/>
      <c r="UMP518" s="5"/>
      <c r="UMQ518" s="5"/>
      <c r="UMR518" s="5"/>
      <c r="UMS518" s="5"/>
      <c r="UMT518" s="5"/>
      <c r="UMU518" s="5"/>
      <c r="UMV518" s="5"/>
      <c r="UMW518" s="5"/>
      <c r="UMX518" s="5"/>
      <c r="UMY518" s="5"/>
      <c r="UMZ518" s="5"/>
      <c r="UNA518" s="5"/>
      <c r="UNB518" s="5"/>
      <c r="UNC518" s="5"/>
      <c r="UND518" s="5"/>
      <c r="UNE518" s="5"/>
      <c r="UNF518" s="5"/>
      <c r="UNG518" s="5"/>
      <c r="UNH518" s="5"/>
      <c r="UNI518" s="5"/>
      <c r="UNJ518" s="5"/>
      <c r="UNK518" s="5"/>
      <c r="UNL518" s="5"/>
      <c r="UNM518" s="5"/>
      <c r="UNN518" s="5"/>
      <c r="UNO518" s="5"/>
      <c r="UNP518" s="5"/>
      <c r="UNQ518" s="5"/>
      <c r="UNR518" s="5"/>
      <c r="UNS518" s="5"/>
      <c r="UNT518" s="5"/>
      <c r="UNU518" s="5"/>
      <c r="UNV518" s="5"/>
      <c r="UNW518" s="5"/>
      <c r="UNX518" s="5"/>
      <c r="UNY518" s="5"/>
      <c r="UNZ518" s="5"/>
      <c r="UOA518" s="5"/>
      <c r="UOB518" s="5"/>
      <c r="UOC518" s="5"/>
      <c r="UOD518" s="5"/>
      <c r="UOE518" s="5"/>
      <c r="UOF518" s="5"/>
      <c r="UOG518" s="5"/>
      <c r="UOH518" s="5"/>
      <c r="UOI518" s="5"/>
      <c r="UOJ518" s="5"/>
      <c r="UOK518" s="5"/>
      <c r="UOL518" s="5"/>
      <c r="UOM518" s="5"/>
      <c r="UON518" s="5"/>
      <c r="UOO518" s="5"/>
      <c r="UOP518" s="5"/>
      <c r="UOQ518" s="5"/>
      <c r="UOR518" s="5"/>
      <c r="UOS518" s="5"/>
      <c r="UOT518" s="5"/>
      <c r="UOU518" s="5"/>
      <c r="UOV518" s="5"/>
      <c r="UOW518" s="5"/>
      <c r="UOX518" s="5"/>
      <c r="UOY518" s="5"/>
      <c r="UOZ518" s="5"/>
      <c r="UPA518" s="5"/>
      <c r="UPB518" s="5"/>
      <c r="UPC518" s="5"/>
      <c r="UPD518" s="5"/>
      <c r="UPE518" s="5"/>
      <c r="UPF518" s="5"/>
      <c r="UPG518" s="5"/>
      <c r="UPH518" s="5"/>
      <c r="UPI518" s="5"/>
      <c r="UPJ518" s="5"/>
      <c r="UPK518" s="5"/>
      <c r="UPL518" s="5"/>
      <c r="UPM518" s="5"/>
      <c r="UPN518" s="5"/>
      <c r="UPO518" s="5"/>
      <c r="UPP518" s="5"/>
      <c r="UPQ518" s="5"/>
      <c r="UPR518" s="5"/>
      <c r="UPS518" s="5"/>
      <c r="UPT518" s="5"/>
      <c r="UPU518" s="5"/>
      <c r="UPV518" s="5"/>
      <c r="UPW518" s="5"/>
      <c r="UPX518" s="5"/>
      <c r="UPY518" s="5"/>
      <c r="UPZ518" s="5"/>
      <c r="UQA518" s="5"/>
      <c r="UQB518" s="5"/>
      <c r="UQC518" s="5"/>
      <c r="UQD518" s="5"/>
      <c r="UQE518" s="5"/>
      <c r="UQF518" s="5"/>
      <c r="UQG518" s="5"/>
      <c r="UQH518" s="5"/>
      <c r="UQI518" s="5"/>
      <c r="UQJ518" s="5"/>
      <c r="UQK518" s="5"/>
      <c r="UQL518" s="5"/>
      <c r="UQM518" s="5"/>
      <c r="UQN518" s="5"/>
      <c r="UQO518" s="5"/>
      <c r="UQP518" s="5"/>
      <c r="UQQ518" s="5"/>
      <c r="UQR518" s="5"/>
      <c r="UQS518" s="5"/>
      <c r="UQT518" s="5"/>
      <c r="UQU518" s="5"/>
      <c r="UQV518" s="5"/>
      <c r="UQW518" s="5"/>
      <c r="UQX518" s="5"/>
      <c r="UQY518" s="5"/>
      <c r="UQZ518" s="5"/>
      <c r="URA518" s="5"/>
      <c r="URB518" s="5"/>
      <c r="URC518" s="5"/>
      <c r="URD518" s="5"/>
      <c r="URE518" s="5"/>
      <c r="URF518" s="5"/>
      <c r="URG518" s="5"/>
      <c r="URH518" s="5"/>
      <c r="URI518" s="5"/>
      <c r="URJ518" s="5"/>
      <c r="URK518" s="5"/>
      <c r="URL518" s="5"/>
      <c r="URM518" s="5"/>
      <c r="URN518" s="5"/>
      <c r="URO518" s="5"/>
      <c r="URP518" s="5"/>
      <c r="URQ518" s="5"/>
      <c r="URR518" s="5"/>
      <c r="URS518" s="5"/>
      <c r="URT518" s="5"/>
      <c r="URU518" s="5"/>
      <c r="URV518" s="5"/>
      <c r="URW518" s="5"/>
      <c r="URX518" s="5"/>
      <c r="URY518" s="5"/>
      <c r="URZ518" s="5"/>
      <c r="USA518" s="5"/>
      <c r="USB518" s="5"/>
      <c r="USC518" s="5"/>
      <c r="USD518" s="5"/>
      <c r="USE518" s="5"/>
      <c r="USF518" s="5"/>
      <c r="USG518" s="5"/>
      <c r="USH518" s="5"/>
      <c r="USI518" s="5"/>
      <c r="USJ518" s="5"/>
      <c r="USK518" s="5"/>
      <c r="USL518" s="5"/>
      <c r="USM518" s="5"/>
      <c r="USN518" s="5"/>
      <c r="USO518" s="5"/>
      <c r="USP518" s="5"/>
      <c r="USQ518" s="5"/>
      <c r="USR518" s="5"/>
      <c r="USS518" s="5"/>
      <c r="UST518" s="5"/>
      <c r="USU518" s="5"/>
      <c r="USV518" s="5"/>
      <c r="USW518" s="5"/>
      <c r="USX518" s="5"/>
      <c r="USY518" s="5"/>
      <c r="USZ518" s="5"/>
      <c r="UTA518" s="5"/>
      <c r="UTB518" s="5"/>
      <c r="UTC518" s="5"/>
      <c r="UTD518" s="5"/>
      <c r="UTE518" s="5"/>
      <c r="UTF518" s="5"/>
      <c r="UTG518" s="5"/>
      <c r="UTH518" s="5"/>
      <c r="UTI518" s="5"/>
      <c r="UTJ518" s="5"/>
      <c r="UTK518" s="5"/>
      <c r="UTL518" s="5"/>
      <c r="UTM518" s="5"/>
      <c r="UTN518" s="5"/>
      <c r="UTO518" s="5"/>
      <c r="UTP518" s="5"/>
      <c r="UTQ518" s="5"/>
      <c r="UTR518" s="5"/>
      <c r="UTS518" s="5"/>
      <c r="UTT518" s="5"/>
      <c r="UTU518" s="5"/>
      <c r="UTV518" s="5"/>
      <c r="UTW518" s="5"/>
      <c r="UTX518" s="5"/>
      <c r="UTY518" s="5"/>
      <c r="UTZ518" s="5"/>
      <c r="UUA518" s="5"/>
      <c r="UUB518" s="5"/>
      <c r="UUC518" s="5"/>
      <c r="UUD518" s="5"/>
      <c r="UUE518" s="5"/>
      <c r="UUF518" s="5"/>
      <c r="UUG518" s="5"/>
      <c r="UUH518" s="5"/>
      <c r="UUI518" s="5"/>
      <c r="UUJ518" s="5"/>
      <c r="UUK518" s="5"/>
      <c r="UUL518" s="5"/>
      <c r="UUM518" s="5"/>
      <c r="UUN518" s="5"/>
      <c r="UUO518" s="5"/>
      <c r="UUP518" s="5"/>
      <c r="UUQ518" s="5"/>
      <c r="UUR518" s="5"/>
      <c r="UUS518" s="5"/>
      <c r="UUT518" s="5"/>
      <c r="UUU518" s="5"/>
      <c r="UUV518" s="5"/>
      <c r="UUW518" s="5"/>
      <c r="UUX518" s="5"/>
      <c r="UUY518" s="5"/>
      <c r="UUZ518" s="5"/>
      <c r="UVA518" s="5"/>
      <c r="UVB518" s="5"/>
      <c r="UVC518" s="5"/>
      <c r="UVD518" s="5"/>
      <c r="UVE518" s="5"/>
      <c r="UVF518" s="5"/>
      <c r="UVG518" s="5"/>
      <c r="UVH518" s="5"/>
      <c r="UVI518" s="5"/>
      <c r="UVJ518" s="5"/>
      <c r="UVK518" s="5"/>
      <c r="UVL518" s="5"/>
      <c r="UVM518" s="5"/>
      <c r="UVN518" s="5"/>
      <c r="UVO518" s="5"/>
      <c r="UVP518" s="5"/>
      <c r="UVQ518" s="5"/>
      <c r="UVR518" s="5"/>
      <c r="UVS518" s="5"/>
      <c r="UVT518" s="5"/>
      <c r="UVU518" s="5"/>
      <c r="UVV518" s="5"/>
      <c r="UVW518" s="5"/>
      <c r="UVX518" s="5"/>
      <c r="UVY518" s="5"/>
      <c r="UVZ518" s="5"/>
      <c r="UWA518" s="5"/>
      <c r="UWB518" s="5"/>
      <c r="UWC518" s="5"/>
      <c r="UWD518" s="5"/>
      <c r="UWE518" s="5"/>
      <c r="UWF518" s="5"/>
      <c r="UWG518" s="5"/>
      <c r="UWH518" s="5"/>
      <c r="UWI518" s="5"/>
      <c r="UWJ518" s="5"/>
      <c r="UWK518" s="5"/>
      <c r="UWL518" s="5"/>
      <c r="UWM518" s="5"/>
      <c r="UWN518" s="5"/>
      <c r="UWO518" s="5"/>
      <c r="UWP518" s="5"/>
      <c r="UWQ518" s="5"/>
      <c r="UWR518" s="5"/>
      <c r="UWS518" s="5"/>
      <c r="UWT518" s="5"/>
      <c r="UWU518" s="5"/>
      <c r="UWV518" s="5"/>
      <c r="UWW518" s="5"/>
      <c r="UWX518" s="5"/>
      <c r="UWY518" s="5"/>
      <c r="UWZ518" s="5"/>
      <c r="UXA518" s="5"/>
      <c r="UXB518" s="5"/>
      <c r="UXC518" s="5"/>
      <c r="UXD518" s="5"/>
      <c r="UXE518" s="5"/>
      <c r="UXF518" s="5"/>
      <c r="UXG518" s="5"/>
      <c r="UXH518" s="5"/>
      <c r="UXI518" s="5"/>
      <c r="UXJ518" s="5"/>
      <c r="UXK518" s="5"/>
      <c r="UXL518" s="5"/>
      <c r="UXM518" s="5"/>
      <c r="UXN518" s="5"/>
      <c r="UXO518" s="5"/>
      <c r="UXP518" s="5"/>
      <c r="UXQ518" s="5"/>
      <c r="UXR518" s="5"/>
      <c r="UXS518" s="5"/>
      <c r="UXT518" s="5"/>
      <c r="UXU518" s="5"/>
      <c r="UXV518" s="5"/>
      <c r="UXW518" s="5"/>
      <c r="UXX518" s="5"/>
      <c r="UXY518" s="5"/>
      <c r="UXZ518" s="5"/>
      <c r="UYA518" s="5"/>
      <c r="UYB518" s="5"/>
      <c r="UYC518" s="5"/>
      <c r="UYD518" s="5"/>
      <c r="UYE518" s="5"/>
      <c r="UYF518" s="5"/>
      <c r="UYG518" s="5"/>
      <c r="UYH518" s="5"/>
      <c r="UYI518" s="5"/>
      <c r="UYJ518" s="5"/>
      <c r="UYK518" s="5"/>
      <c r="UYL518" s="5"/>
      <c r="UYM518" s="5"/>
      <c r="UYN518" s="5"/>
      <c r="UYO518" s="5"/>
      <c r="UYP518" s="5"/>
      <c r="UYQ518" s="5"/>
      <c r="UYR518" s="5"/>
      <c r="UYS518" s="5"/>
      <c r="UYT518" s="5"/>
      <c r="UYU518" s="5"/>
      <c r="UYV518" s="5"/>
      <c r="UYW518" s="5"/>
      <c r="UYX518" s="5"/>
      <c r="UYY518" s="5"/>
      <c r="UYZ518" s="5"/>
      <c r="UZA518" s="5"/>
      <c r="UZB518" s="5"/>
      <c r="UZC518" s="5"/>
      <c r="UZD518" s="5"/>
      <c r="UZE518" s="5"/>
      <c r="UZF518" s="5"/>
      <c r="UZG518" s="5"/>
      <c r="UZH518" s="5"/>
      <c r="UZI518" s="5"/>
      <c r="UZJ518" s="5"/>
      <c r="UZK518" s="5"/>
      <c r="UZL518" s="5"/>
      <c r="UZM518" s="5"/>
      <c r="UZN518" s="5"/>
      <c r="UZO518" s="5"/>
      <c r="UZP518" s="5"/>
      <c r="UZQ518" s="5"/>
      <c r="UZR518" s="5"/>
      <c r="UZS518" s="5"/>
      <c r="UZT518" s="5"/>
      <c r="UZU518" s="5"/>
      <c r="UZV518" s="5"/>
      <c r="UZW518" s="5"/>
      <c r="UZX518" s="5"/>
      <c r="UZY518" s="5"/>
      <c r="UZZ518" s="5"/>
      <c r="VAA518" s="5"/>
      <c r="VAB518" s="5"/>
      <c r="VAC518" s="5"/>
      <c r="VAD518" s="5"/>
      <c r="VAE518" s="5"/>
      <c r="VAF518" s="5"/>
      <c r="VAG518" s="5"/>
      <c r="VAH518" s="5"/>
      <c r="VAI518" s="5"/>
      <c r="VAJ518" s="5"/>
      <c r="VAK518" s="5"/>
      <c r="VAL518" s="5"/>
      <c r="VAM518" s="5"/>
      <c r="VAN518" s="5"/>
      <c r="VAO518" s="5"/>
      <c r="VAP518" s="5"/>
      <c r="VAQ518" s="5"/>
      <c r="VAR518" s="5"/>
      <c r="VAS518" s="5"/>
      <c r="VAT518" s="5"/>
      <c r="VAU518" s="5"/>
      <c r="VAV518" s="5"/>
      <c r="VAW518" s="5"/>
      <c r="VAX518" s="5"/>
      <c r="VAY518" s="5"/>
      <c r="VAZ518" s="5"/>
      <c r="VBA518" s="5"/>
      <c r="VBB518" s="5"/>
      <c r="VBC518" s="5"/>
      <c r="VBD518" s="5"/>
      <c r="VBE518" s="5"/>
      <c r="VBF518" s="5"/>
      <c r="VBG518" s="5"/>
      <c r="VBH518" s="5"/>
      <c r="VBI518" s="5"/>
      <c r="VBJ518" s="5"/>
      <c r="VBK518" s="5"/>
      <c r="VBL518" s="5"/>
      <c r="VBM518" s="5"/>
      <c r="VBN518" s="5"/>
      <c r="VBO518" s="5"/>
      <c r="VBP518" s="5"/>
      <c r="VBQ518" s="5"/>
      <c r="VBR518" s="5"/>
      <c r="VBS518" s="5"/>
      <c r="VBT518" s="5"/>
      <c r="VBU518" s="5"/>
      <c r="VBV518" s="5"/>
      <c r="VBW518" s="5"/>
      <c r="VBX518" s="5"/>
      <c r="VBY518" s="5"/>
      <c r="VBZ518" s="5"/>
      <c r="VCA518" s="5"/>
      <c r="VCB518" s="5"/>
      <c r="VCC518" s="5"/>
      <c r="VCD518" s="5"/>
      <c r="VCE518" s="5"/>
      <c r="VCF518" s="5"/>
      <c r="VCG518" s="5"/>
      <c r="VCH518" s="5"/>
      <c r="VCI518" s="5"/>
      <c r="VCJ518" s="5"/>
      <c r="VCK518" s="5"/>
      <c r="VCL518" s="5"/>
      <c r="VCM518" s="5"/>
      <c r="VCN518" s="5"/>
      <c r="VCO518" s="5"/>
      <c r="VCP518" s="5"/>
      <c r="VCQ518" s="5"/>
      <c r="VCR518" s="5"/>
      <c r="VCS518" s="5"/>
      <c r="VCT518" s="5"/>
      <c r="VCU518" s="5"/>
      <c r="VCV518" s="5"/>
      <c r="VCW518" s="5"/>
      <c r="VCX518" s="5"/>
      <c r="VCY518" s="5"/>
      <c r="VCZ518" s="5"/>
      <c r="VDA518" s="5"/>
      <c r="VDB518" s="5"/>
      <c r="VDC518" s="5"/>
      <c r="VDD518" s="5"/>
      <c r="VDE518" s="5"/>
      <c r="VDF518" s="5"/>
      <c r="VDG518" s="5"/>
      <c r="VDH518" s="5"/>
      <c r="VDI518" s="5"/>
      <c r="VDJ518" s="5"/>
      <c r="VDK518" s="5"/>
      <c r="VDL518" s="5"/>
      <c r="VDM518" s="5"/>
      <c r="VDN518" s="5"/>
      <c r="VDO518" s="5"/>
      <c r="VDP518" s="5"/>
      <c r="VDQ518" s="5"/>
      <c r="VDR518" s="5"/>
      <c r="VDS518" s="5"/>
      <c r="VDT518" s="5"/>
      <c r="VDU518" s="5"/>
      <c r="VDV518" s="5"/>
      <c r="VDW518" s="5"/>
      <c r="VDX518" s="5"/>
      <c r="VDY518" s="5"/>
      <c r="VDZ518" s="5"/>
      <c r="VEA518" s="5"/>
      <c r="VEB518" s="5"/>
      <c r="VEC518" s="5"/>
      <c r="VED518" s="5"/>
      <c r="VEE518" s="5"/>
      <c r="VEF518" s="5"/>
      <c r="VEG518" s="5"/>
      <c r="VEH518" s="5"/>
      <c r="VEI518" s="5"/>
      <c r="VEJ518" s="5"/>
      <c r="VEK518" s="5"/>
      <c r="VEL518" s="5"/>
      <c r="VEM518" s="5"/>
      <c r="VEN518" s="5"/>
      <c r="VEO518" s="5"/>
      <c r="VEP518" s="5"/>
      <c r="VEQ518" s="5"/>
      <c r="VER518" s="5"/>
      <c r="VES518" s="5"/>
      <c r="VET518" s="5"/>
      <c r="VEU518" s="5"/>
      <c r="VEV518" s="5"/>
      <c r="VEW518" s="5"/>
      <c r="VEX518" s="5"/>
      <c r="VEY518" s="5"/>
      <c r="VEZ518" s="5"/>
      <c r="VFA518" s="5"/>
      <c r="VFB518" s="5"/>
      <c r="VFC518" s="5"/>
      <c r="VFD518" s="5"/>
      <c r="VFE518" s="5"/>
      <c r="VFF518" s="5"/>
      <c r="VFG518" s="5"/>
      <c r="VFH518" s="5"/>
      <c r="VFI518" s="5"/>
      <c r="VFJ518" s="5"/>
      <c r="VFK518" s="5"/>
      <c r="VFL518" s="5"/>
      <c r="VFM518" s="5"/>
      <c r="VFN518" s="5"/>
      <c r="VFO518" s="5"/>
      <c r="VFP518" s="5"/>
      <c r="VFQ518" s="5"/>
      <c r="VFR518" s="5"/>
      <c r="VFS518" s="5"/>
      <c r="VFT518" s="5"/>
      <c r="VFU518" s="5"/>
      <c r="VFV518" s="5"/>
      <c r="VFW518" s="5"/>
      <c r="VFX518" s="5"/>
      <c r="VFY518" s="5"/>
      <c r="VFZ518" s="5"/>
      <c r="VGA518" s="5"/>
      <c r="VGB518" s="5"/>
      <c r="VGC518" s="5"/>
      <c r="VGD518" s="5"/>
      <c r="VGE518" s="5"/>
      <c r="VGF518" s="5"/>
      <c r="VGG518" s="5"/>
      <c r="VGH518" s="5"/>
      <c r="VGI518" s="5"/>
      <c r="VGJ518" s="5"/>
      <c r="VGK518" s="5"/>
      <c r="VGL518" s="5"/>
      <c r="VGM518" s="5"/>
      <c r="VGN518" s="5"/>
      <c r="VGO518" s="5"/>
      <c r="VGP518" s="5"/>
      <c r="VGQ518" s="5"/>
      <c r="VGR518" s="5"/>
      <c r="VGS518" s="5"/>
      <c r="VGT518" s="5"/>
      <c r="VGU518" s="5"/>
      <c r="VGV518" s="5"/>
      <c r="VGW518" s="5"/>
      <c r="VGX518" s="5"/>
      <c r="VGY518" s="5"/>
      <c r="VGZ518" s="5"/>
      <c r="VHA518" s="5"/>
      <c r="VHB518" s="5"/>
      <c r="VHC518" s="5"/>
      <c r="VHD518" s="5"/>
      <c r="VHE518" s="5"/>
      <c r="VHF518" s="5"/>
      <c r="VHG518" s="5"/>
      <c r="VHH518" s="5"/>
      <c r="VHI518" s="5"/>
      <c r="VHJ518" s="5"/>
      <c r="VHK518" s="5"/>
      <c r="VHL518" s="5"/>
      <c r="VHM518" s="5"/>
      <c r="VHN518" s="5"/>
      <c r="VHO518" s="5"/>
      <c r="VHP518" s="5"/>
      <c r="VHQ518" s="5"/>
      <c r="VHR518" s="5"/>
      <c r="VHS518" s="5"/>
      <c r="VHT518" s="5"/>
      <c r="VHU518" s="5"/>
      <c r="VHV518" s="5"/>
      <c r="VHW518" s="5"/>
      <c r="VHX518" s="5"/>
      <c r="VHY518" s="5"/>
      <c r="VHZ518" s="5"/>
      <c r="VIA518" s="5"/>
      <c r="VIB518" s="5"/>
      <c r="VIC518" s="5"/>
      <c r="VID518" s="5"/>
      <c r="VIE518" s="5"/>
      <c r="VIF518" s="5"/>
      <c r="VIG518" s="5"/>
      <c r="VIH518" s="5"/>
      <c r="VII518" s="5"/>
      <c r="VIJ518" s="5"/>
      <c r="VIK518" s="5"/>
      <c r="VIL518" s="5"/>
      <c r="VIM518" s="5"/>
      <c r="VIN518" s="5"/>
      <c r="VIO518" s="5"/>
      <c r="VIP518" s="5"/>
      <c r="VIQ518" s="5"/>
      <c r="VIR518" s="5"/>
      <c r="VIS518" s="5"/>
      <c r="VIT518" s="5"/>
      <c r="VIU518" s="5"/>
      <c r="VIV518" s="5"/>
      <c r="VIW518" s="5"/>
      <c r="VIX518" s="5"/>
      <c r="VIY518" s="5"/>
      <c r="VIZ518" s="5"/>
      <c r="VJA518" s="5"/>
      <c r="VJB518" s="5"/>
      <c r="VJC518" s="5"/>
      <c r="VJD518" s="5"/>
      <c r="VJE518" s="5"/>
      <c r="VJF518" s="5"/>
      <c r="VJG518" s="5"/>
      <c r="VJH518" s="5"/>
      <c r="VJI518" s="5"/>
      <c r="VJJ518" s="5"/>
      <c r="VJK518" s="5"/>
      <c r="VJL518" s="5"/>
      <c r="VJM518" s="5"/>
      <c r="VJN518" s="5"/>
      <c r="VJO518" s="5"/>
      <c r="VJP518" s="5"/>
      <c r="VJQ518" s="5"/>
      <c r="VJR518" s="5"/>
      <c r="VJS518" s="5"/>
      <c r="VJT518" s="5"/>
      <c r="VJU518" s="5"/>
      <c r="VJV518" s="5"/>
      <c r="VJW518" s="5"/>
      <c r="VJX518" s="5"/>
      <c r="VJY518" s="5"/>
      <c r="VJZ518" s="5"/>
      <c r="VKA518" s="5"/>
      <c r="VKB518" s="5"/>
      <c r="VKC518" s="5"/>
      <c r="VKD518" s="5"/>
      <c r="VKE518" s="5"/>
      <c r="VKF518" s="5"/>
      <c r="VKG518" s="5"/>
      <c r="VKH518" s="5"/>
      <c r="VKI518" s="5"/>
      <c r="VKJ518" s="5"/>
      <c r="VKK518" s="5"/>
      <c r="VKL518" s="5"/>
      <c r="VKM518" s="5"/>
      <c r="VKN518" s="5"/>
      <c r="VKO518" s="5"/>
      <c r="VKP518" s="5"/>
      <c r="VKQ518" s="5"/>
      <c r="VKR518" s="5"/>
      <c r="VKS518" s="5"/>
      <c r="VKT518" s="5"/>
      <c r="VKU518" s="5"/>
      <c r="VKV518" s="5"/>
      <c r="VKW518" s="5"/>
      <c r="VKX518" s="5"/>
      <c r="VKY518" s="5"/>
      <c r="VKZ518" s="5"/>
      <c r="VLA518" s="5"/>
      <c r="VLB518" s="5"/>
      <c r="VLC518" s="5"/>
      <c r="VLD518" s="5"/>
      <c r="VLE518" s="5"/>
      <c r="VLF518" s="5"/>
      <c r="VLG518" s="5"/>
      <c r="VLH518" s="5"/>
      <c r="VLI518" s="5"/>
      <c r="VLJ518" s="5"/>
      <c r="VLK518" s="5"/>
      <c r="VLL518" s="5"/>
      <c r="VLM518" s="5"/>
      <c r="VLN518" s="5"/>
      <c r="VLO518" s="5"/>
      <c r="VLP518" s="5"/>
      <c r="VLQ518" s="5"/>
      <c r="VLR518" s="5"/>
      <c r="VLS518" s="5"/>
      <c r="VLT518" s="5"/>
      <c r="VLU518" s="5"/>
      <c r="VLV518" s="5"/>
      <c r="VLW518" s="5"/>
      <c r="VLX518" s="5"/>
      <c r="VLY518" s="5"/>
      <c r="VLZ518" s="5"/>
      <c r="VMA518" s="5"/>
      <c r="VMB518" s="5"/>
      <c r="VMC518" s="5"/>
      <c r="VMD518" s="5"/>
      <c r="VME518" s="5"/>
      <c r="VMF518" s="5"/>
      <c r="VMG518" s="5"/>
      <c r="VMH518" s="5"/>
      <c r="VMI518" s="5"/>
      <c r="VMJ518" s="5"/>
      <c r="VMK518" s="5"/>
      <c r="VML518" s="5"/>
      <c r="VMM518" s="5"/>
      <c r="VMN518" s="5"/>
      <c r="VMO518" s="5"/>
      <c r="VMP518" s="5"/>
      <c r="VMQ518" s="5"/>
      <c r="VMR518" s="5"/>
      <c r="VMS518" s="5"/>
      <c r="VMT518" s="5"/>
      <c r="VMU518" s="5"/>
      <c r="VMV518" s="5"/>
      <c r="VMW518" s="5"/>
      <c r="VMX518" s="5"/>
      <c r="VMY518" s="5"/>
      <c r="VMZ518" s="5"/>
      <c r="VNA518" s="5"/>
      <c r="VNB518" s="5"/>
      <c r="VNC518" s="5"/>
      <c r="VND518" s="5"/>
      <c r="VNE518" s="5"/>
      <c r="VNF518" s="5"/>
      <c r="VNG518" s="5"/>
      <c r="VNH518" s="5"/>
      <c r="VNI518" s="5"/>
      <c r="VNJ518" s="5"/>
      <c r="VNK518" s="5"/>
      <c r="VNL518" s="5"/>
      <c r="VNM518" s="5"/>
      <c r="VNN518" s="5"/>
      <c r="VNO518" s="5"/>
      <c r="VNP518" s="5"/>
      <c r="VNQ518" s="5"/>
      <c r="VNR518" s="5"/>
      <c r="VNS518" s="5"/>
      <c r="VNT518" s="5"/>
      <c r="VNU518" s="5"/>
      <c r="VNV518" s="5"/>
      <c r="VNW518" s="5"/>
      <c r="VNX518" s="5"/>
      <c r="VNY518" s="5"/>
      <c r="VNZ518" s="5"/>
      <c r="VOA518" s="5"/>
      <c r="VOB518" s="5"/>
      <c r="VOC518" s="5"/>
      <c r="VOD518" s="5"/>
      <c r="VOE518" s="5"/>
      <c r="VOF518" s="5"/>
      <c r="VOG518" s="5"/>
      <c r="VOH518" s="5"/>
      <c r="VOI518" s="5"/>
      <c r="VOJ518" s="5"/>
      <c r="VOK518" s="5"/>
      <c r="VOL518" s="5"/>
      <c r="VOM518" s="5"/>
      <c r="VON518" s="5"/>
      <c r="VOO518" s="5"/>
      <c r="VOP518" s="5"/>
      <c r="VOQ518" s="5"/>
      <c r="VOR518" s="5"/>
      <c r="VOS518" s="5"/>
      <c r="VOT518" s="5"/>
      <c r="VOU518" s="5"/>
      <c r="VOV518" s="5"/>
      <c r="VOW518" s="5"/>
      <c r="VOX518" s="5"/>
      <c r="VOY518" s="5"/>
      <c r="VOZ518" s="5"/>
      <c r="VPA518" s="5"/>
      <c r="VPB518" s="5"/>
      <c r="VPC518" s="5"/>
      <c r="VPD518" s="5"/>
      <c r="VPE518" s="5"/>
      <c r="VPF518" s="5"/>
      <c r="VPG518" s="5"/>
      <c r="VPH518" s="5"/>
      <c r="VPI518" s="5"/>
      <c r="VPJ518" s="5"/>
      <c r="VPK518" s="5"/>
      <c r="VPL518" s="5"/>
      <c r="VPM518" s="5"/>
      <c r="VPN518" s="5"/>
      <c r="VPO518" s="5"/>
      <c r="VPP518" s="5"/>
      <c r="VPQ518" s="5"/>
      <c r="VPR518" s="5"/>
      <c r="VPS518" s="5"/>
      <c r="VPT518" s="5"/>
      <c r="VPU518" s="5"/>
      <c r="VPV518" s="5"/>
      <c r="VPW518" s="5"/>
      <c r="VPX518" s="5"/>
      <c r="VPY518" s="5"/>
      <c r="VPZ518" s="5"/>
      <c r="VQA518" s="5"/>
      <c r="VQB518" s="5"/>
      <c r="VQC518" s="5"/>
      <c r="VQD518" s="5"/>
      <c r="VQE518" s="5"/>
      <c r="VQF518" s="5"/>
      <c r="VQG518" s="5"/>
      <c r="VQH518" s="5"/>
      <c r="VQI518" s="5"/>
      <c r="VQJ518" s="5"/>
      <c r="VQK518" s="5"/>
      <c r="VQL518" s="5"/>
      <c r="VQM518" s="5"/>
      <c r="VQN518" s="5"/>
      <c r="VQO518" s="5"/>
      <c r="VQP518" s="5"/>
      <c r="VQQ518" s="5"/>
      <c r="VQR518" s="5"/>
      <c r="VQS518" s="5"/>
      <c r="VQT518" s="5"/>
      <c r="VQU518" s="5"/>
      <c r="VQV518" s="5"/>
      <c r="VQW518" s="5"/>
      <c r="VQX518" s="5"/>
      <c r="VQY518" s="5"/>
      <c r="VQZ518" s="5"/>
      <c r="VRA518" s="5"/>
      <c r="VRB518" s="5"/>
      <c r="VRC518" s="5"/>
      <c r="VRD518" s="5"/>
      <c r="VRE518" s="5"/>
      <c r="VRF518" s="5"/>
      <c r="VRG518" s="5"/>
      <c r="VRH518" s="5"/>
      <c r="VRI518" s="5"/>
      <c r="VRJ518" s="5"/>
      <c r="VRK518" s="5"/>
      <c r="VRL518" s="5"/>
      <c r="VRM518" s="5"/>
      <c r="VRN518" s="5"/>
      <c r="VRO518" s="5"/>
      <c r="VRP518" s="5"/>
      <c r="VRQ518" s="5"/>
      <c r="VRR518" s="5"/>
      <c r="VRS518" s="5"/>
      <c r="VRT518" s="5"/>
      <c r="VRU518" s="5"/>
      <c r="VRV518" s="5"/>
      <c r="VRW518" s="5"/>
      <c r="VRX518" s="5"/>
      <c r="VRY518" s="5"/>
      <c r="VRZ518" s="5"/>
      <c r="VSA518" s="5"/>
      <c r="VSB518" s="5"/>
      <c r="VSC518" s="5"/>
      <c r="VSD518" s="5"/>
      <c r="VSE518" s="5"/>
      <c r="VSF518" s="5"/>
      <c r="VSG518" s="5"/>
      <c r="VSH518" s="5"/>
      <c r="VSI518" s="5"/>
      <c r="VSJ518" s="5"/>
      <c r="VSK518" s="5"/>
      <c r="VSL518" s="5"/>
      <c r="VSM518" s="5"/>
      <c r="VSN518" s="5"/>
      <c r="VSO518" s="5"/>
      <c r="VSP518" s="5"/>
      <c r="VSQ518" s="5"/>
      <c r="VSR518" s="5"/>
      <c r="VSS518" s="5"/>
      <c r="VST518" s="5"/>
      <c r="VSU518" s="5"/>
      <c r="VSV518" s="5"/>
      <c r="VSW518" s="5"/>
      <c r="VSX518" s="5"/>
      <c r="VSY518" s="5"/>
      <c r="VSZ518" s="5"/>
      <c r="VTA518" s="5"/>
      <c r="VTB518" s="5"/>
      <c r="VTC518" s="5"/>
      <c r="VTD518" s="5"/>
      <c r="VTE518" s="5"/>
      <c r="VTF518" s="5"/>
      <c r="VTG518" s="5"/>
      <c r="VTH518" s="5"/>
      <c r="VTI518" s="5"/>
      <c r="VTJ518" s="5"/>
      <c r="VTK518" s="5"/>
      <c r="VTL518" s="5"/>
      <c r="VTM518" s="5"/>
      <c r="VTN518" s="5"/>
      <c r="VTO518" s="5"/>
      <c r="VTP518" s="5"/>
      <c r="VTQ518" s="5"/>
      <c r="VTR518" s="5"/>
      <c r="VTS518" s="5"/>
      <c r="VTT518" s="5"/>
      <c r="VTU518" s="5"/>
      <c r="VTV518" s="5"/>
      <c r="VTW518" s="5"/>
      <c r="VTX518" s="5"/>
      <c r="VTY518" s="5"/>
      <c r="VTZ518" s="5"/>
      <c r="VUA518" s="5"/>
      <c r="VUB518" s="5"/>
      <c r="VUC518" s="5"/>
      <c r="VUD518" s="5"/>
      <c r="VUE518" s="5"/>
      <c r="VUF518" s="5"/>
      <c r="VUG518" s="5"/>
      <c r="VUH518" s="5"/>
      <c r="VUI518" s="5"/>
      <c r="VUJ518" s="5"/>
      <c r="VUK518" s="5"/>
      <c r="VUL518" s="5"/>
      <c r="VUM518" s="5"/>
      <c r="VUN518" s="5"/>
      <c r="VUO518" s="5"/>
      <c r="VUP518" s="5"/>
      <c r="VUQ518" s="5"/>
      <c r="VUR518" s="5"/>
      <c r="VUS518" s="5"/>
      <c r="VUT518" s="5"/>
      <c r="VUU518" s="5"/>
      <c r="VUV518" s="5"/>
      <c r="VUW518" s="5"/>
      <c r="VUX518" s="5"/>
      <c r="VUY518" s="5"/>
      <c r="VUZ518" s="5"/>
      <c r="VVA518" s="5"/>
      <c r="VVB518" s="5"/>
      <c r="VVC518" s="5"/>
      <c r="VVD518" s="5"/>
      <c r="VVE518" s="5"/>
      <c r="VVF518" s="5"/>
      <c r="VVG518" s="5"/>
      <c r="VVH518" s="5"/>
      <c r="VVI518" s="5"/>
      <c r="VVJ518" s="5"/>
      <c r="VVK518" s="5"/>
      <c r="VVL518" s="5"/>
      <c r="VVM518" s="5"/>
      <c r="VVN518" s="5"/>
      <c r="VVO518" s="5"/>
      <c r="VVP518" s="5"/>
      <c r="VVQ518" s="5"/>
      <c r="VVR518" s="5"/>
      <c r="VVS518" s="5"/>
      <c r="VVT518" s="5"/>
      <c r="VVU518" s="5"/>
      <c r="VVV518" s="5"/>
      <c r="VVW518" s="5"/>
      <c r="VVX518" s="5"/>
      <c r="VVY518" s="5"/>
      <c r="VVZ518" s="5"/>
      <c r="VWA518" s="5"/>
      <c r="VWB518" s="5"/>
      <c r="VWC518" s="5"/>
      <c r="VWD518" s="5"/>
      <c r="VWE518" s="5"/>
      <c r="VWF518" s="5"/>
      <c r="VWG518" s="5"/>
      <c r="VWH518" s="5"/>
      <c r="VWI518" s="5"/>
      <c r="VWJ518" s="5"/>
      <c r="VWK518" s="5"/>
      <c r="VWL518" s="5"/>
      <c r="VWM518" s="5"/>
      <c r="VWN518" s="5"/>
      <c r="VWO518" s="5"/>
      <c r="VWP518" s="5"/>
      <c r="VWQ518" s="5"/>
      <c r="VWR518" s="5"/>
      <c r="VWS518" s="5"/>
      <c r="VWT518" s="5"/>
      <c r="VWU518" s="5"/>
      <c r="VWV518" s="5"/>
      <c r="VWW518" s="5"/>
      <c r="VWX518" s="5"/>
      <c r="VWY518" s="5"/>
      <c r="VWZ518" s="5"/>
      <c r="VXA518" s="5"/>
      <c r="VXB518" s="5"/>
      <c r="VXC518" s="5"/>
      <c r="VXD518" s="5"/>
      <c r="VXE518" s="5"/>
      <c r="VXF518" s="5"/>
      <c r="VXG518" s="5"/>
      <c r="VXH518" s="5"/>
      <c r="VXI518" s="5"/>
      <c r="VXJ518" s="5"/>
      <c r="VXK518" s="5"/>
      <c r="VXL518" s="5"/>
      <c r="VXM518" s="5"/>
      <c r="VXN518" s="5"/>
      <c r="VXO518" s="5"/>
      <c r="VXP518" s="5"/>
      <c r="VXQ518" s="5"/>
      <c r="VXR518" s="5"/>
      <c r="VXS518" s="5"/>
      <c r="VXT518" s="5"/>
      <c r="VXU518" s="5"/>
      <c r="VXV518" s="5"/>
      <c r="VXW518" s="5"/>
      <c r="VXX518" s="5"/>
      <c r="VXY518" s="5"/>
      <c r="VXZ518" s="5"/>
      <c r="VYA518" s="5"/>
      <c r="VYB518" s="5"/>
      <c r="VYC518" s="5"/>
      <c r="VYD518" s="5"/>
      <c r="VYE518" s="5"/>
      <c r="VYF518" s="5"/>
      <c r="VYG518" s="5"/>
      <c r="VYH518" s="5"/>
      <c r="VYI518" s="5"/>
      <c r="VYJ518" s="5"/>
      <c r="VYK518" s="5"/>
      <c r="VYL518" s="5"/>
      <c r="VYM518" s="5"/>
      <c r="VYN518" s="5"/>
      <c r="VYO518" s="5"/>
      <c r="VYP518" s="5"/>
      <c r="VYQ518" s="5"/>
      <c r="VYR518" s="5"/>
      <c r="VYS518" s="5"/>
      <c r="VYT518" s="5"/>
      <c r="VYU518" s="5"/>
      <c r="VYV518" s="5"/>
      <c r="VYW518" s="5"/>
      <c r="VYX518" s="5"/>
      <c r="VYY518" s="5"/>
      <c r="VYZ518" s="5"/>
      <c r="VZA518" s="5"/>
      <c r="VZB518" s="5"/>
      <c r="VZC518" s="5"/>
      <c r="VZD518" s="5"/>
      <c r="VZE518" s="5"/>
      <c r="VZF518" s="5"/>
      <c r="VZG518" s="5"/>
      <c r="VZH518" s="5"/>
      <c r="VZI518" s="5"/>
      <c r="VZJ518" s="5"/>
      <c r="VZK518" s="5"/>
      <c r="VZL518" s="5"/>
      <c r="VZM518" s="5"/>
      <c r="VZN518" s="5"/>
      <c r="VZO518" s="5"/>
      <c r="VZP518" s="5"/>
      <c r="VZQ518" s="5"/>
      <c r="VZR518" s="5"/>
      <c r="VZS518" s="5"/>
      <c r="VZT518" s="5"/>
      <c r="VZU518" s="5"/>
      <c r="VZV518" s="5"/>
      <c r="VZW518" s="5"/>
      <c r="VZX518" s="5"/>
      <c r="VZY518" s="5"/>
      <c r="VZZ518" s="5"/>
      <c r="WAA518" s="5"/>
      <c r="WAB518" s="5"/>
      <c r="WAC518" s="5"/>
      <c r="WAD518" s="5"/>
      <c r="WAE518" s="5"/>
      <c r="WAF518" s="5"/>
      <c r="WAG518" s="5"/>
      <c r="WAH518" s="5"/>
      <c r="WAI518" s="5"/>
      <c r="WAJ518" s="5"/>
      <c r="WAK518" s="5"/>
      <c r="WAL518" s="5"/>
      <c r="WAM518" s="5"/>
      <c r="WAN518" s="5"/>
      <c r="WAO518" s="5"/>
      <c r="WAP518" s="5"/>
      <c r="WAQ518" s="5"/>
      <c r="WAR518" s="5"/>
      <c r="WAS518" s="5"/>
      <c r="WAT518" s="5"/>
      <c r="WAU518" s="5"/>
      <c r="WAV518" s="5"/>
      <c r="WAW518" s="5"/>
      <c r="WAX518" s="5"/>
      <c r="WAY518" s="5"/>
      <c r="WAZ518" s="5"/>
      <c r="WBA518" s="5"/>
      <c r="WBB518" s="5"/>
      <c r="WBC518" s="5"/>
      <c r="WBD518" s="5"/>
      <c r="WBE518" s="5"/>
      <c r="WBF518" s="5"/>
      <c r="WBG518" s="5"/>
      <c r="WBH518" s="5"/>
      <c r="WBI518" s="5"/>
      <c r="WBJ518" s="5"/>
      <c r="WBK518" s="5"/>
      <c r="WBL518" s="5"/>
      <c r="WBM518" s="5"/>
      <c r="WBN518" s="5"/>
      <c r="WBO518" s="5"/>
      <c r="WBP518" s="5"/>
      <c r="WBQ518" s="5"/>
      <c r="WBR518" s="5"/>
      <c r="WBS518" s="5"/>
      <c r="WBT518" s="5"/>
      <c r="WBU518" s="5"/>
      <c r="WBV518" s="5"/>
      <c r="WBW518" s="5"/>
      <c r="WBX518" s="5"/>
      <c r="WBY518" s="5"/>
      <c r="WBZ518" s="5"/>
      <c r="WCA518" s="5"/>
      <c r="WCB518" s="5"/>
      <c r="WCC518" s="5"/>
      <c r="WCD518" s="5"/>
      <c r="WCE518" s="5"/>
      <c r="WCF518" s="5"/>
      <c r="WCG518" s="5"/>
      <c r="WCH518" s="5"/>
      <c r="WCI518" s="5"/>
      <c r="WCJ518" s="5"/>
      <c r="WCK518" s="5"/>
      <c r="WCL518" s="5"/>
      <c r="WCM518" s="5"/>
      <c r="WCN518" s="5"/>
      <c r="WCO518" s="5"/>
      <c r="WCP518" s="5"/>
      <c r="WCQ518" s="5"/>
      <c r="WCR518" s="5"/>
      <c r="WCS518" s="5"/>
      <c r="WCT518" s="5"/>
      <c r="WCU518" s="5"/>
      <c r="WCV518" s="5"/>
      <c r="WCW518" s="5"/>
      <c r="WCX518" s="5"/>
      <c r="WCY518" s="5"/>
      <c r="WCZ518" s="5"/>
      <c r="WDA518" s="5"/>
      <c r="WDB518" s="5"/>
      <c r="WDC518" s="5"/>
      <c r="WDD518" s="5"/>
      <c r="WDE518" s="5"/>
      <c r="WDF518" s="5"/>
      <c r="WDG518" s="5"/>
      <c r="WDH518" s="5"/>
      <c r="WDI518" s="5"/>
      <c r="WDJ518" s="5"/>
      <c r="WDK518" s="5"/>
      <c r="WDL518" s="5"/>
      <c r="WDM518" s="5"/>
      <c r="WDN518" s="5"/>
      <c r="WDO518" s="5"/>
      <c r="WDP518" s="5"/>
      <c r="WDQ518" s="5"/>
      <c r="WDR518" s="5"/>
      <c r="WDS518" s="5"/>
      <c r="WDT518" s="5"/>
      <c r="WDU518" s="5"/>
      <c r="WDV518" s="5"/>
      <c r="WDW518" s="5"/>
      <c r="WDX518" s="5"/>
      <c r="WDY518" s="5"/>
      <c r="WDZ518" s="5"/>
      <c r="WEA518" s="5"/>
      <c r="WEB518" s="5"/>
      <c r="WEC518" s="5"/>
      <c r="WED518" s="5"/>
      <c r="WEE518" s="5"/>
      <c r="WEF518" s="5"/>
      <c r="WEG518" s="5"/>
      <c r="WEH518" s="5"/>
      <c r="WEI518" s="5"/>
      <c r="WEJ518" s="5"/>
      <c r="WEK518" s="5"/>
      <c r="WEL518" s="5"/>
      <c r="WEM518" s="5"/>
      <c r="WEN518" s="5"/>
      <c r="WEO518" s="5"/>
      <c r="WEP518" s="5"/>
      <c r="WEQ518" s="5"/>
      <c r="WER518" s="5"/>
      <c r="WES518" s="5"/>
      <c r="WET518" s="5"/>
      <c r="WEU518" s="5"/>
      <c r="WEV518" s="5"/>
      <c r="WEW518" s="5"/>
      <c r="WEX518" s="5"/>
      <c r="WEY518" s="5"/>
      <c r="WEZ518" s="5"/>
      <c r="WFA518" s="5"/>
      <c r="WFB518" s="5"/>
      <c r="WFC518" s="5"/>
      <c r="WFD518" s="5"/>
      <c r="WFE518" s="5"/>
      <c r="WFF518" s="5"/>
      <c r="WFG518" s="5"/>
      <c r="WFH518" s="5"/>
      <c r="WFI518" s="5"/>
      <c r="WFJ518" s="5"/>
      <c r="WFK518" s="5"/>
      <c r="WFL518" s="5"/>
      <c r="WFM518" s="5"/>
      <c r="WFN518" s="5"/>
      <c r="WFO518" s="5"/>
      <c r="WFP518" s="5"/>
      <c r="WFQ518" s="5"/>
      <c r="WFR518" s="5"/>
      <c r="WFS518" s="5"/>
      <c r="WFT518" s="5"/>
      <c r="WFU518" s="5"/>
      <c r="WFV518" s="5"/>
      <c r="WFW518" s="5"/>
      <c r="WFX518" s="5"/>
      <c r="WFY518" s="5"/>
      <c r="WFZ518" s="5"/>
      <c r="WGA518" s="5"/>
      <c r="WGB518" s="5"/>
      <c r="WGC518" s="5"/>
      <c r="WGD518" s="5"/>
      <c r="WGE518" s="5"/>
      <c r="WGF518" s="5"/>
      <c r="WGG518" s="5"/>
      <c r="WGH518" s="5"/>
      <c r="WGI518" s="5"/>
      <c r="WGJ518" s="5"/>
      <c r="WGK518" s="5"/>
      <c r="WGL518" s="5"/>
      <c r="WGM518" s="5"/>
      <c r="WGN518" s="5"/>
      <c r="WGO518" s="5"/>
      <c r="WGP518" s="5"/>
      <c r="WGQ518" s="5"/>
      <c r="WGR518" s="5"/>
      <c r="WGS518" s="5"/>
      <c r="WGT518" s="5"/>
      <c r="WGU518" s="5"/>
      <c r="WGV518" s="5"/>
      <c r="WGW518" s="5"/>
      <c r="WGX518" s="5"/>
      <c r="WGY518" s="5"/>
      <c r="WGZ518" s="5"/>
      <c r="WHA518" s="5"/>
      <c r="WHB518" s="5"/>
      <c r="WHC518" s="5"/>
      <c r="WHD518" s="5"/>
      <c r="WHE518" s="5"/>
      <c r="WHF518" s="5"/>
      <c r="WHG518" s="5"/>
      <c r="WHH518" s="5"/>
      <c r="WHI518" s="5"/>
      <c r="WHJ518" s="5"/>
      <c r="WHK518" s="5"/>
      <c r="WHL518" s="5"/>
      <c r="WHM518" s="5"/>
      <c r="WHN518" s="5"/>
      <c r="WHO518" s="5"/>
      <c r="WHP518" s="5"/>
      <c r="WHQ518" s="5"/>
      <c r="WHR518" s="5"/>
      <c r="WHS518" s="5"/>
      <c r="WHT518" s="5"/>
      <c r="WHU518" s="5"/>
      <c r="WHV518" s="5"/>
      <c r="WHW518" s="5"/>
      <c r="WHX518" s="5"/>
      <c r="WHY518" s="5"/>
      <c r="WHZ518" s="5"/>
      <c r="WIA518" s="5"/>
      <c r="WIB518" s="5"/>
      <c r="WIC518" s="5"/>
      <c r="WID518" s="5"/>
      <c r="WIE518" s="5"/>
      <c r="WIF518" s="5"/>
      <c r="WIG518" s="5"/>
      <c r="WIH518" s="5"/>
      <c r="WII518" s="5"/>
      <c r="WIJ518" s="5"/>
      <c r="WIK518" s="5"/>
      <c r="WIL518" s="5"/>
      <c r="WIM518" s="5"/>
      <c r="WIN518" s="5"/>
      <c r="WIO518" s="5"/>
      <c r="WIP518" s="5"/>
      <c r="WIQ518" s="5"/>
      <c r="WIR518" s="5"/>
      <c r="WIS518" s="5"/>
      <c r="WIT518" s="5"/>
      <c r="WIU518" s="5"/>
      <c r="WIV518" s="5"/>
      <c r="WIW518" s="5"/>
      <c r="WIX518" s="5"/>
      <c r="WIY518" s="5"/>
      <c r="WIZ518" s="5"/>
      <c r="WJA518" s="5"/>
      <c r="WJB518" s="5"/>
      <c r="WJC518" s="5"/>
      <c r="WJD518" s="5"/>
      <c r="WJE518" s="5"/>
      <c r="WJF518" s="5"/>
      <c r="WJG518" s="5"/>
      <c r="WJH518" s="5"/>
      <c r="WJI518" s="5"/>
      <c r="WJJ518" s="5"/>
      <c r="WJK518" s="5"/>
      <c r="WJL518" s="5"/>
      <c r="WJM518" s="5"/>
      <c r="WJN518" s="5"/>
      <c r="WJO518" s="5"/>
      <c r="WJP518" s="5"/>
      <c r="WJQ518" s="5"/>
      <c r="WJR518" s="5"/>
      <c r="WJS518" s="5"/>
      <c r="WJT518" s="5"/>
      <c r="WJU518" s="5"/>
      <c r="WJV518" s="5"/>
      <c r="WJW518" s="5"/>
      <c r="WJX518" s="5"/>
      <c r="WJY518" s="5"/>
      <c r="WJZ518" s="5"/>
      <c r="WKA518" s="5"/>
      <c r="WKB518" s="5"/>
      <c r="WKC518" s="5"/>
      <c r="WKD518" s="5"/>
      <c r="WKE518" s="5"/>
      <c r="WKF518" s="5"/>
      <c r="WKG518" s="5"/>
      <c r="WKH518" s="5"/>
      <c r="WKI518" s="5"/>
      <c r="WKJ518" s="5"/>
      <c r="WKK518" s="5"/>
      <c r="WKL518" s="5"/>
      <c r="WKM518" s="5"/>
      <c r="WKN518" s="5"/>
      <c r="WKO518" s="5"/>
      <c r="WKP518" s="5"/>
      <c r="WKQ518" s="5"/>
      <c r="WKR518" s="5"/>
      <c r="WKS518" s="5"/>
      <c r="WKT518" s="5"/>
      <c r="WKU518" s="5"/>
      <c r="WKV518" s="5"/>
      <c r="WKW518" s="5"/>
      <c r="WKX518" s="5"/>
      <c r="WKY518" s="5"/>
      <c r="WKZ518" s="5"/>
      <c r="WLA518" s="5"/>
      <c r="WLB518" s="5"/>
      <c r="WLC518" s="5"/>
      <c r="WLD518" s="5"/>
      <c r="WLE518" s="5"/>
      <c r="WLF518" s="5"/>
      <c r="WLG518" s="5"/>
      <c r="WLH518" s="5"/>
      <c r="WLI518" s="5"/>
      <c r="WLJ518" s="5"/>
      <c r="WLK518" s="5"/>
      <c r="WLL518" s="5"/>
      <c r="WLM518" s="5"/>
      <c r="WLN518" s="5"/>
      <c r="WLO518" s="5"/>
      <c r="WLP518" s="5"/>
      <c r="WLQ518" s="5"/>
      <c r="WLR518" s="5"/>
      <c r="WLS518" s="5"/>
      <c r="WLT518" s="5"/>
      <c r="WLU518" s="5"/>
      <c r="WLV518" s="5"/>
      <c r="WLW518" s="5"/>
      <c r="WLX518" s="5"/>
      <c r="WLY518" s="5"/>
      <c r="WLZ518" s="5"/>
      <c r="WMA518" s="5"/>
      <c r="WMB518" s="5"/>
      <c r="WMC518" s="5"/>
      <c r="WMD518" s="5"/>
      <c r="WME518" s="5"/>
      <c r="WMF518" s="5"/>
      <c r="WMG518" s="5"/>
      <c r="WMH518" s="5"/>
      <c r="WMI518" s="5"/>
      <c r="WMJ518" s="5"/>
      <c r="WMK518" s="5"/>
      <c r="WML518" s="5"/>
      <c r="WMM518" s="5"/>
      <c r="WMN518" s="5"/>
      <c r="WMO518" s="5"/>
      <c r="WMP518" s="5"/>
      <c r="WMQ518" s="5"/>
      <c r="WMR518" s="5"/>
      <c r="WMS518" s="5"/>
      <c r="WMT518" s="5"/>
      <c r="WMU518" s="5"/>
      <c r="WMV518" s="5"/>
      <c r="WMW518" s="5"/>
      <c r="WMX518" s="5"/>
      <c r="WMY518" s="5"/>
      <c r="WMZ518" s="5"/>
      <c r="WNA518" s="5"/>
      <c r="WNB518" s="5"/>
      <c r="WNC518" s="5"/>
      <c r="WND518" s="5"/>
      <c r="WNE518" s="5"/>
      <c r="WNF518" s="5"/>
      <c r="WNG518" s="5"/>
      <c r="WNH518" s="5"/>
      <c r="WNI518" s="5"/>
      <c r="WNJ518" s="5"/>
      <c r="WNK518" s="5"/>
      <c r="WNL518" s="5"/>
      <c r="WNM518" s="5"/>
      <c r="WNN518" s="5"/>
      <c r="WNO518" s="5"/>
      <c r="WNP518" s="5"/>
      <c r="WNQ518" s="5"/>
      <c r="WNR518" s="5"/>
      <c r="WNS518" s="5"/>
      <c r="WNT518" s="5"/>
      <c r="WNU518" s="5"/>
      <c r="WNV518" s="5"/>
      <c r="WNW518" s="5"/>
      <c r="WNX518" s="5"/>
      <c r="WNY518" s="5"/>
      <c r="WNZ518" s="5"/>
      <c r="WOA518" s="5"/>
      <c r="WOB518" s="5"/>
      <c r="WOC518" s="5"/>
      <c r="WOD518" s="5"/>
      <c r="WOE518" s="5"/>
      <c r="WOF518" s="5"/>
      <c r="WOG518" s="5"/>
      <c r="WOH518" s="5"/>
      <c r="WOI518" s="5"/>
      <c r="WOJ518" s="5"/>
      <c r="WOK518" s="5"/>
      <c r="WOL518" s="5"/>
      <c r="WOM518" s="5"/>
      <c r="WON518" s="5"/>
      <c r="WOO518" s="5"/>
      <c r="WOP518" s="5"/>
      <c r="WOQ518" s="5"/>
      <c r="WOR518" s="5"/>
      <c r="WOS518" s="5"/>
      <c r="WOT518" s="5"/>
      <c r="WOU518" s="5"/>
      <c r="WOV518" s="5"/>
      <c r="WOW518" s="5"/>
      <c r="WOX518" s="5"/>
      <c r="WOY518" s="5"/>
      <c r="WOZ518" s="5"/>
      <c r="WPA518" s="5"/>
      <c r="WPB518" s="5"/>
      <c r="WPC518" s="5"/>
      <c r="WPD518" s="5"/>
      <c r="WPE518" s="5"/>
      <c r="WPF518" s="5"/>
      <c r="WPG518" s="5"/>
      <c r="WPH518" s="5"/>
      <c r="WPI518" s="5"/>
      <c r="WPJ518" s="5"/>
      <c r="WPK518" s="5"/>
      <c r="WPL518" s="5"/>
      <c r="WPM518" s="5"/>
      <c r="WPN518" s="5"/>
      <c r="WPO518" s="5"/>
      <c r="WPP518" s="5"/>
      <c r="WPQ518" s="5"/>
      <c r="WPR518" s="5"/>
      <c r="WPS518" s="5"/>
      <c r="WPT518" s="5"/>
      <c r="WPU518" s="5"/>
      <c r="WPV518" s="5"/>
      <c r="WPW518" s="5"/>
      <c r="WPX518" s="5"/>
      <c r="WPY518" s="5"/>
      <c r="WPZ518" s="5"/>
      <c r="WQA518" s="5"/>
      <c r="WQB518" s="5"/>
      <c r="WQC518" s="5"/>
      <c r="WQD518" s="5"/>
      <c r="WQE518" s="5"/>
      <c r="WQF518" s="5"/>
      <c r="WQG518" s="5"/>
      <c r="WQH518" s="5"/>
      <c r="WQI518" s="5"/>
      <c r="WQJ518" s="5"/>
      <c r="WQK518" s="5"/>
      <c r="WQL518" s="5"/>
      <c r="WQM518" s="5"/>
      <c r="WQN518" s="5"/>
      <c r="WQO518" s="5"/>
      <c r="WQP518" s="5"/>
      <c r="WQQ518" s="5"/>
      <c r="WQR518" s="5"/>
      <c r="WQS518" s="5"/>
      <c r="WQT518" s="5"/>
      <c r="WQU518" s="5"/>
      <c r="WQV518" s="5"/>
      <c r="WQW518" s="5"/>
      <c r="WQX518" s="5"/>
      <c r="WQY518" s="5"/>
      <c r="WQZ518" s="5"/>
      <c r="WRA518" s="5"/>
      <c r="WRB518" s="5"/>
      <c r="WRC518" s="5"/>
      <c r="WRD518" s="5"/>
      <c r="WRE518" s="5"/>
      <c r="WRF518" s="5"/>
      <c r="WRG518" s="5"/>
      <c r="WRH518" s="5"/>
      <c r="WRI518" s="5"/>
      <c r="WRJ518" s="5"/>
      <c r="WRK518" s="5"/>
      <c r="WRL518" s="5"/>
      <c r="WRM518" s="5"/>
      <c r="WRN518" s="5"/>
      <c r="WRO518" s="5"/>
      <c r="WRP518" s="5"/>
      <c r="WRQ518" s="5"/>
      <c r="WRR518" s="5"/>
      <c r="WRS518" s="5"/>
      <c r="WRT518" s="5"/>
      <c r="WRU518" s="5"/>
      <c r="WRV518" s="5"/>
      <c r="WRW518" s="5"/>
      <c r="WRX518" s="5"/>
      <c r="WRY518" s="5"/>
      <c r="WRZ518" s="5"/>
      <c r="WSA518" s="5"/>
      <c r="WSB518" s="5"/>
      <c r="WSC518" s="5"/>
      <c r="WSD518" s="5"/>
      <c r="WSE518" s="5"/>
      <c r="WSF518" s="5"/>
      <c r="WSG518" s="5"/>
      <c r="WSH518" s="5"/>
      <c r="WSI518" s="5"/>
      <c r="WSJ518" s="5"/>
      <c r="WSK518" s="5"/>
      <c r="WSL518" s="5"/>
      <c r="WSM518" s="5"/>
      <c r="WSN518" s="5"/>
      <c r="WSO518" s="5"/>
      <c r="WSP518" s="5"/>
      <c r="WSQ518" s="5"/>
      <c r="WSR518" s="5"/>
      <c r="WSS518" s="5"/>
      <c r="WST518" s="5"/>
      <c r="WSU518" s="5"/>
      <c r="WSV518" s="5"/>
      <c r="WSW518" s="5"/>
      <c r="WSX518" s="5"/>
      <c r="WSY518" s="5"/>
      <c r="WSZ518" s="5"/>
      <c r="WTA518" s="5"/>
      <c r="WTB518" s="5"/>
      <c r="WTC518" s="5"/>
      <c r="WTD518" s="5"/>
      <c r="WTE518" s="5"/>
      <c r="WTF518" s="5"/>
      <c r="WTG518" s="5"/>
      <c r="WTH518" s="5"/>
      <c r="WTI518" s="5"/>
      <c r="WTJ518" s="5"/>
      <c r="WTK518" s="5"/>
      <c r="WTL518" s="5"/>
      <c r="WTM518" s="5"/>
      <c r="WTN518" s="5"/>
      <c r="WTO518" s="5"/>
      <c r="WTP518" s="5"/>
      <c r="WTQ518" s="5"/>
      <c r="WTR518" s="5"/>
      <c r="WTS518" s="5"/>
      <c r="WTT518" s="5"/>
      <c r="WTU518" s="5"/>
      <c r="WTV518" s="5"/>
      <c r="WTW518" s="5"/>
      <c r="WTX518" s="5"/>
      <c r="WTY518" s="5"/>
      <c r="WTZ518" s="5"/>
      <c r="WUA518" s="5"/>
      <c r="WUB518" s="5"/>
      <c r="WUC518" s="5"/>
      <c r="WUD518" s="5"/>
      <c r="WUE518" s="5"/>
      <c r="WUF518" s="5"/>
      <c r="WUG518" s="5"/>
      <c r="WUH518" s="5"/>
      <c r="WUI518" s="5"/>
      <c r="WUJ518" s="5"/>
      <c r="WUK518" s="5"/>
      <c r="WUL518" s="5"/>
      <c r="WUM518" s="5"/>
      <c r="WUN518" s="5"/>
      <c r="WUO518" s="5"/>
      <c r="WUP518" s="5"/>
      <c r="WUQ518" s="5"/>
      <c r="WUR518" s="5"/>
      <c r="WUS518" s="5"/>
      <c r="WUT518" s="5"/>
      <c r="WUU518" s="5"/>
      <c r="WUV518" s="5"/>
      <c r="WUW518" s="5"/>
      <c r="WUX518" s="5"/>
      <c r="WUY518" s="5"/>
      <c r="WUZ518" s="5"/>
      <c r="WVA518" s="5"/>
      <c r="WVB518" s="5"/>
      <c r="WVC518" s="5"/>
      <c r="WVD518" s="5"/>
      <c r="WVE518" s="5"/>
      <c r="WVF518" s="5"/>
      <c r="WVG518" s="5"/>
      <c r="WVH518" s="5"/>
      <c r="WVI518" s="5"/>
      <c r="WVJ518" s="5"/>
      <c r="WVK518" s="5"/>
      <c r="WVL518" s="5"/>
      <c r="WVM518" s="5"/>
      <c r="WVN518" s="5"/>
      <c r="WVO518" s="5"/>
      <c r="WVP518" s="5"/>
      <c r="WVQ518" s="5"/>
      <c r="WVR518" s="5"/>
      <c r="WVS518" s="5"/>
      <c r="WVT518" s="5"/>
      <c r="WVU518" s="5"/>
      <c r="WVV518" s="5"/>
      <c r="WVW518" s="5"/>
      <c r="WVX518" s="5"/>
      <c r="WVY518" s="5"/>
      <c r="WVZ518" s="5"/>
      <c r="WWA518" s="5"/>
      <c r="WWB518" s="5"/>
      <c r="WWC518" s="5"/>
      <c r="WWD518" s="5"/>
      <c r="WWE518" s="5"/>
      <c r="WWF518" s="5"/>
      <c r="WWG518" s="5"/>
      <c r="WWH518" s="5"/>
      <c r="WWI518" s="5"/>
      <c r="WWJ518" s="5"/>
      <c r="WWK518" s="5"/>
      <c r="WWL518" s="5"/>
      <c r="WWM518" s="5"/>
      <c r="WWN518" s="5"/>
      <c r="WWO518" s="5"/>
      <c r="WWP518" s="5"/>
      <c r="WWQ518" s="5"/>
      <c r="WWR518" s="5"/>
      <c r="WWS518" s="5"/>
      <c r="WWT518" s="5"/>
      <c r="WWU518" s="5"/>
      <c r="WWV518" s="5"/>
      <c r="WWW518" s="5"/>
      <c r="WWX518" s="5"/>
      <c r="WWY518" s="5"/>
      <c r="WWZ518" s="5"/>
      <c r="WXA518" s="5"/>
      <c r="WXB518" s="5"/>
      <c r="WXC518" s="5"/>
      <c r="WXD518" s="5"/>
      <c r="WXE518" s="5"/>
      <c r="WXF518" s="5"/>
      <c r="WXG518" s="5"/>
      <c r="WXH518" s="5"/>
      <c r="WXI518" s="5"/>
      <c r="WXJ518" s="5"/>
      <c r="WXK518" s="5"/>
      <c r="WXL518" s="5"/>
      <c r="WXM518" s="5"/>
      <c r="WXN518" s="5"/>
      <c r="WXO518" s="5"/>
      <c r="WXP518" s="5"/>
      <c r="WXQ518" s="5"/>
      <c r="WXR518" s="5"/>
      <c r="WXS518" s="5"/>
      <c r="WXT518" s="5"/>
      <c r="WXU518" s="5"/>
      <c r="WXV518" s="5"/>
      <c r="WXW518" s="5"/>
      <c r="WXX518" s="5"/>
      <c r="WXY518" s="5"/>
      <c r="WXZ518" s="5"/>
      <c r="WYA518" s="5"/>
      <c r="WYB518" s="5"/>
      <c r="WYC518" s="5"/>
      <c r="WYD518" s="5"/>
      <c r="WYE518" s="5"/>
      <c r="WYF518" s="5"/>
      <c r="WYG518" s="5"/>
      <c r="WYH518" s="5"/>
      <c r="WYI518" s="5"/>
      <c r="WYJ518" s="5"/>
      <c r="WYK518" s="5"/>
      <c r="WYL518" s="5"/>
      <c r="WYM518" s="5"/>
      <c r="WYN518" s="5"/>
      <c r="WYO518" s="5"/>
      <c r="WYP518" s="5"/>
      <c r="WYQ518" s="5"/>
      <c r="WYR518" s="5"/>
      <c r="WYS518" s="5"/>
      <c r="WYT518" s="5"/>
      <c r="WYU518" s="5"/>
      <c r="WYV518" s="5"/>
      <c r="WYW518" s="5"/>
      <c r="WYX518" s="5"/>
      <c r="WYY518" s="5"/>
      <c r="WYZ518" s="5"/>
      <c r="WZA518" s="5"/>
      <c r="WZB518" s="5"/>
      <c r="WZC518" s="5"/>
      <c r="WZD518" s="5"/>
      <c r="WZE518" s="5"/>
      <c r="WZF518" s="5"/>
      <c r="WZG518" s="5"/>
      <c r="WZH518" s="5"/>
      <c r="WZI518" s="5"/>
      <c r="WZJ518" s="5"/>
      <c r="WZK518" s="5"/>
      <c r="WZL518" s="5"/>
      <c r="WZM518" s="5"/>
      <c r="WZN518" s="5"/>
      <c r="WZO518" s="5"/>
      <c r="WZP518" s="5"/>
      <c r="WZQ518" s="5"/>
      <c r="WZR518" s="5"/>
      <c r="WZS518" s="5"/>
      <c r="WZT518" s="5"/>
      <c r="WZU518" s="5"/>
      <c r="WZV518" s="5"/>
      <c r="WZW518" s="5"/>
      <c r="WZX518" s="5"/>
      <c r="WZY518" s="5"/>
      <c r="WZZ518" s="5"/>
      <c r="XAA518" s="5"/>
      <c r="XAB518" s="5"/>
      <c r="XAC518" s="5"/>
      <c r="XAD518" s="5"/>
      <c r="XAE518" s="5"/>
      <c r="XAF518" s="5"/>
      <c r="XAG518" s="5"/>
      <c r="XAH518" s="5"/>
      <c r="XAI518" s="5"/>
      <c r="XAJ518" s="5"/>
      <c r="XAK518" s="5"/>
      <c r="XAL518" s="5"/>
      <c r="XAM518" s="5"/>
      <c r="XAN518" s="5"/>
      <c r="XAO518" s="5"/>
      <c r="XAP518" s="5"/>
      <c r="XAQ518" s="5"/>
      <c r="XAR518" s="5"/>
      <c r="XAS518" s="5"/>
      <c r="XAT518" s="5"/>
      <c r="XAU518" s="5"/>
      <c r="XAV518" s="5"/>
      <c r="XAW518" s="5"/>
      <c r="XAX518" s="5"/>
      <c r="XAY518" s="5"/>
      <c r="XAZ518" s="5"/>
      <c r="XBA518" s="5"/>
      <c r="XBB518" s="5"/>
      <c r="XBC518" s="5"/>
      <c r="XBD518" s="5"/>
      <c r="XBE518" s="5"/>
      <c r="XBF518" s="5"/>
      <c r="XBG518" s="5"/>
      <c r="XBH518" s="5"/>
      <c r="XBI518" s="5"/>
      <c r="XBJ518" s="5"/>
      <c r="XBK518" s="5"/>
      <c r="XBL518" s="5"/>
      <c r="XBM518" s="5"/>
      <c r="XBN518" s="5"/>
      <c r="XBO518" s="5"/>
      <c r="XBP518" s="5"/>
      <c r="XBQ518" s="5"/>
      <c r="XBR518" s="5"/>
      <c r="XBS518" s="5"/>
      <c r="XBT518" s="5"/>
      <c r="XBU518" s="5"/>
      <c r="XBV518" s="5"/>
      <c r="XBW518" s="5"/>
      <c r="XBX518" s="5"/>
      <c r="XBY518" s="5"/>
      <c r="XBZ518" s="5"/>
      <c r="XCA518" s="5"/>
      <c r="XCB518" s="5"/>
      <c r="XCC518" s="5"/>
      <c r="XCD518" s="5"/>
      <c r="XCE518" s="5"/>
      <c r="XCF518" s="5"/>
      <c r="XCG518" s="5"/>
      <c r="XCH518" s="5"/>
      <c r="XCI518" s="5"/>
      <c r="XCJ518" s="5"/>
      <c r="XCK518" s="5"/>
      <c r="XCL518" s="5"/>
      <c r="XCM518" s="5"/>
      <c r="XCN518" s="5"/>
      <c r="XCO518" s="5"/>
      <c r="XCP518" s="5"/>
      <c r="XCQ518" s="5"/>
      <c r="XCR518" s="5"/>
      <c r="XCS518" s="5"/>
      <c r="XCT518" s="5"/>
      <c r="XCU518" s="5"/>
      <c r="XCV518" s="5"/>
      <c r="XCW518" s="5"/>
      <c r="XCX518" s="5"/>
      <c r="XCY518" s="5"/>
      <c r="XCZ518" s="5"/>
      <c r="XDA518" s="5"/>
      <c r="XDB518" s="5"/>
      <c r="XDC518" s="5"/>
      <c r="XDD518" s="5"/>
      <c r="XDE518" s="5"/>
      <c r="XDF518" s="5"/>
      <c r="XDG518" s="5"/>
      <c r="XDH518" s="5"/>
      <c r="XDI518" s="5"/>
      <c r="XDJ518" s="5"/>
      <c r="XDK518" s="5"/>
      <c r="XDL518" s="5"/>
      <c r="XDM518" s="5"/>
      <c r="XDN518" s="5"/>
      <c r="XDO518" s="5"/>
      <c r="XDP518" s="5"/>
      <c r="XDQ518" s="5"/>
      <c r="XDR518" s="5"/>
      <c r="XDS518" s="5"/>
      <c r="XDT518" s="5"/>
      <c r="XDU518" s="5"/>
      <c r="XDV518" s="5"/>
      <c r="XDW518" s="5"/>
      <c r="XDX518" s="5"/>
      <c r="XDY518" s="5"/>
      <c r="XDZ518" s="5"/>
      <c r="XEA518" s="5"/>
      <c r="XEB518" s="5"/>
      <c r="XEC518" s="5"/>
      <c r="XED518" s="5"/>
      <c r="XEE518" s="5"/>
      <c r="XEF518" s="5"/>
      <c r="XEG518" s="5"/>
      <c r="XEH518" s="5"/>
      <c r="XEI518" s="5"/>
      <c r="XEJ518" s="5"/>
      <c r="XEK518" s="5"/>
      <c r="XEL518" s="5"/>
      <c r="XEM518" s="5"/>
      <c r="XEN518" s="5"/>
      <c r="XEO518" s="5"/>
      <c r="XEP518" s="5"/>
      <c r="XEQ518" s="5"/>
      <c r="XER518" s="5"/>
      <c r="XES518" s="5"/>
      <c r="XET518" s="5"/>
      <c r="XEU518" s="5"/>
      <c r="XEV518" s="5"/>
      <c r="XEW518" s="5"/>
      <c r="XEX518" s="5"/>
      <c r="XEY518" s="5"/>
      <c r="XEZ518" s="5"/>
      <c r="XFA518" s="5"/>
    </row>
    <row r="519" spans="1:16381" s="36" customFormat="1" ht="15.75" x14ac:dyDescent="0.25">
      <c r="A519" s="6" t="s">
        <v>846</v>
      </c>
      <c r="B519" s="86" t="s">
        <v>847</v>
      </c>
      <c r="C519" s="91"/>
      <c r="D519" s="270">
        <f>D520</f>
        <v>229942.92</v>
      </c>
      <c r="E519" s="169"/>
      <c r="F519" s="227"/>
      <c r="G519" s="228"/>
      <c r="H519" s="228"/>
      <c r="I519" s="229"/>
      <c r="J519" s="289"/>
      <c r="K519" s="288"/>
      <c r="L519" s="288"/>
      <c r="M519" s="311"/>
      <c r="N519" s="312"/>
      <c r="O519" s="311"/>
      <c r="P519" s="311"/>
      <c r="Q519" s="311"/>
      <c r="R519" s="311"/>
      <c r="S519" s="311"/>
      <c r="T519" s="311"/>
      <c r="U519" s="311"/>
      <c r="V519" s="311"/>
      <c r="W519" s="311"/>
      <c r="X519" s="311"/>
      <c r="Y519" s="311"/>
      <c r="Z519" s="311"/>
      <c r="AA519" s="311"/>
      <c r="AB519" s="311"/>
      <c r="AC519" s="311"/>
      <c r="AD519" s="311"/>
      <c r="AE519" s="311"/>
      <c r="AF519" s="311"/>
      <c r="AG519" s="311"/>
      <c r="AH519" s="311"/>
      <c r="AI519" s="311"/>
      <c r="AJ519" s="311"/>
    </row>
    <row r="520" spans="1:16381" s="36" customFormat="1" ht="47.25" x14ac:dyDescent="0.25">
      <c r="A520" s="6" t="s">
        <v>888</v>
      </c>
      <c r="B520" s="86" t="s">
        <v>848</v>
      </c>
      <c r="C520" s="91"/>
      <c r="D520" s="270">
        <f>D521+D525+D529+D541+D533+D537</f>
        <v>229942.92</v>
      </c>
      <c r="E520" s="169"/>
      <c r="F520" s="227"/>
      <c r="G520" s="228"/>
      <c r="H520" s="228"/>
      <c r="I520" s="229"/>
      <c r="J520" s="289"/>
      <c r="K520" s="288"/>
      <c r="L520" s="288"/>
      <c r="M520" s="311"/>
      <c r="N520" s="312"/>
      <c r="O520" s="311"/>
      <c r="P520" s="311"/>
      <c r="Q520" s="311"/>
      <c r="R520" s="311"/>
      <c r="S520" s="311"/>
      <c r="T520" s="311"/>
      <c r="U520" s="311"/>
      <c r="V520" s="311"/>
      <c r="W520" s="311"/>
      <c r="X520" s="311"/>
      <c r="Y520" s="311"/>
      <c r="Z520" s="311"/>
      <c r="AA520" s="311"/>
      <c r="AB520" s="311"/>
      <c r="AC520" s="311"/>
      <c r="AD520" s="311"/>
      <c r="AE520" s="311"/>
      <c r="AF520" s="311"/>
      <c r="AG520" s="311"/>
      <c r="AH520" s="311"/>
      <c r="AI520" s="311"/>
      <c r="AJ520" s="311"/>
    </row>
    <row r="521" spans="1:16381" s="40" customFormat="1" ht="31.5" x14ac:dyDescent="0.2">
      <c r="A521" s="143" t="s">
        <v>995</v>
      </c>
      <c r="B521" s="90" t="s">
        <v>849</v>
      </c>
      <c r="C521" s="96"/>
      <c r="D521" s="239">
        <f>D522</f>
        <v>1600</v>
      </c>
      <c r="E521" s="198"/>
      <c r="F521" s="315"/>
      <c r="G521" s="316"/>
      <c r="H521" s="316"/>
      <c r="I521" s="317"/>
      <c r="J521" s="318"/>
      <c r="K521" s="319"/>
      <c r="L521" s="319"/>
      <c r="M521" s="320"/>
      <c r="N521" s="321"/>
      <c r="O521" s="320"/>
      <c r="P521" s="320"/>
      <c r="Q521" s="320"/>
      <c r="R521" s="320"/>
      <c r="S521" s="320"/>
      <c r="T521" s="320"/>
      <c r="U521" s="320"/>
      <c r="V521" s="320"/>
      <c r="W521" s="320"/>
      <c r="X521" s="320"/>
      <c r="Y521" s="320"/>
      <c r="Z521" s="320"/>
      <c r="AA521" s="320"/>
      <c r="AB521" s="320"/>
      <c r="AC521" s="320"/>
      <c r="AD521" s="320"/>
      <c r="AE521" s="320"/>
      <c r="AF521" s="320"/>
      <c r="AG521" s="320"/>
      <c r="AH521" s="320"/>
      <c r="AI521" s="320"/>
      <c r="AJ521" s="320"/>
    </row>
    <row r="522" spans="1:16381" s="36" customFormat="1" ht="31.5" x14ac:dyDescent="0.2">
      <c r="A522" s="187" t="s">
        <v>532</v>
      </c>
      <c r="B522" s="92" t="s">
        <v>849</v>
      </c>
      <c r="C522" s="106" t="s">
        <v>15</v>
      </c>
      <c r="D522" s="264">
        <f>D523</f>
        <v>1600</v>
      </c>
      <c r="E522" s="169"/>
      <c r="F522" s="227"/>
      <c r="G522" s="228"/>
      <c r="H522" s="228"/>
      <c r="I522" s="229"/>
      <c r="J522" s="289"/>
      <c r="K522" s="288"/>
      <c r="L522" s="288"/>
      <c r="M522" s="311"/>
      <c r="N522" s="312"/>
      <c r="O522" s="311"/>
      <c r="P522" s="311"/>
      <c r="Q522" s="311"/>
      <c r="R522" s="311"/>
      <c r="S522" s="311"/>
      <c r="T522" s="311"/>
      <c r="U522" s="311"/>
      <c r="V522" s="311"/>
      <c r="W522" s="311"/>
      <c r="X522" s="311"/>
      <c r="Y522" s="311"/>
      <c r="Z522" s="311"/>
      <c r="AA522" s="311"/>
      <c r="AB522" s="311"/>
      <c r="AC522" s="311"/>
      <c r="AD522" s="311"/>
      <c r="AE522" s="311"/>
      <c r="AF522" s="311"/>
      <c r="AG522" s="311"/>
      <c r="AH522" s="311"/>
      <c r="AI522" s="311"/>
      <c r="AJ522" s="311"/>
    </row>
    <row r="523" spans="1:16381" s="36" customFormat="1" ht="31.5" x14ac:dyDescent="0.25">
      <c r="A523" s="9" t="s">
        <v>17</v>
      </c>
      <c r="B523" s="92" t="s">
        <v>849</v>
      </c>
      <c r="C523" s="106" t="s">
        <v>16</v>
      </c>
      <c r="D523" s="264">
        <f>D524</f>
        <v>1600</v>
      </c>
      <c r="E523" s="169"/>
      <c r="F523" s="227"/>
      <c r="G523" s="228"/>
      <c r="H523" s="228"/>
      <c r="I523" s="229"/>
      <c r="J523" s="289"/>
      <c r="K523" s="288"/>
      <c r="L523" s="288"/>
      <c r="M523" s="311"/>
      <c r="N523" s="312"/>
      <c r="O523" s="311"/>
      <c r="P523" s="311"/>
      <c r="Q523" s="311"/>
      <c r="R523" s="311"/>
      <c r="S523" s="311"/>
      <c r="T523" s="311"/>
      <c r="U523" s="311"/>
      <c r="V523" s="311"/>
      <c r="W523" s="311"/>
      <c r="X523" s="311"/>
      <c r="Y523" s="311"/>
      <c r="Z523" s="311"/>
      <c r="AA523" s="311"/>
      <c r="AB523" s="311"/>
      <c r="AC523" s="311"/>
      <c r="AD523" s="311"/>
      <c r="AE523" s="311"/>
      <c r="AF523" s="311"/>
      <c r="AG523" s="311"/>
      <c r="AH523" s="311"/>
      <c r="AI523" s="311"/>
      <c r="AJ523" s="311"/>
    </row>
    <row r="524" spans="1:16381" s="36" customFormat="1" ht="31.5" x14ac:dyDescent="0.25">
      <c r="A524" s="9" t="s">
        <v>667</v>
      </c>
      <c r="B524" s="92" t="s">
        <v>849</v>
      </c>
      <c r="C524" s="106" t="s">
        <v>560</v>
      </c>
      <c r="D524" s="264">
        <v>1600</v>
      </c>
      <c r="E524" s="169"/>
      <c r="F524" s="227"/>
      <c r="G524" s="228"/>
      <c r="H524" s="228"/>
      <c r="I524" s="229"/>
      <c r="J524" s="289"/>
      <c r="K524" s="288"/>
      <c r="L524" s="288"/>
      <c r="M524" s="311"/>
      <c r="N524" s="312"/>
      <c r="O524" s="311"/>
      <c r="P524" s="311"/>
      <c r="Q524" s="311"/>
      <c r="R524" s="311"/>
      <c r="S524" s="311"/>
      <c r="T524" s="311"/>
      <c r="U524" s="311"/>
      <c r="V524" s="311"/>
      <c r="W524" s="311"/>
      <c r="X524" s="311"/>
      <c r="Y524" s="311"/>
      <c r="Z524" s="311"/>
      <c r="AA524" s="311"/>
      <c r="AB524" s="311"/>
      <c r="AC524" s="311"/>
      <c r="AD524" s="311"/>
      <c r="AE524" s="311"/>
      <c r="AF524" s="311"/>
      <c r="AG524" s="311"/>
      <c r="AH524" s="311"/>
      <c r="AI524" s="311"/>
      <c r="AJ524" s="311"/>
    </row>
    <row r="525" spans="1:16381" s="36" customFormat="1" ht="31.5" x14ac:dyDescent="0.25">
      <c r="A525" s="23" t="s">
        <v>1036</v>
      </c>
      <c r="B525" s="101" t="s">
        <v>985</v>
      </c>
      <c r="C525" s="115"/>
      <c r="D525" s="239">
        <f>D526</f>
        <v>4800</v>
      </c>
      <c r="E525" s="198"/>
      <c r="F525" s="315"/>
      <c r="G525" s="228"/>
      <c r="H525" s="228"/>
      <c r="I525" s="317"/>
      <c r="J525" s="289"/>
      <c r="K525" s="288"/>
      <c r="L525" s="288"/>
      <c r="M525" s="311"/>
      <c r="N525" s="312"/>
      <c r="O525" s="311"/>
      <c r="P525" s="311"/>
      <c r="Q525" s="311"/>
      <c r="R525" s="311"/>
      <c r="S525" s="311"/>
      <c r="T525" s="311"/>
      <c r="U525" s="311"/>
      <c r="V525" s="311"/>
      <c r="W525" s="311"/>
      <c r="X525" s="311"/>
      <c r="Y525" s="311"/>
      <c r="Z525" s="311"/>
      <c r="AA525" s="311"/>
      <c r="AB525" s="311"/>
      <c r="AC525" s="311"/>
      <c r="AD525" s="311"/>
      <c r="AE525" s="311"/>
      <c r="AF525" s="311"/>
      <c r="AG525" s="311"/>
      <c r="AH525" s="311"/>
      <c r="AI525" s="311"/>
      <c r="AJ525" s="311"/>
    </row>
    <row r="526" spans="1:16381" s="36" customFormat="1" ht="31.5" x14ac:dyDescent="0.2">
      <c r="A526" s="187" t="s">
        <v>532</v>
      </c>
      <c r="B526" s="100" t="s">
        <v>985</v>
      </c>
      <c r="C526" s="100" t="s">
        <v>15</v>
      </c>
      <c r="D526" s="264">
        <f>D527</f>
        <v>4800</v>
      </c>
      <c r="E526" s="169"/>
      <c r="F526" s="227"/>
      <c r="G526" s="228"/>
      <c r="H526" s="228"/>
      <c r="I526" s="229"/>
      <c r="J526" s="289"/>
      <c r="K526" s="288"/>
      <c r="L526" s="288"/>
      <c r="M526" s="311"/>
      <c r="N526" s="312"/>
      <c r="O526" s="311"/>
      <c r="P526" s="311"/>
      <c r="Q526" s="311"/>
      <c r="R526" s="311"/>
      <c r="S526" s="311"/>
      <c r="T526" s="311"/>
      <c r="U526" s="311"/>
      <c r="V526" s="311"/>
      <c r="W526" s="311"/>
      <c r="X526" s="311"/>
      <c r="Y526" s="311"/>
      <c r="Z526" s="311"/>
      <c r="AA526" s="311"/>
      <c r="AB526" s="311"/>
      <c r="AC526" s="311"/>
      <c r="AD526" s="311"/>
      <c r="AE526" s="311"/>
      <c r="AF526" s="311"/>
      <c r="AG526" s="311"/>
      <c r="AH526" s="311"/>
      <c r="AI526" s="311"/>
      <c r="AJ526" s="311"/>
    </row>
    <row r="527" spans="1:16381" s="36" customFormat="1" ht="31.5" x14ac:dyDescent="0.25">
      <c r="A527" s="14" t="s">
        <v>17</v>
      </c>
      <c r="B527" s="100" t="s">
        <v>985</v>
      </c>
      <c r="C527" s="100" t="s">
        <v>16</v>
      </c>
      <c r="D527" s="264">
        <f>D528</f>
        <v>4800</v>
      </c>
      <c r="E527" s="169"/>
      <c r="F527" s="227"/>
      <c r="G527" s="228"/>
      <c r="H527" s="228"/>
      <c r="I527" s="229"/>
      <c r="J527" s="289"/>
      <c r="K527" s="288"/>
      <c r="L527" s="288"/>
      <c r="M527" s="311"/>
      <c r="N527" s="312"/>
      <c r="O527" s="311"/>
      <c r="P527" s="311"/>
      <c r="Q527" s="311"/>
      <c r="R527" s="311"/>
      <c r="S527" s="311"/>
      <c r="T527" s="311"/>
      <c r="U527" s="311"/>
      <c r="V527" s="311"/>
      <c r="W527" s="311"/>
      <c r="X527" s="311"/>
      <c r="Y527" s="311"/>
      <c r="Z527" s="311"/>
      <c r="AA527" s="311"/>
      <c r="AB527" s="311"/>
      <c r="AC527" s="311"/>
      <c r="AD527" s="311"/>
      <c r="AE527" s="311"/>
      <c r="AF527" s="311"/>
      <c r="AG527" s="311"/>
      <c r="AH527" s="311"/>
      <c r="AI527" s="311"/>
      <c r="AJ527" s="311"/>
    </row>
    <row r="528" spans="1:16381" s="36" customFormat="1" ht="31.5" x14ac:dyDescent="0.25">
      <c r="A528" s="9" t="s">
        <v>667</v>
      </c>
      <c r="B528" s="100" t="s">
        <v>985</v>
      </c>
      <c r="C528" s="106" t="s">
        <v>560</v>
      </c>
      <c r="D528" s="264">
        <f>4313+487</f>
        <v>4800</v>
      </c>
      <c r="E528" s="169"/>
      <c r="F528" s="227"/>
      <c r="G528" s="228"/>
      <c r="H528" s="228"/>
      <c r="I528" s="229"/>
      <c r="J528" s="289"/>
      <c r="K528" s="288"/>
      <c r="L528" s="288"/>
      <c r="M528" s="311"/>
      <c r="N528" s="312"/>
      <c r="O528" s="311"/>
      <c r="P528" s="311"/>
      <c r="Q528" s="311"/>
      <c r="R528" s="311"/>
      <c r="S528" s="311"/>
      <c r="T528" s="311"/>
      <c r="U528" s="311"/>
      <c r="V528" s="311"/>
      <c r="W528" s="311"/>
      <c r="X528" s="311"/>
      <c r="Y528" s="311"/>
      <c r="Z528" s="311"/>
      <c r="AA528" s="311"/>
      <c r="AB528" s="311"/>
      <c r="AC528" s="311"/>
      <c r="AD528" s="311"/>
      <c r="AE528" s="311"/>
      <c r="AF528" s="311"/>
      <c r="AG528" s="311"/>
      <c r="AH528" s="311"/>
      <c r="AI528" s="311"/>
      <c r="AJ528" s="311"/>
    </row>
    <row r="529" spans="1:36" s="40" customFormat="1" ht="15.75" x14ac:dyDescent="0.25">
      <c r="A529" s="146" t="s">
        <v>986</v>
      </c>
      <c r="B529" s="101" t="s">
        <v>987</v>
      </c>
      <c r="C529" s="101"/>
      <c r="D529" s="239">
        <f>D530</f>
        <v>19888.68</v>
      </c>
      <c r="E529" s="198"/>
      <c r="F529" s="315"/>
      <c r="G529" s="316"/>
      <c r="H529" s="316"/>
      <c r="I529" s="317"/>
      <c r="J529" s="318"/>
      <c r="K529" s="319"/>
      <c r="L529" s="319"/>
      <c r="M529" s="320"/>
      <c r="N529" s="321"/>
      <c r="O529" s="320"/>
      <c r="P529" s="320"/>
      <c r="Q529" s="320"/>
      <c r="R529" s="320"/>
      <c r="S529" s="320"/>
      <c r="T529" s="320"/>
      <c r="U529" s="320"/>
      <c r="V529" s="320"/>
      <c r="W529" s="320"/>
      <c r="X529" s="320"/>
      <c r="Y529" s="320"/>
      <c r="Z529" s="320"/>
      <c r="AA529" s="320"/>
      <c r="AB529" s="320"/>
      <c r="AC529" s="320"/>
      <c r="AD529" s="320"/>
      <c r="AE529" s="320"/>
      <c r="AF529" s="320"/>
      <c r="AG529" s="320"/>
      <c r="AH529" s="320"/>
      <c r="AI529" s="320"/>
      <c r="AJ529" s="320"/>
    </row>
    <row r="530" spans="1:36" s="36" customFormat="1" ht="31.5" x14ac:dyDescent="0.25">
      <c r="A530" s="26" t="s">
        <v>646</v>
      </c>
      <c r="B530" s="100" t="s">
        <v>987</v>
      </c>
      <c r="C530" s="114" t="s">
        <v>36</v>
      </c>
      <c r="D530" s="264">
        <f>D531</f>
        <v>19888.68</v>
      </c>
      <c r="E530" s="169"/>
      <c r="F530" s="227"/>
      <c r="G530" s="228"/>
      <c r="H530" s="228"/>
      <c r="I530" s="229"/>
      <c r="J530" s="289"/>
      <c r="K530" s="288"/>
      <c r="L530" s="288"/>
      <c r="M530" s="311"/>
      <c r="N530" s="312"/>
      <c r="O530" s="311"/>
      <c r="P530" s="311"/>
      <c r="Q530" s="311"/>
      <c r="R530" s="311"/>
      <c r="S530" s="311"/>
      <c r="T530" s="311"/>
      <c r="U530" s="311"/>
      <c r="V530" s="311"/>
      <c r="W530" s="311"/>
      <c r="X530" s="311"/>
      <c r="Y530" s="311"/>
      <c r="Z530" s="311"/>
      <c r="AA530" s="311"/>
      <c r="AB530" s="311"/>
      <c r="AC530" s="311"/>
      <c r="AD530" s="311"/>
      <c r="AE530" s="311"/>
      <c r="AF530" s="311"/>
      <c r="AG530" s="311"/>
      <c r="AH530" s="311"/>
      <c r="AI530" s="311"/>
      <c r="AJ530" s="311"/>
    </row>
    <row r="531" spans="1:36" s="36" customFormat="1" ht="15.75" x14ac:dyDescent="0.25">
      <c r="A531" s="21" t="s">
        <v>35</v>
      </c>
      <c r="B531" s="100" t="s">
        <v>987</v>
      </c>
      <c r="C531" s="114" t="s">
        <v>149</v>
      </c>
      <c r="D531" s="264">
        <f>D532</f>
        <v>19888.68</v>
      </c>
      <c r="E531" s="169"/>
      <c r="F531" s="227"/>
      <c r="G531" s="228"/>
      <c r="H531" s="228"/>
      <c r="I531" s="229"/>
      <c r="J531" s="289"/>
      <c r="K531" s="288"/>
      <c r="L531" s="288"/>
      <c r="M531" s="311"/>
      <c r="N531" s="312"/>
      <c r="O531" s="311"/>
      <c r="P531" s="311"/>
      <c r="Q531" s="311"/>
      <c r="R531" s="311"/>
      <c r="S531" s="311"/>
      <c r="T531" s="311"/>
      <c r="U531" s="311"/>
      <c r="V531" s="311"/>
      <c r="W531" s="311"/>
      <c r="X531" s="311"/>
      <c r="Y531" s="311"/>
      <c r="Z531" s="311"/>
      <c r="AA531" s="311"/>
      <c r="AB531" s="311"/>
      <c r="AC531" s="311"/>
      <c r="AD531" s="311"/>
      <c r="AE531" s="311"/>
      <c r="AF531" s="311"/>
      <c r="AG531" s="311"/>
      <c r="AH531" s="311"/>
      <c r="AI531" s="311"/>
      <c r="AJ531" s="311"/>
    </row>
    <row r="532" spans="1:36" s="36" customFormat="1" ht="31.5" x14ac:dyDescent="0.25">
      <c r="A532" s="21" t="s">
        <v>96</v>
      </c>
      <c r="B532" s="100" t="s">
        <v>987</v>
      </c>
      <c r="C532" s="114" t="s">
        <v>97</v>
      </c>
      <c r="D532" s="264">
        <v>19888.68</v>
      </c>
      <c r="E532" s="169"/>
      <c r="F532" s="227"/>
      <c r="G532" s="228"/>
      <c r="H532" s="228"/>
      <c r="I532" s="229"/>
      <c r="J532" s="289"/>
      <c r="K532" s="288"/>
      <c r="L532" s="288"/>
      <c r="M532" s="311"/>
      <c r="N532" s="312"/>
      <c r="O532" s="311"/>
      <c r="P532" s="311"/>
      <c r="Q532" s="311"/>
      <c r="R532" s="311"/>
      <c r="S532" s="311"/>
      <c r="T532" s="311"/>
      <c r="U532" s="311"/>
      <c r="V532" s="311"/>
      <c r="W532" s="311"/>
      <c r="X532" s="311"/>
      <c r="Y532" s="311"/>
      <c r="Z532" s="311"/>
      <c r="AA532" s="311"/>
      <c r="AB532" s="311"/>
      <c r="AC532" s="311"/>
      <c r="AD532" s="311"/>
      <c r="AE532" s="311"/>
      <c r="AF532" s="311"/>
      <c r="AG532" s="311"/>
      <c r="AH532" s="311"/>
      <c r="AI532" s="311"/>
      <c r="AJ532" s="311"/>
    </row>
    <row r="533" spans="1:36" s="36" customFormat="1" ht="31.5" x14ac:dyDescent="0.2">
      <c r="A533" s="193" t="s">
        <v>1074</v>
      </c>
      <c r="B533" s="101" t="s">
        <v>1075</v>
      </c>
      <c r="C533" s="101"/>
      <c r="D533" s="239">
        <f t="shared" ref="D533" si="93">D534</f>
        <v>6221.2</v>
      </c>
      <c r="E533" s="169"/>
      <c r="F533" s="227"/>
      <c r="G533" s="228"/>
      <c r="H533" s="228"/>
      <c r="I533" s="229"/>
      <c r="J533" s="289"/>
      <c r="K533" s="288"/>
      <c r="L533" s="288"/>
      <c r="M533" s="311"/>
      <c r="N533" s="312"/>
      <c r="O533" s="311"/>
      <c r="P533" s="311"/>
      <c r="Q533" s="311"/>
      <c r="R533" s="311"/>
      <c r="S533" s="311"/>
      <c r="T533" s="311"/>
      <c r="U533" s="311"/>
      <c r="V533" s="311"/>
      <c r="W533" s="311"/>
      <c r="X533" s="311"/>
      <c r="Y533" s="311"/>
      <c r="Z533" s="311"/>
      <c r="AA533" s="311"/>
      <c r="AB533" s="311"/>
      <c r="AC533" s="311"/>
      <c r="AD533" s="311"/>
      <c r="AE533" s="311"/>
      <c r="AF533" s="311"/>
      <c r="AG533" s="311"/>
      <c r="AH533" s="311"/>
      <c r="AI533" s="311"/>
      <c r="AJ533" s="311"/>
    </row>
    <row r="534" spans="1:36" s="36" customFormat="1" ht="31.5" x14ac:dyDescent="0.2">
      <c r="A534" s="230" t="s">
        <v>646</v>
      </c>
      <c r="B534" s="100" t="s">
        <v>1075</v>
      </c>
      <c r="C534" s="114" t="s">
        <v>36</v>
      </c>
      <c r="D534" s="264">
        <f>D535</f>
        <v>6221.2</v>
      </c>
      <c r="E534" s="169"/>
      <c r="F534" s="227"/>
      <c r="G534" s="228"/>
      <c r="H534" s="228"/>
      <c r="I534" s="229"/>
      <c r="J534" s="289"/>
      <c r="K534" s="288"/>
      <c r="L534" s="288"/>
      <c r="M534" s="311"/>
      <c r="N534" s="312"/>
      <c r="O534" s="311"/>
      <c r="P534" s="311"/>
      <c r="Q534" s="311"/>
      <c r="R534" s="311"/>
      <c r="S534" s="311"/>
      <c r="T534" s="311"/>
      <c r="U534" s="311"/>
      <c r="V534" s="311"/>
      <c r="W534" s="311"/>
      <c r="X534" s="311"/>
      <c r="Y534" s="311"/>
      <c r="Z534" s="311"/>
      <c r="AA534" s="311"/>
      <c r="AB534" s="311"/>
      <c r="AC534" s="311"/>
      <c r="AD534" s="311"/>
      <c r="AE534" s="311"/>
      <c r="AF534" s="311"/>
      <c r="AG534" s="311"/>
      <c r="AH534" s="311"/>
      <c r="AI534" s="311"/>
      <c r="AJ534" s="311"/>
    </row>
    <row r="535" spans="1:36" s="36" customFormat="1" ht="15.75" x14ac:dyDescent="0.2">
      <c r="A535" s="231" t="s">
        <v>35</v>
      </c>
      <c r="B535" s="100" t="s">
        <v>1075</v>
      </c>
      <c r="C535" s="114" t="s">
        <v>149</v>
      </c>
      <c r="D535" s="264">
        <f>D536</f>
        <v>6221.2</v>
      </c>
      <c r="E535" s="169"/>
      <c r="F535" s="227"/>
      <c r="G535" s="228"/>
      <c r="H535" s="228"/>
      <c r="I535" s="229"/>
      <c r="J535" s="289"/>
      <c r="K535" s="288"/>
      <c r="L535" s="288"/>
      <c r="M535" s="311"/>
      <c r="N535" s="312"/>
      <c r="O535" s="311"/>
      <c r="P535" s="311"/>
      <c r="Q535" s="311"/>
      <c r="R535" s="311"/>
      <c r="S535" s="311"/>
      <c r="T535" s="311"/>
      <c r="U535" s="311"/>
      <c r="V535" s="311"/>
      <c r="W535" s="311"/>
      <c r="X535" s="311"/>
      <c r="Y535" s="311"/>
      <c r="Z535" s="311"/>
      <c r="AA535" s="311"/>
      <c r="AB535" s="311"/>
      <c r="AC535" s="311"/>
      <c r="AD535" s="311"/>
      <c r="AE535" s="311"/>
      <c r="AF535" s="311"/>
      <c r="AG535" s="311"/>
      <c r="AH535" s="311"/>
      <c r="AI535" s="311"/>
      <c r="AJ535" s="311"/>
    </row>
    <row r="536" spans="1:36" s="36" customFormat="1" ht="31.5" x14ac:dyDescent="0.2">
      <c r="A536" s="231" t="s">
        <v>96</v>
      </c>
      <c r="B536" s="100" t="s">
        <v>1075</v>
      </c>
      <c r="C536" s="114" t="s">
        <v>97</v>
      </c>
      <c r="D536" s="264">
        <v>6221.2</v>
      </c>
      <c r="E536" s="169"/>
      <c r="F536" s="227"/>
      <c r="G536" s="228"/>
      <c r="H536" s="228"/>
      <c r="I536" s="229"/>
      <c r="J536" s="289"/>
      <c r="K536" s="288"/>
      <c r="L536" s="288"/>
      <c r="M536" s="311"/>
      <c r="N536" s="312"/>
      <c r="O536" s="311"/>
      <c r="P536" s="311"/>
      <c r="Q536" s="311"/>
      <c r="R536" s="311"/>
      <c r="S536" s="311"/>
      <c r="T536" s="311"/>
      <c r="U536" s="311"/>
      <c r="V536" s="311"/>
      <c r="W536" s="311"/>
      <c r="X536" s="311"/>
      <c r="Y536" s="311"/>
      <c r="Z536" s="311"/>
      <c r="AA536" s="311"/>
      <c r="AB536" s="311"/>
      <c r="AC536" s="311"/>
      <c r="AD536" s="311"/>
      <c r="AE536" s="311"/>
      <c r="AF536" s="311"/>
      <c r="AG536" s="311"/>
      <c r="AH536" s="311"/>
      <c r="AI536" s="311"/>
      <c r="AJ536" s="311"/>
    </row>
    <row r="537" spans="1:36" s="36" customFormat="1" ht="31.5" x14ac:dyDescent="0.25">
      <c r="A537" s="32" t="s">
        <v>1083</v>
      </c>
      <c r="B537" s="101" t="s">
        <v>1084</v>
      </c>
      <c r="C537" s="96"/>
      <c r="D537" s="239">
        <f>D538</f>
        <v>43191.040000000001</v>
      </c>
      <c r="E537" s="169"/>
      <c r="F537" s="227"/>
      <c r="G537" s="228"/>
      <c r="H537" s="228"/>
      <c r="I537" s="229"/>
      <c r="J537" s="289"/>
      <c r="K537" s="288"/>
      <c r="L537" s="288"/>
      <c r="M537" s="311"/>
      <c r="N537" s="312"/>
      <c r="O537" s="311"/>
      <c r="P537" s="311"/>
      <c r="Q537" s="311"/>
      <c r="R537" s="311"/>
      <c r="S537" s="311"/>
      <c r="T537" s="311"/>
      <c r="U537" s="311"/>
      <c r="V537" s="311"/>
      <c r="W537" s="311"/>
      <c r="X537" s="311"/>
      <c r="Y537" s="311"/>
      <c r="Z537" s="311"/>
      <c r="AA537" s="311"/>
      <c r="AB537" s="311"/>
      <c r="AC537" s="311"/>
      <c r="AD537" s="311"/>
      <c r="AE537" s="311"/>
      <c r="AF537" s="311"/>
      <c r="AG537" s="311"/>
      <c r="AH537" s="311"/>
      <c r="AI537" s="311"/>
      <c r="AJ537" s="311"/>
    </row>
    <row r="538" spans="1:36" s="36" customFormat="1" ht="31.5" x14ac:dyDescent="0.2">
      <c r="A538" s="187" t="s">
        <v>532</v>
      </c>
      <c r="B538" s="100" t="s">
        <v>1084</v>
      </c>
      <c r="C538" s="106" t="s">
        <v>15</v>
      </c>
      <c r="D538" s="264">
        <f>D539</f>
        <v>43191.040000000001</v>
      </c>
      <c r="E538" s="169"/>
      <c r="F538" s="227"/>
      <c r="G538" s="228"/>
      <c r="H538" s="228"/>
      <c r="I538" s="229"/>
      <c r="J538" s="289"/>
      <c r="K538" s="288"/>
      <c r="L538" s="288"/>
      <c r="M538" s="311"/>
      <c r="N538" s="312"/>
      <c r="O538" s="311"/>
      <c r="P538" s="311"/>
      <c r="Q538" s="311"/>
      <c r="R538" s="311"/>
      <c r="S538" s="311"/>
      <c r="T538" s="311"/>
      <c r="U538" s="311"/>
      <c r="V538" s="311"/>
      <c r="W538" s="311"/>
      <c r="X538" s="311"/>
      <c r="Y538" s="311"/>
      <c r="Z538" s="311"/>
      <c r="AA538" s="311"/>
      <c r="AB538" s="311"/>
      <c r="AC538" s="311"/>
      <c r="AD538" s="311"/>
      <c r="AE538" s="311"/>
      <c r="AF538" s="311"/>
      <c r="AG538" s="311"/>
      <c r="AH538" s="311"/>
      <c r="AI538" s="311"/>
      <c r="AJ538" s="311"/>
    </row>
    <row r="539" spans="1:36" s="36" customFormat="1" ht="31.5" x14ac:dyDescent="0.25">
      <c r="A539" s="9" t="s">
        <v>17</v>
      </c>
      <c r="B539" s="100" t="s">
        <v>1084</v>
      </c>
      <c r="C539" s="106" t="s">
        <v>16</v>
      </c>
      <c r="D539" s="264">
        <f>D540</f>
        <v>43191.040000000001</v>
      </c>
      <c r="E539" s="169"/>
      <c r="F539" s="227"/>
      <c r="G539" s="228"/>
      <c r="H539" s="228"/>
      <c r="I539" s="229"/>
      <c r="J539" s="289"/>
      <c r="K539" s="288"/>
      <c r="L539" s="288"/>
      <c r="M539" s="311"/>
      <c r="N539" s="312"/>
      <c r="O539" s="311"/>
      <c r="P539" s="311"/>
      <c r="Q539" s="311"/>
      <c r="R539" s="311"/>
      <c r="S539" s="311"/>
      <c r="T539" s="311"/>
      <c r="U539" s="311"/>
      <c r="V539" s="311"/>
      <c r="W539" s="311"/>
      <c r="X539" s="311"/>
      <c r="Y539" s="311"/>
      <c r="Z539" s="311"/>
      <c r="AA539" s="311"/>
      <c r="AB539" s="311"/>
      <c r="AC539" s="311"/>
      <c r="AD539" s="311"/>
      <c r="AE539" s="311"/>
      <c r="AF539" s="311"/>
      <c r="AG539" s="311"/>
      <c r="AH539" s="311"/>
      <c r="AI539" s="311"/>
      <c r="AJ539" s="311"/>
    </row>
    <row r="540" spans="1:36" s="36" customFormat="1" ht="31.5" x14ac:dyDescent="0.25">
      <c r="A540" s="9" t="s">
        <v>667</v>
      </c>
      <c r="B540" s="100" t="s">
        <v>1084</v>
      </c>
      <c r="C540" s="106" t="s">
        <v>560</v>
      </c>
      <c r="D540" s="264">
        <v>43191.040000000001</v>
      </c>
      <c r="E540" s="169"/>
      <c r="F540" s="227"/>
      <c r="G540" s="228"/>
      <c r="H540" s="228"/>
      <c r="I540" s="229"/>
      <c r="J540" s="289"/>
      <c r="K540" s="288"/>
      <c r="L540" s="288"/>
      <c r="M540" s="311"/>
      <c r="N540" s="312"/>
      <c r="O540" s="311"/>
      <c r="P540" s="311"/>
      <c r="Q540" s="311"/>
      <c r="R540" s="311"/>
      <c r="S540" s="311"/>
      <c r="T540" s="311"/>
      <c r="U540" s="311"/>
      <c r="V540" s="311"/>
      <c r="W540" s="311"/>
      <c r="X540" s="311"/>
      <c r="Y540" s="311"/>
      <c r="Z540" s="311"/>
      <c r="AA540" s="311"/>
      <c r="AB540" s="311"/>
      <c r="AC540" s="311"/>
      <c r="AD540" s="311"/>
      <c r="AE540" s="311"/>
      <c r="AF540" s="311"/>
      <c r="AG540" s="311"/>
      <c r="AH540" s="311"/>
      <c r="AI540" s="311"/>
      <c r="AJ540" s="311"/>
    </row>
    <row r="541" spans="1:36" s="40" customFormat="1" ht="33" customHeight="1" x14ac:dyDescent="0.25">
      <c r="A541" s="32" t="s">
        <v>996</v>
      </c>
      <c r="B541" s="101" t="s">
        <v>850</v>
      </c>
      <c r="C541" s="96"/>
      <c r="D541" s="239">
        <f>D542</f>
        <v>154242</v>
      </c>
      <c r="E541" s="164"/>
      <c r="F541" s="315"/>
      <c r="G541" s="316"/>
      <c r="H541" s="316"/>
      <c r="I541" s="317"/>
      <c r="J541" s="318"/>
      <c r="K541" s="319"/>
      <c r="L541" s="319"/>
      <c r="M541" s="320"/>
      <c r="N541" s="321"/>
      <c r="O541" s="320"/>
      <c r="P541" s="320"/>
      <c r="Q541" s="320"/>
      <c r="R541" s="320"/>
      <c r="S541" s="320"/>
      <c r="T541" s="320"/>
      <c r="U541" s="320"/>
      <c r="V541" s="320"/>
      <c r="W541" s="320"/>
      <c r="X541" s="320"/>
      <c r="Y541" s="320"/>
      <c r="Z541" s="320"/>
      <c r="AA541" s="320"/>
      <c r="AB541" s="320"/>
      <c r="AC541" s="320"/>
      <c r="AD541" s="320"/>
      <c r="AE541" s="320"/>
      <c r="AF541" s="320"/>
      <c r="AG541" s="320"/>
      <c r="AH541" s="320"/>
      <c r="AI541" s="320"/>
      <c r="AJ541" s="320"/>
    </row>
    <row r="542" spans="1:36" s="36" customFormat="1" ht="31.5" x14ac:dyDescent="0.2">
      <c r="A542" s="187" t="s">
        <v>532</v>
      </c>
      <c r="B542" s="100" t="s">
        <v>850</v>
      </c>
      <c r="C542" s="106" t="s">
        <v>15</v>
      </c>
      <c r="D542" s="264">
        <f>D543</f>
        <v>154242</v>
      </c>
      <c r="E542" s="169"/>
      <c r="F542" s="227"/>
      <c r="G542" s="228"/>
      <c r="H542" s="228"/>
      <c r="I542" s="229"/>
      <c r="J542" s="289"/>
      <c r="K542" s="288"/>
      <c r="L542" s="288"/>
      <c r="M542" s="311"/>
      <c r="N542" s="312"/>
      <c r="O542" s="311"/>
      <c r="P542" s="311"/>
      <c r="Q542" s="311"/>
      <c r="R542" s="311"/>
      <c r="S542" s="311"/>
      <c r="T542" s="311"/>
      <c r="U542" s="311"/>
      <c r="V542" s="311"/>
      <c r="W542" s="311"/>
      <c r="X542" s="311"/>
      <c r="Y542" s="311"/>
      <c r="Z542" s="311"/>
      <c r="AA542" s="311"/>
      <c r="AB542" s="311"/>
      <c r="AC542" s="311"/>
      <c r="AD542" s="311"/>
      <c r="AE542" s="311"/>
      <c r="AF542" s="311"/>
      <c r="AG542" s="311"/>
      <c r="AH542" s="311"/>
      <c r="AI542" s="311"/>
      <c r="AJ542" s="311"/>
    </row>
    <row r="543" spans="1:36" s="36" customFormat="1" ht="31.5" x14ac:dyDescent="0.25">
      <c r="A543" s="9" t="s">
        <v>17</v>
      </c>
      <c r="B543" s="100" t="s">
        <v>850</v>
      </c>
      <c r="C543" s="106" t="s">
        <v>16</v>
      </c>
      <c r="D543" s="264">
        <f>D544</f>
        <v>154242</v>
      </c>
      <c r="E543" s="169"/>
      <c r="F543" s="227"/>
      <c r="G543" s="228"/>
      <c r="H543" s="228"/>
      <c r="I543" s="229"/>
      <c r="J543" s="289"/>
      <c r="K543" s="288"/>
      <c r="L543" s="288"/>
      <c r="M543" s="311"/>
      <c r="N543" s="312"/>
      <c r="O543" s="311"/>
      <c r="P543" s="311"/>
      <c r="Q543" s="311"/>
      <c r="R543" s="311"/>
      <c r="S543" s="311"/>
      <c r="T543" s="311"/>
      <c r="U543" s="311"/>
      <c r="V543" s="311"/>
      <c r="W543" s="311"/>
      <c r="X543" s="311"/>
      <c r="Y543" s="311"/>
      <c r="Z543" s="311"/>
      <c r="AA543" s="311"/>
      <c r="AB543" s="311"/>
      <c r="AC543" s="311"/>
      <c r="AD543" s="311"/>
      <c r="AE543" s="311"/>
      <c r="AF543" s="311"/>
      <c r="AG543" s="311"/>
      <c r="AH543" s="311"/>
      <c r="AI543" s="311"/>
      <c r="AJ543" s="311"/>
    </row>
    <row r="544" spans="1:36" s="36" customFormat="1" ht="31.5" x14ac:dyDescent="0.25">
      <c r="A544" s="9" t="s">
        <v>667</v>
      </c>
      <c r="B544" s="100" t="s">
        <v>850</v>
      </c>
      <c r="C544" s="106" t="s">
        <v>560</v>
      </c>
      <c r="D544" s="264">
        <f>158400-4158</f>
        <v>154242</v>
      </c>
      <c r="E544" s="169"/>
      <c r="F544" s="227"/>
      <c r="G544" s="228"/>
      <c r="H544" s="228"/>
      <c r="I544" s="229"/>
      <c r="J544" s="289"/>
      <c r="K544" s="288"/>
      <c r="L544" s="288"/>
      <c r="M544" s="311"/>
      <c r="N544" s="312"/>
      <c r="O544" s="311"/>
      <c r="P544" s="311"/>
      <c r="Q544" s="311"/>
      <c r="R544" s="311"/>
      <c r="S544" s="311"/>
      <c r="T544" s="311"/>
      <c r="U544" s="311"/>
      <c r="V544" s="311"/>
      <c r="W544" s="311"/>
      <c r="X544" s="311"/>
      <c r="Y544" s="311"/>
      <c r="Z544" s="311"/>
      <c r="AA544" s="311"/>
      <c r="AB544" s="311"/>
      <c r="AC544" s="311"/>
      <c r="AD544" s="311"/>
      <c r="AE544" s="311"/>
      <c r="AF544" s="311"/>
      <c r="AG544" s="311"/>
      <c r="AH544" s="311"/>
      <c r="AI544" s="311"/>
      <c r="AJ544" s="311"/>
    </row>
    <row r="545" spans="1:36" s="36" customFormat="1" ht="15.75" x14ac:dyDescent="0.25">
      <c r="A545" s="6" t="s">
        <v>851</v>
      </c>
      <c r="B545" s="86" t="s">
        <v>852</v>
      </c>
      <c r="C545" s="91"/>
      <c r="D545" s="270">
        <f>D546</f>
        <v>800000</v>
      </c>
      <c r="E545" s="169"/>
      <c r="F545" s="227"/>
      <c r="G545" s="228"/>
      <c r="H545" s="228"/>
      <c r="I545" s="229"/>
      <c r="J545" s="289"/>
      <c r="K545" s="288"/>
      <c r="L545" s="288"/>
      <c r="M545" s="311"/>
      <c r="N545" s="312"/>
      <c r="O545" s="311"/>
      <c r="P545" s="311"/>
      <c r="Q545" s="311"/>
      <c r="R545" s="311"/>
      <c r="S545" s="311"/>
      <c r="T545" s="311"/>
      <c r="U545" s="311"/>
      <c r="V545" s="311"/>
      <c r="W545" s="311"/>
      <c r="X545" s="311"/>
      <c r="Y545" s="311"/>
      <c r="Z545" s="311"/>
      <c r="AA545" s="311"/>
      <c r="AB545" s="311"/>
      <c r="AC545" s="311"/>
      <c r="AD545" s="311"/>
      <c r="AE545" s="311"/>
      <c r="AF545" s="311"/>
      <c r="AG545" s="311"/>
      <c r="AH545" s="311"/>
      <c r="AI545" s="311"/>
      <c r="AJ545" s="311"/>
    </row>
    <row r="546" spans="1:36" s="36" customFormat="1" ht="47.25" x14ac:dyDescent="0.25">
      <c r="A546" s="6" t="s">
        <v>854</v>
      </c>
      <c r="B546" s="86" t="s">
        <v>853</v>
      </c>
      <c r="C546" s="91"/>
      <c r="D546" s="270">
        <f>D551+D547</f>
        <v>800000</v>
      </c>
      <c r="E546" s="169"/>
      <c r="F546" s="227"/>
      <c r="G546" s="228"/>
      <c r="H546" s="228"/>
      <c r="I546" s="229"/>
      <c r="J546" s="289"/>
      <c r="K546" s="288"/>
      <c r="L546" s="288"/>
      <c r="M546" s="311"/>
      <c r="N546" s="312"/>
      <c r="O546" s="311"/>
      <c r="P546" s="311"/>
      <c r="Q546" s="311"/>
      <c r="R546" s="311"/>
      <c r="S546" s="311"/>
      <c r="T546" s="311"/>
      <c r="U546" s="311"/>
      <c r="V546" s="311"/>
      <c r="W546" s="311"/>
      <c r="X546" s="311"/>
      <c r="Y546" s="311"/>
      <c r="Z546" s="311"/>
      <c r="AA546" s="311"/>
      <c r="AB546" s="311"/>
      <c r="AC546" s="311"/>
      <c r="AD546" s="311"/>
      <c r="AE546" s="311"/>
      <c r="AF546" s="311"/>
      <c r="AG546" s="311"/>
      <c r="AH546" s="311"/>
      <c r="AI546" s="311"/>
      <c r="AJ546" s="311"/>
    </row>
    <row r="547" spans="1:36" s="36" customFormat="1" ht="78.75" x14ac:dyDescent="0.2">
      <c r="A547" s="143" t="s">
        <v>1070</v>
      </c>
      <c r="B547" s="90" t="s">
        <v>1071</v>
      </c>
      <c r="C547" s="96"/>
      <c r="D547" s="239">
        <f>D548</f>
        <v>312000</v>
      </c>
      <c r="E547" s="169"/>
      <c r="F547" s="227"/>
      <c r="G547" s="228"/>
      <c r="H547" s="228"/>
      <c r="I547" s="229"/>
      <c r="J547" s="289"/>
      <c r="K547" s="288"/>
      <c r="L547" s="288"/>
      <c r="M547" s="311"/>
      <c r="N547" s="312"/>
      <c r="O547" s="311"/>
      <c r="P547" s="311"/>
      <c r="Q547" s="311"/>
      <c r="R547" s="311"/>
      <c r="S547" s="311"/>
      <c r="T547" s="311"/>
      <c r="U547" s="311"/>
      <c r="V547" s="311"/>
      <c r="W547" s="311"/>
      <c r="X547" s="311"/>
      <c r="Y547" s="311"/>
      <c r="Z547" s="311"/>
      <c r="AA547" s="311"/>
      <c r="AB547" s="311"/>
      <c r="AC547" s="311"/>
      <c r="AD547" s="311"/>
      <c r="AE547" s="311"/>
      <c r="AF547" s="311"/>
      <c r="AG547" s="311"/>
      <c r="AH547" s="311"/>
      <c r="AI547" s="311"/>
      <c r="AJ547" s="311"/>
    </row>
    <row r="548" spans="1:36" s="36" customFormat="1" ht="31.5" x14ac:dyDescent="0.25">
      <c r="A548" s="26" t="s">
        <v>646</v>
      </c>
      <c r="B548" s="92" t="s">
        <v>1071</v>
      </c>
      <c r="C548" s="114" t="s">
        <v>36</v>
      </c>
      <c r="D548" s="264">
        <f>D549</f>
        <v>312000</v>
      </c>
      <c r="E548" s="169"/>
      <c r="F548" s="227"/>
      <c r="G548" s="228"/>
      <c r="H548" s="228"/>
      <c r="I548" s="229"/>
      <c r="J548" s="289"/>
      <c r="K548" s="288"/>
      <c r="L548" s="288"/>
      <c r="M548" s="311"/>
      <c r="N548" s="312"/>
      <c r="O548" s="311"/>
      <c r="P548" s="311"/>
      <c r="Q548" s="311"/>
      <c r="R548" s="311"/>
      <c r="S548" s="311"/>
      <c r="T548" s="311"/>
      <c r="U548" s="311"/>
      <c r="V548" s="311"/>
      <c r="W548" s="311"/>
      <c r="X548" s="311"/>
      <c r="Y548" s="311"/>
      <c r="Z548" s="311"/>
      <c r="AA548" s="311"/>
      <c r="AB548" s="311"/>
      <c r="AC548" s="311"/>
      <c r="AD548" s="311"/>
      <c r="AE548" s="311"/>
      <c r="AF548" s="311"/>
      <c r="AG548" s="311"/>
      <c r="AH548" s="311"/>
      <c r="AI548" s="311"/>
      <c r="AJ548" s="311"/>
    </row>
    <row r="549" spans="1:36" s="36" customFormat="1" ht="15.75" x14ac:dyDescent="0.25">
      <c r="A549" s="21" t="s">
        <v>35</v>
      </c>
      <c r="B549" s="92" t="s">
        <v>1071</v>
      </c>
      <c r="C549" s="114" t="s">
        <v>149</v>
      </c>
      <c r="D549" s="264">
        <f>D550</f>
        <v>312000</v>
      </c>
      <c r="E549" s="169"/>
      <c r="F549" s="227"/>
      <c r="G549" s="228"/>
      <c r="H549" s="228"/>
      <c r="I549" s="229"/>
      <c r="J549" s="289"/>
      <c r="K549" s="288"/>
      <c r="L549" s="288"/>
      <c r="M549" s="311"/>
      <c r="N549" s="312"/>
      <c r="O549" s="311"/>
      <c r="P549" s="311"/>
      <c r="Q549" s="311"/>
      <c r="R549" s="311"/>
      <c r="S549" s="311"/>
      <c r="T549" s="311"/>
      <c r="U549" s="311"/>
      <c r="V549" s="311"/>
      <c r="W549" s="311"/>
      <c r="X549" s="311"/>
      <c r="Y549" s="311"/>
      <c r="Z549" s="311"/>
      <c r="AA549" s="311"/>
      <c r="AB549" s="311"/>
      <c r="AC549" s="311"/>
      <c r="AD549" s="311"/>
      <c r="AE549" s="311"/>
      <c r="AF549" s="311"/>
      <c r="AG549" s="311"/>
      <c r="AH549" s="311"/>
      <c r="AI549" s="311"/>
      <c r="AJ549" s="311"/>
    </row>
    <row r="550" spans="1:36" s="36" customFormat="1" ht="31.5" x14ac:dyDescent="0.25">
      <c r="A550" s="21" t="s">
        <v>96</v>
      </c>
      <c r="B550" s="92" t="s">
        <v>1071</v>
      </c>
      <c r="C550" s="114" t="s">
        <v>97</v>
      </c>
      <c r="D550" s="264">
        <v>312000</v>
      </c>
      <c r="E550" s="169"/>
      <c r="F550" s="227"/>
      <c r="G550" s="228"/>
      <c r="H550" s="228"/>
      <c r="I550" s="229"/>
      <c r="J550" s="289"/>
      <c r="K550" s="288"/>
      <c r="L550" s="288"/>
      <c r="M550" s="311"/>
      <c r="N550" s="312"/>
      <c r="O550" s="311"/>
      <c r="P550" s="311"/>
      <c r="Q550" s="311"/>
      <c r="R550" s="311"/>
      <c r="S550" s="311"/>
      <c r="T550" s="311"/>
      <c r="U550" s="311"/>
      <c r="V550" s="311"/>
      <c r="W550" s="311"/>
      <c r="X550" s="311"/>
      <c r="Y550" s="311"/>
      <c r="Z550" s="311"/>
      <c r="AA550" s="311"/>
      <c r="AB550" s="311"/>
      <c r="AC550" s="311"/>
      <c r="AD550" s="311"/>
      <c r="AE550" s="311"/>
      <c r="AF550" s="311"/>
      <c r="AG550" s="311"/>
      <c r="AH550" s="311"/>
      <c r="AI550" s="311"/>
      <c r="AJ550" s="311"/>
    </row>
    <row r="551" spans="1:36" s="36" customFormat="1" ht="89.25" customHeight="1" x14ac:dyDescent="0.2">
      <c r="A551" s="143" t="s">
        <v>1018</v>
      </c>
      <c r="B551" s="101" t="s">
        <v>855</v>
      </c>
      <c r="C551" s="96"/>
      <c r="D551" s="239">
        <f>D552</f>
        <v>488000</v>
      </c>
      <c r="E551" s="169"/>
      <c r="F551" s="227"/>
      <c r="G551" s="228"/>
      <c r="H551" s="228"/>
      <c r="I551" s="229"/>
      <c r="J551" s="289"/>
      <c r="K551" s="288"/>
      <c r="L551" s="288"/>
      <c r="M551" s="311"/>
      <c r="N551" s="312"/>
      <c r="O551" s="311"/>
      <c r="P551" s="311"/>
      <c r="Q551" s="311"/>
      <c r="R551" s="311"/>
      <c r="S551" s="311"/>
      <c r="T551" s="311"/>
      <c r="U551" s="311"/>
      <c r="V551" s="311"/>
      <c r="W551" s="311"/>
      <c r="X551" s="311"/>
      <c r="Y551" s="311"/>
      <c r="Z551" s="311"/>
      <c r="AA551" s="311"/>
      <c r="AB551" s="311"/>
      <c r="AC551" s="311"/>
      <c r="AD551" s="311"/>
      <c r="AE551" s="311"/>
      <c r="AF551" s="311"/>
      <c r="AG551" s="311"/>
      <c r="AH551" s="311"/>
      <c r="AI551" s="311"/>
      <c r="AJ551" s="311"/>
    </row>
    <row r="552" spans="1:36" s="36" customFormat="1" ht="31.5" x14ac:dyDescent="0.25">
      <c r="A552" s="26" t="s">
        <v>646</v>
      </c>
      <c r="B552" s="100" t="s">
        <v>855</v>
      </c>
      <c r="C552" s="114" t="s">
        <v>36</v>
      </c>
      <c r="D552" s="264">
        <f>D553</f>
        <v>488000</v>
      </c>
      <c r="E552" s="169"/>
      <c r="F552" s="227"/>
      <c r="G552" s="228"/>
      <c r="H552" s="228"/>
      <c r="I552" s="229"/>
      <c r="J552" s="289"/>
      <c r="K552" s="288"/>
      <c r="L552" s="288"/>
      <c r="M552" s="311"/>
      <c r="N552" s="312"/>
      <c r="O552" s="311"/>
      <c r="P552" s="311"/>
      <c r="Q552" s="311"/>
      <c r="R552" s="311"/>
      <c r="S552" s="311"/>
      <c r="T552" s="311"/>
      <c r="U552" s="311"/>
      <c r="V552" s="311"/>
      <c r="W552" s="311"/>
      <c r="X552" s="311"/>
      <c r="Y552" s="311"/>
      <c r="Z552" s="311"/>
      <c r="AA552" s="311"/>
      <c r="AB552" s="311"/>
      <c r="AC552" s="311"/>
      <c r="AD552" s="311"/>
      <c r="AE552" s="311"/>
      <c r="AF552" s="311"/>
      <c r="AG552" s="311"/>
      <c r="AH552" s="311"/>
      <c r="AI552" s="311"/>
      <c r="AJ552" s="311"/>
    </row>
    <row r="553" spans="1:36" s="36" customFormat="1" ht="15.75" x14ac:dyDescent="0.25">
      <c r="A553" s="21" t="s">
        <v>35</v>
      </c>
      <c r="B553" s="100" t="s">
        <v>855</v>
      </c>
      <c r="C553" s="114" t="s">
        <v>149</v>
      </c>
      <c r="D553" s="264">
        <f>D554</f>
        <v>488000</v>
      </c>
      <c r="E553" s="169"/>
      <c r="F553" s="227"/>
      <c r="G553" s="228"/>
      <c r="H553" s="228"/>
      <c r="I553" s="229"/>
      <c r="J553" s="289"/>
      <c r="K553" s="288"/>
      <c r="L553" s="288"/>
      <c r="M553" s="311"/>
      <c r="N553" s="312"/>
      <c r="O553" s="311"/>
      <c r="P553" s="311"/>
      <c r="Q553" s="311"/>
      <c r="R553" s="311"/>
      <c r="S553" s="311"/>
      <c r="T553" s="311"/>
      <c r="U553" s="311"/>
      <c r="V553" s="311"/>
      <c r="W553" s="311"/>
      <c r="X553" s="311"/>
      <c r="Y553" s="311"/>
      <c r="Z553" s="311"/>
      <c r="AA553" s="311"/>
      <c r="AB553" s="311"/>
      <c r="AC553" s="311"/>
      <c r="AD553" s="311"/>
      <c r="AE553" s="311"/>
      <c r="AF553" s="311"/>
      <c r="AG553" s="311"/>
      <c r="AH553" s="311"/>
      <c r="AI553" s="311"/>
      <c r="AJ553" s="311"/>
    </row>
    <row r="554" spans="1:36" s="36" customFormat="1" ht="31.5" x14ac:dyDescent="0.25">
      <c r="A554" s="21" t="s">
        <v>96</v>
      </c>
      <c r="B554" s="100" t="s">
        <v>855</v>
      </c>
      <c r="C554" s="114" t="s">
        <v>97</v>
      </c>
      <c r="D554" s="264">
        <v>488000</v>
      </c>
      <c r="E554" s="169"/>
      <c r="F554" s="227"/>
      <c r="G554" s="228"/>
      <c r="H554" s="228"/>
      <c r="I554" s="229"/>
      <c r="J554" s="289"/>
      <c r="K554" s="288"/>
      <c r="L554" s="288"/>
      <c r="M554" s="311"/>
      <c r="N554" s="312"/>
      <c r="O554" s="311"/>
      <c r="P554" s="311"/>
      <c r="Q554" s="311"/>
      <c r="R554" s="311"/>
      <c r="S554" s="311"/>
      <c r="T554" s="311"/>
      <c r="U554" s="311"/>
      <c r="V554" s="311"/>
      <c r="W554" s="311"/>
      <c r="X554" s="311"/>
      <c r="Y554" s="311"/>
      <c r="Z554" s="311"/>
      <c r="AA554" s="311"/>
      <c r="AB554" s="311"/>
      <c r="AC554" s="311"/>
      <c r="AD554" s="311"/>
      <c r="AE554" s="311"/>
      <c r="AF554" s="311"/>
      <c r="AG554" s="311"/>
      <c r="AH554" s="311"/>
      <c r="AI554" s="311"/>
      <c r="AJ554" s="311"/>
    </row>
    <row r="555" spans="1:36" s="36" customFormat="1" ht="31.5" x14ac:dyDescent="0.25">
      <c r="A555" s="6" t="s">
        <v>856</v>
      </c>
      <c r="B555" s="86" t="s">
        <v>857</v>
      </c>
      <c r="C555" s="91"/>
      <c r="D555" s="270">
        <f>D556</f>
        <v>1906545.38</v>
      </c>
      <c r="E555" s="169"/>
      <c r="F555" s="227"/>
      <c r="G555" s="228"/>
      <c r="H555" s="228"/>
      <c r="I555" s="229"/>
      <c r="J555" s="289"/>
      <c r="K555" s="288"/>
      <c r="L555" s="288"/>
      <c r="M555" s="311"/>
      <c r="N555" s="312"/>
      <c r="O555" s="311"/>
      <c r="P555" s="311"/>
      <c r="Q555" s="311"/>
      <c r="R555" s="311"/>
      <c r="S555" s="311"/>
      <c r="T555" s="311"/>
      <c r="U555" s="311"/>
      <c r="V555" s="311"/>
      <c r="W555" s="311"/>
      <c r="X555" s="311"/>
      <c r="Y555" s="311"/>
      <c r="Z555" s="311"/>
      <c r="AA555" s="311"/>
      <c r="AB555" s="311"/>
      <c r="AC555" s="311"/>
      <c r="AD555" s="311"/>
      <c r="AE555" s="311"/>
      <c r="AF555" s="311"/>
      <c r="AG555" s="311"/>
      <c r="AH555" s="311"/>
      <c r="AI555" s="311"/>
      <c r="AJ555" s="311"/>
    </row>
    <row r="556" spans="1:36" s="36" customFormat="1" ht="31.5" x14ac:dyDescent="0.25">
      <c r="A556" s="6" t="s">
        <v>862</v>
      </c>
      <c r="B556" s="86" t="s">
        <v>858</v>
      </c>
      <c r="C556" s="91"/>
      <c r="D556" s="270">
        <f>D557+D561+D565+D569+D576+D580+D584+D588+D592+D596+D600+D604+D608+D612+D616+D620+D644+D648+D624+D628+D632+D636+D640</f>
        <v>1906545.38</v>
      </c>
      <c r="E556" s="169"/>
      <c r="F556" s="227"/>
      <c r="G556" s="228"/>
      <c r="H556" s="228"/>
      <c r="I556" s="229"/>
      <c r="J556" s="289"/>
      <c r="K556" s="288"/>
      <c r="L556" s="288"/>
      <c r="M556" s="311"/>
      <c r="N556" s="312"/>
      <c r="O556" s="311"/>
      <c r="P556" s="311"/>
      <c r="Q556" s="311"/>
      <c r="R556" s="311"/>
      <c r="S556" s="311"/>
      <c r="T556" s="311"/>
      <c r="U556" s="311"/>
      <c r="V556" s="311"/>
      <c r="W556" s="311"/>
      <c r="X556" s="311"/>
      <c r="Y556" s="311"/>
      <c r="Z556" s="311"/>
      <c r="AA556" s="311"/>
      <c r="AB556" s="311"/>
      <c r="AC556" s="311"/>
      <c r="AD556" s="311"/>
      <c r="AE556" s="311"/>
      <c r="AF556" s="311"/>
      <c r="AG556" s="311"/>
      <c r="AH556" s="311"/>
      <c r="AI556" s="311"/>
      <c r="AJ556" s="311"/>
    </row>
    <row r="557" spans="1:36" s="36" customFormat="1" ht="15.75" x14ac:dyDescent="0.2">
      <c r="A557" s="143" t="s">
        <v>924</v>
      </c>
      <c r="B557" s="90" t="s">
        <v>859</v>
      </c>
      <c r="C557" s="96"/>
      <c r="D557" s="239">
        <f>D558</f>
        <v>70000</v>
      </c>
      <c r="E557" s="169"/>
      <c r="F557" s="227"/>
      <c r="G557" s="228"/>
      <c r="H557" s="228"/>
      <c r="I557" s="229"/>
      <c r="J557" s="289"/>
      <c r="K557" s="288"/>
      <c r="L557" s="288"/>
      <c r="M557" s="311"/>
      <c r="N557" s="312"/>
      <c r="O557" s="311"/>
      <c r="P557" s="311"/>
      <c r="Q557" s="311"/>
      <c r="R557" s="311"/>
      <c r="S557" s="311"/>
      <c r="T557" s="311"/>
      <c r="U557" s="311"/>
      <c r="V557" s="311"/>
      <c r="W557" s="311"/>
      <c r="X557" s="311"/>
      <c r="Y557" s="311"/>
      <c r="Z557" s="311"/>
      <c r="AA557" s="311"/>
      <c r="AB557" s="311"/>
      <c r="AC557" s="311"/>
      <c r="AD557" s="311"/>
      <c r="AE557" s="311"/>
      <c r="AF557" s="311"/>
      <c r="AG557" s="311"/>
      <c r="AH557" s="311"/>
      <c r="AI557" s="311"/>
      <c r="AJ557" s="311"/>
    </row>
    <row r="558" spans="1:36" s="36" customFormat="1" ht="15.75" x14ac:dyDescent="0.25">
      <c r="A558" s="17" t="s">
        <v>13</v>
      </c>
      <c r="B558" s="92" t="s">
        <v>859</v>
      </c>
      <c r="C558" s="100" t="s">
        <v>14</v>
      </c>
      <c r="D558" s="264">
        <f>D559</f>
        <v>70000</v>
      </c>
      <c r="E558" s="169"/>
      <c r="F558" s="227"/>
      <c r="G558" s="228"/>
      <c r="H558" s="228"/>
      <c r="I558" s="229"/>
      <c r="J558" s="289"/>
      <c r="K558" s="288"/>
      <c r="L558" s="288"/>
      <c r="M558" s="311"/>
      <c r="N558" s="312"/>
      <c r="O558" s="311"/>
      <c r="P558" s="311"/>
      <c r="Q558" s="311"/>
      <c r="R558" s="311"/>
      <c r="S558" s="311"/>
      <c r="T558" s="311"/>
      <c r="U558" s="311"/>
      <c r="V558" s="311"/>
      <c r="W558" s="311"/>
      <c r="X558" s="311"/>
      <c r="Y558" s="311"/>
      <c r="Z558" s="311"/>
      <c r="AA558" s="311"/>
      <c r="AB558" s="311"/>
      <c r="AC558" s="311"/>
      <c r="AD558" s="311"/>
      <c r="AE558" s="311"/>
      <c r="AF558" s="311"/>
      <c r="AG558" s="311"/>
      <c r="AH558" s="311"/>
      <c r="AI558" s="311"/>
      <c r="AJ558" s="311"/>
    </row>
    <row r="559" spans="1:36" s="36" customFormat="1" ht="47.25" x14ac:dyDescent="0.25">
      <c r="A559" s="220" t="s">
        <v>777</v>
      </c>
      <c r="B559" s="92" t="s">
        <v>859</v>
      </c>
      <c r="C559" s="100" t="s">
        <v>669</v>
      </c>
      <c r="D559" s="264">
        <f>D560</f>
        <v>70000</v>
      </c>
      <c r="E559" s="169"/>
      <c r="F559" s="227"/>
      <c r="G559" s="228"/>
      <c r="H559" s="228"/>
      <c r="I559" s="229"/>
      <c r="J559" s="289"/>
      <c r="K559" s="288"/>
      <c r="L559" s="288"/>
      <c r="M559" s="311"/>
      <c r="N559" s="312"/>
      <c r="O559" s="311"/>
      <c r="P559" s="311"/>
      <c r="Q559" s="311"/>
      <c r="R559" s="311"/>
      <c r="S559" s="311"/>
      <c r="T559" s="311"/>
      <c r="U559" s="311"/>
      <c r="V559" s="311"/>
      <c r="W559" s="311"/>
      <c r="X559" s="311"/>
      <c r="Y559" s="311"/>
      <c r="Z559" s="311"/>
      <c r="AA559" s="311"/>
      <c r="AB559" s="311"/>
      <c r="AC559" s="311"/>
      <c r="AD559" s="311"/>
      <c r="AE559" s="311"/>
      <c r="AF559" s="311"/>
      <c r="AG559" s="311"/>
      <c r="AH559" s="311"/>
      <c r="AI559" s="311"/>
      <c r="AJ559" s="311"/>
    </row>
    <row r="560" spans="1:36" s="36" customFormat="1" ht="15.75" x14ac:dyDescent="0.25">
      <c r="A560" s="220" t="s">
        <v>668</v>
      </c>
      <c r="B560" s="92" t="s">
        <v>859</v>
      </c>
      <c r="C560" s="100" t="s">
        <v>670</v>
      </c>
      <c r="D560" s="264">
        <v>70000</v>
      </c>
      <c r="E560" s="169"/>
      <c r="F560" s="227"/>
      <c r="G560" s="228"/>
      <c r="H560" s="228"/>
      <c r="I560" s="229"/>
      <c r="J560" s="289"/>
      <c r="K560" s="288"/>
      <c r="L560" s="288"/>
      <c r="M560" s="311"/>
      <c r="N560" s="312"/>
      <c r="O560" s="311"/>
      <c r="P560" s="311"/>
      <c r="Q560" s="311"/>
      <c r="R560" s="311"/>
      <c r="S560" s="322"/>
      <c r="T560" s="311"/>
      <c r="U560" s="311"/>
      <c r="V560" s="311"/>
      <c r="W560" s="311"/>
      <c r="X560" s="311"/>
      <c r="Y560" s="311"/>
      <c r="Z560" s="311"/>
      <c r="AA560" s="311"/>
      <c r="AB560" s="311"/>
      <c r="AC560" s="311"/>
      <c r="AD560" s="311"/>
      <c r="AE560" s="311"/>
      <c r="AF560" s="311"/>
      <c r="AG560" s="311"/>
      <c r="AH560" s="311"/>
      <c r="AI560" s="311"/>
      <c r="AJ560" s="311"/>
    </row>
    <row r="561" spans="1:36" s="40" customFormat="1" ht="15.75" x14ac:dyDescent="0.25">
      <c r="A561" s="32" t="s">
        <v>469</v>
      </c>
      <c r="B561" s="101" t="s">
        <v>860</v>
      </c>
      <c r="C561" s="96"/>
      <c r="D561" s="239">
        <f>D562</f>
        <v>5000</v>
      </c>
      <c r="E561" s="198"/>
      <c r="F561" s="315"/>
      <c r="G561" s="316"/>
      <c r="H561" s="316"/>
      <c r="I561" s="317"/>
      <c r="J561" s="318"/>
      <c r="K561" s="319"/>
      <c r="L561" s="319"/>
      <c r="M561" s="320"/>
      <c r="N561" s="321"/>
      <c r="O561" s="320"/>
      <c r="P561" s="320"/>
      <c r="Q561" s="320"/>
      <c r="R561" s="320"/>
      <c r="S561" s="320"/>
      <c r="T561" s="320"/>
      <c r="U561" s="320"/>
      <c r="V561" s="320"/>
      <c r="W561" s="320"/>
      <c r="X561" s="320"/>
      <c r="Y561" s="320"/>
      <c r="Z561" s="320"/>
      <c r="AA561" s="320"/>
      <c r="AB561" s="320"/>
      <c r="AC561" s="320"/>
      <c r="AD561" s="320"/>
      <c r="AE561" s="320"/>
      <c r="AF561" s="320"/>
      <c r="AG561" s="320"/>
      <c r="AH561" s="320"/>
      <c r="AI561" s="320"/>
      <c r="AJ561" s="320"/>
    </row>
    <row r="562" spans="1:36" s="36" customFormat="1" ht="31.5" x14ac:dyDescent="0.2">
      <c r="A562" s="187" t="s">
        <v>532</v>
      </c>
      <c r="B562" s="100" t="s">
        <v>860</v>
      </c>
      <c r="C562" s="100" t="s">
        <v>15</v>
      </c>
      <c r="D562" s="264">
        <f>D563</f>
        <v>5000</v>
      </c>
      <c r="E562" s="169"/>
      <c r="F562" s="227"/>
      <c r="G562" s="228"/>
      <c r="H562" s="228"/>
      <c r="I562" s="229"/>
      <c r="J562" s="289"/>
      <c r="K562" s="288"/>
      <c r="L562" s="288"/>
      <c r="M562" s="311"/>
      <c r="N562" s="312"/>
      <c r="O562" s="311"/>
      <c r="P562" s="311"/>
      <c r="Q562" s="311"/>
      <c r="R562" s="311"/>
      <c r="S562" s="311"/>
      <c r="T562" s="311"/>
      <c r="U562" s="311"/>
      <c r="V562" s="311"/>
      <c r="W562" s="311"/>
      <c r="X562" s="311"/>
      <c r="Y562" s="311"/>
      <c r="Z562" s="311"/>
      <c r="AA562" s="311"/>
      <c r="AB562" s="311"/>
      <c r="AC562" s="311"/>
      <c r="AD562" s="311"/>
      <c r="AE562" s="311"/>
      <c r="AF562" s="311"/>
      <c r="AG562" s="311"/>
      <c r="AH562" s="311"/>
      <c r="AI562" s="311"/>
      <c r="AJ562" s="311"/>
    </row>
    <row r="563" spans="1:36" s="36" customFormat="1" ht="31.5" x14ac:dyDescent="0.25">
      <c r="A563" s="14" t="s">
        <v>17</v>
      </c>
      <c r="B563" s="100" t="s">
        <v>860</v>
      </c>
      <c r="C563" s="100" t="s">
        <v>16</v>
      </c>
      <c r="D563" s="264">
        <f>D564</f>
        <v>5000</v>
      </c>
      <c r="E563" s="169"/>
      <c r="F563" s="227"/>
      <c r="G563" s="228"/>
      <c r="H563" s="228"/>
      <c r="I563" s="229"/>
      <c r="J563" s="289"/>
      <c r="K563" s="288"/>
      <c r="L563" s="288"/>
      <c r="M563" s="311"/>
      <c r="N563" s="312"/>
      <c r="O563" s="311"/>
      <c r="P563" s="311"/>
      <c r="Q563" s="311"/>
      <c r="R563" s="311"/>
      <c r="S563" s="311"/>
      <c r="T563" s="311"/>
      <c r="U563" s="311"/>
      <c r="V563" s="311"/>
      <c r="W563" s="311"/>
      <c r="X563" s="311"/>
      <c r="Y563" s="311"/>
      <c r="Z563" s="311"/>
      <c r="AA563" s="311"/>
      <c r="AB563" s="311"/>
      <c r="AC563" s="311"/>
      <c r="AD563" s="311"/>
      <c r="AE563" s="311"/>
      <c r="AF563" s="311"/>
      <c r="AG563" s="311"/>
      <c r="AH563" s="311"/>
      <c r="AI563" s="311"/>
      <c r="AJ563" s="311"/>
    </row>
    <row r="564" spans="1:36" s="36" customFormat="1" ht="15.75" x14ac:dyDescent="0.25">
      <c r="A564" s="14" t="s">
        <v>802</v>
      </c>
      <c r="B564" s="100" t="s">
        <v>860</v>
      </c>
      <c r="C564" s="100" t="s">
        <v>78</v>
      </c>
      <c r="D564" s="264">
        <v>5000</v>
      </c>
      <c r="E564" s="169"/>
      <c r="F564" s="227"/>
      <c r="G564" s="228"/>
      <c r="H564" s="228"/>
      <c r="I564" s="229"/>
      <c r="J564" s="289"/>
      <c r="K564" s="288"/>
      <c r="L564" s="288"/>
      <c r="M564" s="311"/>
      <c r="N564" s="312"/>
      <c r="O564" s="311"/>
      <c r="P564" s="311"/>
      <c r="Q564" s="311"/>
      <c r="R564" s="311"/>
      <c r="S564" s="311"/>
      <c r="T564" s="311"/>
      <c r="U564" s="311"/>
      <c r="V564" s="311"/>
      <c r="W564" s="311"/>
      <c r="X564" s="311"/>
      <c r="Y564" s="311"/>
      <c r="Z564" s="311"/>
      <c r="AA564" s="311"/>
      <c r="AB564" s="311"/>
      <c r="AC564" s="311"/>
      <c r="AD564" s="311"/>
      <c r="AE564" s="311"/>
      <c r="AF564" s="311"/>
      <c r="AG564" s="311"/>
      <c r="AH564" s="311"/>
      <c r="AI564" s="311"/>
      <c r="AJ564" s="311"/>
    </row>
    <row r="565" spans="1:36" s="40" customFormat="1" ht="15.75" x14ac:dyDescent="0.25">
      <c r="A565" s="23" t="s">
        <v>863</v>
      </c>
      <c r="B565" s="101" t="s">
        <v>864</v>
      </c>
      <c r="C565" s="101"/>
      <c r="D565" s="239">
        <f>D566</f>
        <v>6000</v>
      </c>
      <c r="E565" s="198"/>
      <c r="F565" s="315"/>
      <c r="G565" s="316"/>
      <c r="H565" s="316"/>
      <c r="I565" s="317"/>
      <c r="J565" s="318"/>
      <c r="K565" s="319"/>
      <c r="L565" s="319"/>
      <c r="M565" s="320"/>
      <c r="N565" s="321"/>
      <c r="O565" s="320"/>
      <c r="P565" s="320"/>
      <c r="Q565" s="320"/>
      <c r="R565" s="320"/>
      <c r="S565" s="320"/>
      <c r="T565" s="320"/>
      <c r="U565" s="320"/>
      <c r="V565" s="320"/>
      <c r="W565" s="320"/>
      <c r="X565" s="320"/>
      <c r="Y565" s="320"/>
      <c r="Z565" s="320"/>
      <c r="AA565" s="320"/>
      <c r="AB565" s="320"/>
      <c r="AC565" s="320"/>
      <c r="AD565" s="320"/>
      <c r="AE565" s="320"/>
      <c r="AF565" s="320"/>
      <c r="AG565" s="320"/>
      <c r="AH565" s="320"/>
      <c r="AI565" s="320"/>
      <c r="AJ565" s="320"/>
    </row>
    <row r="566" spans="1:36" s="36" customFormat="1" ht="31.5" x14ac:dyDescent="0.2">
      <c r="A566" s="187" t="s">
        <v>532</v>
      </c>
      <c r="B566" s="100" t="s">
        <v>864</v>
      </c>
      <c r="C566" s="100" t="s">
        <v>15</v>
      </c>
      <c r="D566" s="264">
        <f>D567</f>
        <v>6000</v>
      </c>
      <c r="E566" s="169"/>
      <c r="F566" s="227"/>
      <c r="G566" s="228"/>
      <c r="H566" s="228"/>
      <c r="I566" s="229"/>
      <c r="J566" s="289"/>
      <c r="K566" s="288"/>
      <c r="L566" s="288"/>
      <c r="M566" s="311"/>
      <c r="N566" s="312"/>
      <c r="O566" s="311"/>
      <c r="P566" s="311"/>
      <c r="Q566" s="311"/>
      <c r="R566" s="311"/>
      <c r="S566" s="311"/>
      <c r="T566" s="311"/>
      <c r="U566" s="311"/>
      <c r="V566" s="311"/>
      <c r="W566" s="311"/>
      <c r="X566" s="311"/>
      <c r="Y566" s="311"/>
      <c r="Z566" s="311"/>
      <c r="AA566" s="311"/>
      <c r="AB566" s="311"/>
      <c r="AC566" s="311"/>
      <c r="AD566" s="311"/>
      <c r="AE566" s="311"/>
      <c r="AF566" s="311"/>
      <c r="AG566" s="311"/>
      <c r="AH566" s="311"/>
      <c r="AI566" s="311"/>
      <c r="AJ566" s="311"/>
    </row>
    <row r="567" spans="1:36" s="36" customFormat="1" ht="31.5" x14ac:dyDescent="0.25">
      <c r="A567" s="14" t="s">
        <v>17</v>
      </c>
      <c r="B567" s="100" t="s">
        <v>864</v>
      </c>
      <c r="C567" s="100" t="s">
        <v>16</v>
      </c>
      <c r="D567" s="264">
        <f>D568</f>
        <v>6000</v>
      </c>
      <c r="E567" s="169"/>
      <c r="F567" s="227"/>
      <c r="G567" s="228"/>
      <c r="H567" s="228"/>
      <c r="I567" s="229"/>
      <c r="J567" s="289"/>
      <c r="K567" s="288"/>
      <c r="L567" s="288"/>
      <c r="M567" s="311"/>
      <c r="N567" s="312"/>
      <c r="O567" s="311"/>
      <c r="P567" s="311"/>
      <c r="Q567" s="311"/>
      <c r="R567" s="311"/>
      <c r="S567" s="311"/>
      <c r="T567" s="311"/>
      <c r="U567" s="311"/>
      <c r="V567" s="311"/>
      <c r="W567" s="311"/>
      <c r="X567" s="311"/>
      <c r="Y567" s="311"/>
      <c r="Z567" s="311"/>
      <c r="AA567" s="311"/>
      <c r="AB567" s="311"/>
      <c r="AC567" s="311"/>
      <c r="AD567" s="311"/>
      <c r="AE567" s="311"/>
      <c r="AF567" s="311"/>
      <c r="AG567" s="311"/>
      <c r="AH567" s="311"/>
      <c r="AI567" s="311"/>
      <c r="AJ567" s="311"/>
    </row>
    <row r="568" spans="1:36" s="36" customFormat="1" ht="15.75" x14ac:dyDescent="0.25">
      <c r="A568" s="14" t="s">
        <v>802</v>
      </c>
      <c r="B568" s="100" t="s">
        <v>864</v>
      </c>
      <c r="C568" s="100" t="s">
        <v>78</v>
      </c>
      <c r="D568" s="264">
        <v>6000</v>
      </c>
      <c r="E568" s="169"/>
      <c r="F568" s="227"/>
      <c r="G568" s="228"/>
      <c r="H568" s="228"/>
      <c r="I568" s="229"/>
      <c r="J568" s="289"/>
      <c r="K568" s="288"/>
      <c r="L568" s="288"/>
      <c r="M568" s="311"/>
      <c r="N568" s="312"/>
      <c r="O568" s="311"/>
      <c r="P568" s="311"/>
      <c r="Q568" s="311"/>
      <c r="R568" s="311"/>
      <c r="S568" s="311"/>
      <c r="T568" s="311"/>
      <c r="U568" s="311"/>
      <c r="V568" s="311"/>
      <c r="W568" s="311"/>
      <c r="X568" s="311"/>
      <c r="Y568" s="311"/>
      <c r="Z568" s="311"/>
      <c r="AA568" s="311"/>
      <c r="AB568" s="311"/>
      <c r="AC568" s="311"/>
      <c r="AD568" s="311"/>
      <c r="AE568" s="311"/>
      <c r="AF568" s="311"/>
      <c r="AG568" s="311"/>
      <c r="AH568" s="311"/>
      <c r="AI568" s="311"/>
      <c r="AJ568" s="311"/>
    </row>
    <row r="569" spans="1:36" s="40" customFormat="1" ht="36" customHeight="1" x14ac:dyDescent="0.25">
      <c r="A569" s="23" t="s">
        <v>953</v>
      </c>
      <c r="B569" s="101" t="s">
        <v>865</v>
      </c>
      <c r="C569" s="101"/>
      <c r="D569" s="239">
        <f>D570+D573</f>
        <v>72927.950000000012</v>
      </c>
      <c r="E569" s="198"/>
      <c r="F569" s="315"/>
      <c r="G569" s="316"/>
      <c r="H569" s="316"/>
      <c r="I569" s="317"/>
      <c r="J569" s="318"/>
      <c r="K569" s="319"/>
      <c r="L569" s="319"/>
      <c r="M569" s="320"/>
      <c r="N569" s="321"/>
      <c r="O569" s="320"/>
      <c r="P569" s="320"/>
      <c r="Q569" s="320"/>
      <c r="R569" s="320"/>
      <c r="S569" s="320"/>
      <c r="T569" s="320"/>
      <c r="U569" s="320"/>
      <c r="V569" s="320"/>
      <c r="W569" s="320"/>
      <c r="X569" s="320"/>
      <c r="Y569" s="320"/>
      <c r="Z569" s="320"/>
      <c r="AA569" s="320"/>
      <c r="AB569" s="320"/>
      <c r="AC569" s="320"/>
      <c r="AD569" s="320"/>
      <c r="AE569" s="320"/>
      <c r="AF569" s="320"/>
      <c r="AG569" s="320"/>
      <c r="AH569" s="320"/>
      <c r="AI569" s="320"/>
      <c r="AJ569" s="320"/>
    </row>
    <row r="570" spans="1:36" s="36" customFormat="1" ht="31.5" x14ac:dyDescent="0.2">
      <c r="A570" s="187" t="s">
        <v>532</v>
      </c>
      <c r="B570" s="100" t="s">
        <v>865</v>
      </c>
      <c r="C570" s="100" t="s">
        <v>15</v>
      </c>
      <c r="D570" s="264">
        <f>D571</f>
        <v>500</v>
      </c>
      <c r="E570" s="169"/>
      <c r="F570" s="227"/>
      <c r="G570" s="228"/>
      <c r="H570" s="228"/>
      <c r="I570" s="229"/>
      <c r="J570" s="289"/>
      <c r="K570" s="288"/>
      <c r="L570" s="288"/>
      <c r="M570" s="311"/>
      <c r="N570" s="312"/>
      <c r="O570" s="311"/>
      <c r="P570" s="311"/>
      <c r="Q570" s="311"/>
      <c r="R570" s="311"/>
      <c r="S570" s="311"/>
      <c r="T570" s="311"/>
      <c r="U570" s="311"/>
      <c r="V570" s="311"/>
      <c r="W570" s="311"/>
      <c r="X570" s="311"/>
      <c r="Y570" s="311"/>
      <c r="Z570" s="311"/>
      <c r="AA570" s="311"/>
      <c r="AB570" s="311"/>
      <c r="AC570" s="311"/>
      <c r="AD570" s="311"/>
      <c r="AE570" s="311"/>
      <c r="AF570" s="311"/>
      <c r="AG570" s="311"/>
      <c r="AH570" s="311"/>
      <c r="AI570" s="311"/>
      <c r="AJ570" s="311"/>
    </row>
    <row r="571" spans="1:36" s="36" customFormat="1" ht="31.5" x14ac:dyDescent="0.25">
      <c r="A571" s="14" t="s">
        <v>17</v>
      </c>
      <c r="B571" s="100" t="s">
        <v>865</v>
      </c>
      <c r="C571" s="100" t="s">
        <v>16</v>
      </c>
      <c r="D571" s="264">
        <f>D572</f>
        <v>500</v>
      </c>
      <c r="E571" s="169"/>
      <c r="F571" s="227"/>
      <c r="G571" s="228"/>
      <c r="H571" s="228"/>
      <c r="I571" s="229"/>
      <c r="J571" s="289"/>
      <c r="K571" s="288"/>
      <c r="L571" s="288"/>
      <c r="M571" s="311"/>
      <c r="N571" s="312"/>
      <c r="O571" s="311"/>
      <c r="P571" s="311"/>
      <c r="Q571" s="311"/>
      <c r="R571" s="311"/>
      <c r="S571" s="311"/>
      <c r="T571" s="311"/>
      <c r="U571" s="311"/>
      <c r="V571" s="311"/>
      <c r="W571" s="311"/>
      <c r="X571" s="311"/>
      <c r="Y571" s="311"/>
      <c r="Z571" s="311"/>
      <c r="AA571" s="311"/>
      <c r="AB571" s="311"/>
      <c r="AC571" s="311"/>
      <c r="AD571" s="311"/>
      <c r="AE571" s="311"/>
      <c r="AF571" s="311"/>
      <c r="AG571" s="311"/>
      <c r="AH571" s="311"/>
      <c r="AI571" s="311"/>
      <c r="AJ571" s="311"/>
    </row>
    <row r="572" spans="1:36" s="36" customFormat="1" ht="15.75" x14ac:dyDescent="0.25">
      <c r="A572" s="14" t="s">
        <v>802</v>
      </c>
      <c r="B572" s="100" t="s">
        <v>865</v>
      </c>
      <c r="C572" s="100" t="s">
        <v>78</v>
      </c>
      <c r="D572" s="264">
        <v>500</v>
      </c>
      <c r="E572" s="169"/>
      <c r="F572" s="227"/>
      <c r="G572" s="228"/>
      <c r="H572" s="228"/>
      <c r="I572" s="229"/>
      <c r="J572" s="289"/>
      <c r="K572" s="288"/>
      <c r="L572" s="288"/>
      <c r="M572" s="311"/>
      <c r="N572" s="312"/>
      <c r="O572" s="311"/>
      <c r="P572" s="311"/>
      <c r="Q572" s="311"/>
      <c r="R572" s="311"/>
      <c r="S572" s="311"/>
      <c r="T572" s="311"/>
      <c r="U572" s="311"/>
      <c r="V572" s="311"/>
      <c r="W572" s="311"/>
      <c r="X572" s="311"/>
      <c r="Y572" s="311"/>
      <c r="Z572" s="311"/>
      <c r="AA572" s="311"/>
      <c r="AB572" s="311"/>
      <c r="AC572" s="311"/>
      <c r="AD572" s="311"/>
      <c r="AE572" s="311"/>
      <c r="AF572" s="311"/>
      <c r="AG572" s="311"/>
      <c r="AH572" s="311"/>
      <c r="AI572" s="311"/>
      <c r="AJ572" s="311"/>
    </row>
    <row r="573" spans="1:36" s="36" customFormat="1" ht="31.5" x14ac:dyDescent="0.25">
      <c r="A573" s="26" t="s">
        <v>646</v>
      </c>
      <c r="B573" s="100" t="s">
        <v>865</v>
      </c>
      <c r="C573" s="114" t="s">
        <v>36</v>
      </c>
      <c r="D573" s="264">
        <f>D574</f>
        <v>72427.950000000012</v>
      </c>
      <c r="E573" s="169"/>
      <c r="F573" s="227"/>
      <c r="G573" s="228"/>
      <c r="H573" s="228"/>
      <c r="I573" s="229"/>
      <c r="J573" s="289"/>
      <c r="K573" s="288"/>
      <c r="L573" s="288"/>
      <c r="M573" s="311"/>
      <c r="N573" s="312"/>
      <c r="O573" s="311"/>
      <c r="P573" s="311"/>
      <c r="Q573" s="311"/>
      <c r="R573" s="311"/>
      <c r="S573" s="311"/>
      <c r="T573" s="311"/>
      <c r="U573" s="311"/>
      <c r="V573" s="311"/>
      <c r="W573" s="311"/>
      <c r="X573" s="311"/>
      <c r="Y573" s="311"/>
      <c r="Z573" s="311"/>
      <c r="AA573" s="311"/>
      <c r="AB573" s="311"/>
      <c r="AC573" s="311"/>
      <c r="AD573" s="311"/>
      <c r="AE573" s="311"/>
      <c r="AF573" s="311"/>
      <c r="AG573" s="311"/>
      <c r="AH573" s="311"/>
      <c r="AI573" s="311"/>
      <c r="AJ573" s="311"/>
    </row>
    <row r="574" spans="1:36" s="36" customFormat="1" ht="15.75" x14ac:dyDescent="0.25">
      <c r="A574" s="21" t="s">
        <v>35</v>
      </c>
      <c r="B574" s="100" t="s">
        <v>865</v>
      </c>
      <c r="C574" s="114" t="s">
        <v>149</v>
      </c>
      <c r="D574" s="264">
        <f>D575</f>
        <v>72427.950000000012</v>
      </c>
      <c r="E574" s="169"/>
      <c r="F574" s="227"/>
      <c r="G574" s="228"/>
      <c r="H574" s="228"/>
      <c r="I574" s="229"/>
      <c r="J574" s="289"/>
      <c r="K574" s="288"/>
      <c r="L574" s="288"/>
      <c r="M574" s="311"/>
      <c r="N574" s="312"/>
      <c r="O574" s="311"/>
      <c r="P574" s="311"/>
      <c r="Q574" s="311"/>
      <c r="R574" s="311"/>
      <c r="S574" s="311"/>
      <c r="T574" s="311"/>
      <c r="U574" s="311"/>
      <c r="V574" s="311"/>
      <c r="W574" s="311"/>
      <c r="X574" s="311"/>
      <c r="Y574" s="311"/>
      <c r="Z574" s="311"/>
      <c r="AA574" s="311"/>
      <c r="AB574" s="311"/>
      <c r="AC574" s="311"/>
      <c r="AD574" s="311"/>
      <c r="AE574" s="311"/>
      <c r="AF574" s="311"/>
      <c r="AG574" s="311"/>
      <c r="AH574" s="311"/>
      <c r="AI574" s="311"/>
      <c r="AJ574" s="311"/>
    </row>
    <row r="575" spans="1:36" s="36" customFormat="1" ht="31.5" x14ac:dyDescent="0.25">
      <c r="A575" s="21" t="s">
        <v>96</v>
      </c>
      <c r="B575" s="100" t="s">
        <v>865</v>
      </c>
      <c r="C575" s="114" t="s">
        <v>97</v>
      </c>
      <c r="D575" s="264">
        <f>142288.95-67-487-70305+998</f>
        <v>72427.950000000012</v>
      </c>
      <c r="E575" s="169"/>
      <c r="F575" s="227"/>
      <c r="G575" s="228"/>
      <c r="H575" s="228"/>
      <c r="I575" s="229"/>
      <c r="J575" s="289"/>
      <c r="K575" s="288"/>
      <c r="L575" s="288"/>
      <c r="M575" s="311"/>
      <c r="N575" s="312"/>
      <c r="O575" s="311"/>
      <c r="P575" s="311"/>
      <c r="Q575" s="311"/>
      <c r="R575" s="311"/>
      <c r="S575" s="311"/>
      <c r="T575" s="311"/>
      <c r="U575" s="311"/>
      <c r="V575" s="311"/>
      <c r="W575" s="311"/>
      <c r="X575" s="311"/>
      <c r="Y575" s="311"/>
      <c r="Z575" s="311"/>
      <c r="AA575" s="311"/>
      <c r="AB575" s="311"/>
      <c r="AC575" s="311"/>
      <c r="AD575" s="311"/>
      <c r="AE575" s="311"/>
      <c r="AF575" s="311"/>
      <c r="AG575" s="311"/>
      <c r="AH575" s="311"/>
      <c r="AI575" s="311"/>
      <c r="AJ575" s="311"/>
    </row>
    <row r="576" spans="1:36" s="40" customFormat="1" ht="63" x14ac:dyDescent="0.25">
      <c r="A576" s="23" t="s">
        <v>1030</v>
      </c>
      <c r="B576" s="101" t="s">
        <v>866</v>
      </c>
      <c r="C576" s="101"/>
      <c r="D576" s="239">
        <f>D577</f>
        <v>522.35</v>
      </c>
      <c r="E576" s="198"/>
      <c r="F576" s="315"/>
      <c r="G576" s="316"/>
      <c r="H576" s="316"/>
      <c r="I576" s="317"/>
      <c r="J576" s="318"/>
      <c r="K576" s="319"/>
      <c r="L576" s="319"/>
      <c r="M576" s="320"/>
      <c r="N576" s="321"/>
      <c r="O576" s="320"/>
      <c r="P576" s="320"/>
      <c r="Q576" s="320"/>
      <c r="R576" s="320"/>
      <c r="S576" s="320"/>
      <c r="T576" s="320"/>
      <c r="U576" s="320"/>
      <c r="V576" s="320"/>
      <c r="W576" s="320"/>
      <c r="X576" s="320"/>
      <c r="Y576" s="320"/>
      <c r="Z576" s="320"/>
      <c r="AA576" s="320"/>
      <c r="AB576" s="320"/>
      <c r="AC576" s="320"/>
      <c r="AD576" s="320"/>
      <c r="AE576" s="320"/>
      <c r="AF576" s="320"/>
      <c r="AG576" s="320"/>
      <c r="AH576" s="320"/>
      <c r="AI576" s="320"/>
      <c r="AJ576" s="320"/>
    </row>
    <row r="577" spans="1:36" s="36" customFormat="1" ht="31.5" x14ac:dyDescent="0.25">
      <c r="A577" s="26" t="s">
        <v>646</v>
      </c>
      <c r="B577" s="100" t="s">
        <v>866</v>
      </c>
      <c r="C577" s="114" t="s">
        <v>36</v>
      </c>
      <c r="D577" s="264">
        <f>D578</f>
        <v>522.35</v>
      </c>
      <c r="E577" s="169"/>
      <c r="F577" s="227"/>
      <c r="G577" s="228"/>
      <c r="H577" s="228"/>
      <c r="I577" s="229"/>
      <c r="J577" s="289"/>
      <c r="K577" s="288"/>
      <c r="L577" s="288"/>
      <c r="M577" s="311"/>
      <c r="N577" s="312"/>
      <c r="O577" s="311"/>
      <c r="P577" s="311"/>
      <c r="Q577" s="311"/>
      <c r="R577" s="311"/>
      <c r="S577" s="311"/>
      <c r="T577" s="311"/>
      <c r="U577" s="311"/>
      <c r="V577" s="311"/>
      <c r="W577" s="311"/>
      <c r="X577" s="311"/>
      <c r="Y577" s="311"/>
      <c r="Z577" s="311"/>
      <c r="AA577" s="311"/>
      <c r="AB577" s="311"/>
      <c r="AC577" s="311"/>
      <c r="AD577" s="311"/>
      <c r="AE577" s="311"/>
      <c r="AF577" s="311"/>
      <c r="AG577" s="311"/>
      <c r="AH577" s="311"/>
      <c r="AI577" s="311"/>
      <c r="AJ577" s="311"/>
    </row>
    <row r="578" spans="1:36" s="36" customFormat="1" ht="15.75" x14ac:dyDescent="0.25">
      <c r="A578" s="21" t="s">
        <v>35</v>
      </c>
      <c r="B578" s="100" t="s">
        <v>866</v>
      </c>
      <c r="C578" s="114" t="s">
        <v>149</v>
      </c>
      <c r="D578" s="264">
        <f>D579</f>
        <v>522.35</v>
      </c>
      <c r="E578" s="169"/>
      <c r="F578" s="227"/>
      <c r="G578" s="228"/>
      <c r="H578" s="228"/>
      <c r="I578" s="229"/>
      <c r="J578" s="289"/>
      <c r="K578" s="288"/>
      <c r="L578" s="288"/>
      <c r="M578" s="311"/>
      <c r="N578" s="312"/>
      <c r="O578" s="311"/>
      <c r="P578" s="311"/>
      <c r="Q578" s="311"/>
      <c r="R578" s="311"/>
      <c r="S578" s="311"/>
      <c r="T578" s="311"/>
      <c r="U578" s="311"/>
      <c r="V578" s="311"/>
      <c r="W578" s="311"/>
      <c r="X578" s="311"/>
      <c r="Y578" s="311"/>
      <c r="Z578" s="311"/>
      <c r="AA578" s="311"/>
      <c r="AB578" s="311"/>
      <c r="AC578" s="311"/>
      <c r="AD578" s="311"/>
      <c r="AE578" s="311"/>
      <c r="AF578" s="311"/>
      <c r="AG578" s="311"/>
      <c r="AH578" s="311"/>
      <c r="AI578" s="311"/>
      <c r="AJ578" s="311"/>
    </row>
    <row r="579" spans="1:36" s="36" customFormat="1" ht="31.5" x14ac:dyDescent="0.25">
      <c r="A579" s="21" t="s">
        <v>96</v>
      </c>
      <c r="B579" s="100" t="s">
        <v>866</v>
      </c>
      <c r="C579" s="114" t="s">
        <v>97</v>
      </c>
      <c r="D579" s="264">
        <f>271.49+95.88+154.98</f>
        <v>522.35</v>
      </c>
      <c r="E579" s="169"/>
      <c r="F579" s="227"/>
      <c r="G579" s="228"/>
      <c r="H579" s="228"/>
      <c r="I579" s="229"/>
      <c r="J579" s="289"/>
      <c r="K579" s="288"/>
      <c r="L579" s="288"/>
      <c r="M579" s="311"/>
      <c r="N579" s="312"/>
      <c r="O579" s="311"/>
      <c r="P579" s="311"/>
      <c r="Q579" s="311"/>
      <c r="R579" s="311"/>
      <c r="S579" s="311"/>
      <c r="T579" s="311"/>
      <c r="U579" s="311"/>
      <c r="V579" s="311"/>
      <c r="W579" s="311"/>
      <c r="X579" s="311"/>
      <c r="Y579" s="311"/>
      <c r="Z579" s="311"/>
      <c r="AA579" s="311"/>
      <c r="AB579" s="311"/>
      <c r="AC579" s="311"/>
      <c r="AD579" s="311"/>
      <c r="AE579" s="311"/>
      <c r="AF579" s="311"/>
      <c r="AG579" s="311"/>
      <c r="AH579" s="311"/>
      <c r="AI579" s="311"/>
      <c r="AJ579" s="311"/>
    </row>
    <row r="580" spans="1:36" s="40" customFormat="1" ht="31.5" x14ac:dyDescent="0.25">
      <c r="A580" s="32" t="s">
        <v>867</v>
      </c>
      <c r="B580" s="101" t="s">
        <v>868</v>
      </c>
      <c r="C580" s="96"/>
      <c r="D580" s="239">
        <f>D581</f>
        <v>4802.93</v>
      </c>
      <c r="E580" s="198"/>
      <c r="F580" s="315"/>
      <c r="G580" s="316"/>
      <c r="H580" s="316"/>
      <c r="I580" s="317"/>
      <c r="J580" s="318"/>
      <c r="K580" s="319"/>
      <c r="L580" s="319"/>
      <c r="M580" s="320"/>
      <c r="N580" s="321"/>
      <c r="O580" s="320"/>
      <c r="P580" s="320"/>
      <c r="Q580" s="320"/>
      <c r="R580" s="320"/>
      <c r="S580" s="320"/>
      <c r="T580" s="320"/>
      <c r="U580" s="320"/>
      <c r="V580" s="320"/>
      <c r="W580" s="320"/>
      <c r="X580" s="320"/>
      <c r="Y580" s="320"/>
      <c r="Z580" s="320"/>
      <c r="AA580" s="320"/>
      <c r="AB580" s="320"/>
      <c r="AC580" s="320"/>
      <c r="AD580" s="320"/>
      <c r="AE580" s="320"/>
      <c r="AF580" s="320"/>
      <c r="AG580" s="320"/>
      <c r="AH580" s="320"/>
      <c r="AI580" s="320"/>
      <c r="AJ580" s="320"/>
    </row>
    <row r="581" spans="1:36" s="36" customFormat="1" ht="31.5" x14ac:dyDescent="0.25">
      <c r="A581" s="26" t="s">
        <v>646</v>
      </c>
      <c r="B581" s="100" t="s">
        <v>868</v>
      </c>
      <c r="C581" s="114" t="s">
        <v>36</v>
      </c>
      <c r="D581" s="264">
        <f>D582</f>
        <v>4802.93</v>
      </c>
      <c r="E581" s="169"/>
      <c r="F581" s="227"/>
      <c r="G581" s="228"/>
      <c r="H581" s="228"/>
      <c r="I581" s="229"/>
      <c r="J581" s="289"/>
      <c r="K581" s="288"/>
      <c r="L581" s="288"/>
      <c r="M581" s="311"/>
      <c r="N581" s="312"/>
      <c r="O581" s="311"/>
      <c r="P581" s="311"/>
      <c r="Q581" s="311"/>
      <c r="R581" s="311"/>
      <c r="S581" s="311"/>
      <c r="T581" s="311"/>
      <c r="U581" s="311"/>
      <c r="V581" s="311"/>
      <c r="W581" s="311"/>
      <c r="X581" s="311"/>
      <c r="Y581" s="311"/>
      <c r="Z581" s="311"/>
      <c r="AA581" s="311"/>
      <c r="AB581" s="311"/>
      <c r="AC581" s="311"/>
      <c r="AD581" s="311"/>
      <c r="AE581" s="311"/>
      <c r="AF581" s="311"/>
      <c r="AG581" s="311"/>
      <c r="AH581" s="311"/>
      <c r="AI581" s="311"/>
      <c r="AJ581" s="311"/>
    </row>
    <row r="582" spans="1:36" s="36" customFormat="1" ht="15.75" x14ac:dyDescent="0.25">
      <c r="A582" s="21" t="s">
        <v>35</v>
      </c>
      <c r="B582" s="100" t="s">
        <v>868</v>
      </c>
      <c r="C582" s="114" t="s">
        <v>149</v>
      </c>
      <c r="D582" s="264">
        <f>D583</f>
        <v>4802.93</v>
      </c>
      <c r="E582" s="169"/>
      <c r="F582" s="227"/>
      <c r="G582" s="228"/>
      <c r="H582" s="228"/>
      <c r="I582" s="229"/>
      <c r="J582" s="289"/>
      <c r="K582" s="288"/>
      <c r="L582" s="288"/>
      <c r="M582" s="311"/>
      <c r="N582" s="312"/>
      <c r="O582" s="311"/>
      <c r="P582" s="311"/>
      <c r="Q582" s="311"/>
      <c r="R582" s="311"/>
      <c r="S582" s="311"/>
      <c r="T582" s="311"/>
      <c r="U582" s="311"/>
      <c r="V582" s="311"/>
      <c r="W582" s="311"/>
      <c r="X582" s="311"/>
      <c r="Y582" s="311"/>
      <c r="Z582" s="311"/>
      <c r="AA582" s="311"/>
      <c r="AB582" s="311"/>
      <c r="AC582" s="311"/>
      <c r="AD582" s="311"/>
      <c r="AE582" s="311"/>
      <c r="AF582" s="311"/>
      <c r="AG582" s="311"/>
      <c r="AH582" s="311"/>
      <c r="AI582" s="311"/>
      <c r="AJ582" s="311"/>
    </row>
    <row r="583" spans="1:36" s="36" customFormat="1" ht="31.5" x14ac:dyDescent="0.25">
      <c r="A583" s="21" t="s">
        <v>96</v>
      </c>
      <c r="B583" s="100" t="s">
        <v>868</v>
      </c>
      <c r="C583" s="114" t="s">
        <v>97</v>
      </c>
      <c r="D583" s="264">
        <f>8002.93-3200</f>
        <v>4802.93</v>
      </c>
      <c r="E583" s="169"/>
      <c r="F583" s="227"/>
      <c r="G583" s="228"/>
      <c r="H583" s="228"/>
      <c r="I583" s="229"/>
      <c r="J583" s="289"/>
      <c r="K583" s="288"/>
      <c r="L583" s="288"/>
      <c r="M583" s="311"/>
      <c r="N583" s="312"/>
      <c r="O583" s="311"/>
      <c r="P583" s="311"/>
      <c r="Q583" s="311"/>
      <c r="R583" s="311"/>
      <c r="S583" s="311"/>
      <c r="T583" s="311"/>
      <c r="U583" s="311"/>
      <c r="V583" s="311"/>
      <c r="W583" s="311"/>
      <c r="X583" s="311"/>
      <c r="Y583" s="311"/>
      <c r="Z583" s="311"/>
      <c r="AA583" s="311"/>
      <c r="AB583" s="311"/>
      <c r="AC583" s="311"/>
      <c r="AD583" s="311"/>
      <c r="AE583" s="311"/>
      <c r="AF583" s="311"/>
      <c r="AG583" s="311"/>
      <c r="AH583" s="311"/>
      <c r="AI583" s="311"/>
      <c r="AJ583" s="311"/>
    </row>
    <row r="584" spans="1:36" s="40" customFormat="1" ht="47.25" x14ac:dyDescent="0.25">
      <c r="A584" s="32" t="s">
        <v>1002</v>
      </c>
      <c r="B584" s="101" t="s">
        <v>869</v>
      </c>
      <c r="C584" s="96"/>
      <c r="D584" s="239">
        <f>D585</f>
        <v>3537.43</v>
      </c>
      <c r="E584" s="198"/>
      <c r="F584" s="315"/>
      <c r="G584" s="316"/>
      <c r="H584" s="316"/>
      <c r="I584" s="317"/>
      <c r="J584" s="318"/>
      <c r="K584" s="319"/>
      <c r="L584" s="319"/>
      <c r="M584" s="320"/>
      <c r="N584" s="321"/>
      <c r="O584" s="320"/>
      <c r="P584" s="320"/>
      <c r="Q584" s="320"/>
      <c r="R584" s="320"/>
      <c r="S584" s="320"/>
      <c r="T584" s="320"/>
      <c r="U584" s="320"/>
      <c r="V584" s="320"/>
      <c r="W584" s="320"/>
      <c r="X584" s="320"/>
      <c r="Y584" s="320"/>
      <c r="Z584" s="320"/>
      <c r="AA584" s="320"/>
      <c r="AB584" s="320"/>
      <c r="AC584" s="320"/>
      <c r="AD584" s="320"/>
      <c r="AE584" s="320"/>
      <c r="AF584" s="320"/>
      <c r="AG584" s="320"/>
      <c r="AH584" s="320"/>
      <c r="AI584" s="320"/>
      <c r="AJ584" s="320"/>
    </row>
    <row r="585" spans="1:36" s="36" customFormat="1" ht="31.5" x14ac:dyDescent="0.25">
      <c r="A585" s="26" t="s">
        <v>646</v>
      </c>
      <c r="B585" s="100" t="s">
        <v>869</v>
      </c>
      <c r="C585" s="114" t="s">
        <v>36</v>
      </c>
      <c r="D585" s="264">
        <f>D586</f>
        <v>3537.43</v>
      </c>
      <c r="E585" s="169"/>
      <c r="F585" s="227"/>
      <c r="G585" s="228"/>
      <c r="H585" s="228"/>
      <c r="I585" s="229"/>
      <c r="J585" s="289"/>
      <c r="K585" s="288"/>
      <c r="L585" s="288"/>
      <c r="M585" s="311"/>
      <c r="N585" s="312"/>
      <c r="O585" s="311"/>
      <c r="P585" s="311"/>
      <c r="Q585" s="311"/>
      <c r="R585" s="311"/>
      <c r="S585" s="311"/>
      <c r="T585" s="311"/>
      <c r="U585" s="311"/>
      <c r="V585" s="311"/>
      <c r="W585" s="311"/>
      <c r="X585" s="311"/>
      <c r="Y585" s="311"/>
      <c r="Z585" s="311"/>
      <c r="AA585" s="311"/>
      <c r="AB585" s="311"/>
      <c r="AC585" s="311"/>
      <c r="AD585" s="311"/>
      <c r="AE585" s="311"/>
      <c r="AF585" s="311"/>
      <c r="AG585" s="311"/>
      <c r="AH585" s="311"/>
      <c r="AI585" s="311"/>
      <c r="AJ585" s="311"/>
    </row>
    <row r="586" spans="1:36" s="36" customFormat="1" ht="15.75" x14ac:dyDescent="0.25">
      <c r="A586" s="21" t="s">
        <v>35</v>
      </c>
      <c r="B586" s="100" t="s">
        <v>869</v>
      </c>
      <c r="C586" s="114" t="s">
        <v>149</v>
      </c>
      <c r="D586" s="264">
        <f>D587</f>
        <v>3537.43</v>
      </c>
      <c r="E586" s="169"/>
      <c r="F586" s="227"/>
      <c r="G586" s="228"/>
      <c r="H586" s="228"/>
      <c r="I586" s="229"/>
      <c r="J586" s="289"/>
      <c r="K586" s="288"/>
      <c r="L586" s="288"/>
      <c r="M586" s="311"/>
      <c r="N586" s="312"/>
      <c r="O586" s="311"/>
      <c r="P586" s="311"/>
      <c r="Q586" s="311"/>
      <c r="R586" s="311"/>
      <c r="S586" s="311"/>
      <c r="T586" s="311"/>
      <c r="U586" s="311"/>
      <c r="V586" s="311"/>
      <c r="W586" s="311"/>
      <c r="X586" s="311"/>
      <c r="Y586" s="311"/>
      <c r="Z586" s="311"/>
      <c r="AA586" s="311"/>
      <c r="AB586" s="311"/>
      <c r="AC586" s="311"/>
      <c r="AD586" s="311"/>
      <c r="AE586" s="311"/>
      <c r="AF586" s="311"/>
      <c r="AG586" s="311"/>
      <c r="AH586" s="311"/>
      <c r="AI586" s="311"/>
      <c r="AJ586" s="311"/>
    </row>
    <row r="587" spans="1:36" s="36" customFormat="1" ht="31.5" x14ac:dyDescent="0.25">
      <c r="A587" s="21" t="s">
        <v>96</v>
      </c>
      <c r="B587" s="100" t="s">
        <v>869</v>
      </c>
      <c r="C587" s="114" t="s">
        <v>97</v>
      </c>
      <c r="D587" s="264">
        <f>3470.43+67</f>
        <v>3537.43</v>
      </c>
      <c r="E587" s="169"/>
      <c r="F587" s="227"/>
      <c r="G587" s="228"/>
      <c r="H587" s="228"/>
      <c r="I587" s="229"/>
      <c r="J587" s="289"/>
      <c r="K587" s="288"/>
      <c r="L587" s="288"/>
      <c r="M587" s="311"/>
      <c r="N587" s="312"/>
      <c r="O587" s="311"/>
      <c r="P587" s="311"/>
      <c r="Q587" s="311"/>
      <c r="R587" s="311"/>
      <c r="S587" s="311"/>
      <c r="T587" s="311"/>
      <c r="U587" s="311"/>
      <c r="V587" s="311"/>
      <c r="W587" s="311"/>
      <c r="X587" s="311"/>
      <c r="Y587" s="311"/>
      <c r="Z587" s="311"/>
      <c r="AA587" s="311"/>
      <c r="AB587" s="311"/>
      <c r="AC587" s="311"/>
      <c r="AD587" s="311"/>
      <c r="AE587" s="311"/>
      <c r="AF587" s="311"/>
      <c r="AG587" s="311"/>
      <c r="AH587" s="311"/>
      <c r="AI587" s="311"/>
      <c r="AJ587" s="311"/>
    </row>
    <row r="588" spans="1:36" s="40" customFormat="1" ht="47.25" x14ac:dyDescent="0.25">
      <c r="A588" s="32" t="s">
        <v>1031</v>
      </c>
      <c r="B588" s="101" t="s">
        <v>870</v>
      </c>
      <c r="C588" s="96"/>
      <c r="D588" s="239">
        <f>D589</f>
        <v>6050.5</v>
      </c>
      <c r="E588" s="198"/>
      <c r="F588" s="315"/>
      <c r="G588" s="316"/>
      <c r="H588" s="316"/>
      <c r="I588" s="317"/>
      <c r="J588" s="318"/>
      <c r="K588" s="319"/>
      <c r="L588" s="319"/>
      <c r="M588" s="320"/>
      <c r="N588" s="321"/>
      <c r="O588" s="320"/>
      <c r="P588" s="320"/>
      <c r="Q588" s="320"/>
      <c r="R588" s="320"/>
      <c r="S588" s="320"/>
      <c r="T588" s="320"/>
      <c r="U588" s="320"/>
      <c r="V588" s="320"/>
      <c r="W588" s="320"/>
      <c r="X588" s="320"/>
      <c r="Y588" s="320"/>
      <c r="Z588" s="320"/>
      <c r="AA588" s="320"/>
      <c r="AB588" s="320"/>
      <c r="AC588" s="320"/>
      <c r="AD588" s="320"/>
      <c r="AE588" s="320"/>
      <c r="AF588" s="320"/>
      <c r="AG588" s="320"/>
      <c r="AH588" s="320"/>
      <c r="AI588" s="320"/>
      <c r="AJ588" s="320"/>
    </row>
    <row r="589" spans="1:36" s="36" customFormat="1" ht="31.5" x14ac:dyDescent="0.25">
      <c r="A589" s="26" t="s">
        <v>646</v>
      </c>
      <c r="B589" s="100" t="s">
        <v>870</v>
      </c>
      <c r="C589" s="114" t="s">
        <v>36</v>
      </c>
      <c r="D589" s="264">
        <f>D590</f>
        <v>6050.5</v>
      </c>
      <c r="E589" s="169"/>
      <c r="F589" s="227"/>
      <c r="G589" s="228"/>
      <c r="H589" s="228"/>
      <c r="I589" s="229"/>
      <c r="J589" s="289"/>
      <c r="K589" s="288"/>
      <c r="L589" s="288"/>
      <c r="M589" s="311"/>
      <c r="N589" s="312"/>
      <c r="O589" s="311"/>
      <c r="P589" s="311"/>
      <c r="Q589" s="311"/>
      <c r="R589" s="311"/>
      <c r="S589" s="311"/>
      <c r="T589" s="311"/>
      <c r="U589" s="311"/>
      <c r="V589" s="311"/>
      <c r="W589" s="311"/>
      <c r="X589" s="311"/>
      <c r="Y589" s="311"/>
      <c r="Z589" s="311"/>
      <c r="AA589" s="311"/>
      <c r="AB589" s="311"/>
      <c r="AC589" s="311"/>
      <c r="AD589" s="311"/>
      <c r="AE589" s="311"/>
      <c r="AF589" s="311"/>
      <c r="AG589" s="311"/>
      <c r="AH589" s="311"/>
      <c r="AI589" s="311"/>
      <c r="AJ589" s="311"/>
    </row>
    <row r="590" spans="1:36" s="36" customFormat="1" ht="15.75" x14ac:dyDescent="0.25">
      <c r="A590" s="21" t="s">
        <v>35</v>
      </c>
      <c r="B590" s="100" t="s">
        <v>870</v>
      </c>
      <c r="C590" s="114" t="s">
        <v>149</v>
      </c>
      <c r="D590" s="264">
        <f>D591</f>
        <v>6050.5</v>
      </c>
      <c r="E590" s="169"/>
      <c r="F590" s="227"/>
      <c r="G590" s="228"/>
      <c r="H590" s="228"/>
      <c r="I590" s="229"/>
      <c r="J590" s="289"/>
      <c r="K590" s="288"/>
      <c r="L590" s="288"/>
      <c r="M590" s="311"/>
      <c r="N590" s="312"/>
      <c r="O590" s="311"/>
      <c r="P590" s="311"/>
      <c r="Q590" s="311"/>
      <c r="R590" s="311"/>
      <c r="S590" s="311"/>
      <c r="T590" s="311"/>
      <c r="U590" s="311"/>
      <c r="V590" s="311"/>
      <c r="W590" s="311"/>
      <c r="X590" s="311"/>
      <c r="Y590" s="311"/>
      <c r="Z590" s="311"/>
      <c r="AA590" s="311"/>
      <c r="AB590" s="311"/>
      <c r="AC590" s="311"/>
      <c r="AD590" s="311"/>
      <c r="AE590" s="311"/>
      <c r="AF590" s="311"/>
      <c r="AG590" s="311"/>
      <c r="AH590" s="311"/>
      <c r="AI590" s="311"/>
      <c r="AJ590" s="311"/>
    </row>
    <row r="591" spans="1:36" s="36" customFormat="1" ht="31.5" x14ac:dyDescent="0.25">
      <c r="A591" s="21" t="s">
        <v>96</v>
      </c>
      <c r="B591" s="100" t="s">
        <v>870</v>
      </c>
      <c r="C591" s="114" t="s">
        <v>97</v>
      </c>
      <c r="D591" s="264">
        <v>6050.5</v>
      </c>
      <c r="E591" s="169"/>
      <c r="F591" s="227"/>
      <c r="G591" s="228"/>
      <c r="H591" s="228"/>
      <c r="I591" s="229"/>
      <c r="J591" s="289"/>
      <c r="K591" s="288"/>
      <c r="L591" s="288"/>
      <c r="M591" s="311"/>
      <c r="N591" s="312"/>
      <c r="O591" s="311"/>
      <c r="P591" s="311"/>
      <c r="Q591" s="311"/>
      <c r="R591" s="311"/>
      <c r="S591" s="311"/>
      <c r="T591" s="311"/>
      <c r="U591" s="311"/>
      <c r="V591" s="311"/>
      <c r="W591" s="311"/>
      <c r="X591" s="311"/>
      <c r="Y591" s="311"/>
      <c r="Z591" s="311"/>
      <c r="AA591" s="311"/>
      <c r="AB591" s="311"/>
      <c r="AC591" s="311"/>
      <c r="AD591" s="311"/>
      <c r="AE591" s="311"/>
      <c r="AF591" s="311"/>
      <c r="AG591" s="311"/>
      <c r="AH591" s="311"/>
      <c r="AI591" s="311"/>
      <c r="AJ591" s="311"/>
    </row>
    <row r="592" spans="1:36" s="40" customFormat="1" ht="47.25" x14ac:dyDescent="0.25">
      <c r="A592" s="32" t="s">
        <v>1032</v>
      </c>
      <c r="B592" s="101" t="s">
        <v>871</v>
      </c>
      <c r="C592" s="96"/>
      <c r="D592" s="239">
        <f>D593</f>
        <v>8036.3</v>
      </c>
      <c r="E592" s="198"/>
      <c r="F592" s="315"/>
      <c r="G592" s="316"/>
      <c r="H592" s="316"/>
      <c r="I592" s="317"/>
      <c r="J592" s="318"/>
      <c r="K592" s="319"/>
      <c r="L592" s="319"/>
      <c r="M592" s="320"/>
      <c r="N592" s="321"/>
      <c r="O592" s="320"/>
      <c r="P592" s="320"/>
      <c r="Q592" s="320"/>
      <c r="R592" s="320"/>
      <c r="S592" s="320"/>
      <c r="T592" s="320"/>
      <c r="U592" s="320"/>
      <c r="V592" s="320"/>
      <c r="W592" s="320"/>
      <c r="X592" s="320"/>
      <c r="Y592" s="320"/>
      <c r="Z592" s="320"/>
      <c r="AA592" s="320"/>
      <c r="AB592" s="320"/>
      <c r="AC592" s="320"/>
      <c r="AD592" s="320"/>
      <c r="AE592" s="320"/>
      <c r="AF592" s="320"/>
      <c r="AG592" s="320"/>
      <c r="AH592" s="320"/>
      <c r="AI592" s="320"/>
      <c r="AJ592" s="320"/>
    </row>
    <row r="593" spans="1:36" s="36" customFormat="1" ht="31.5" x14ac:dyDescent="0.25">
      <c r="A593" s="26" t="s">
        <v>646</v>
      </c>
      <c r="B593" s="100" t="s">
        <v>871</v>
      </c>
      <c r="C593" s="114" t="s">
        <v>36</v>
      </c>
      <c r="D593" s="264">
        <f>D594</f>
        <v>8036.3</v>
      </c>
      <c r="E593" s="169"/>
      <c r="F593" s="227"/>
      <c r="G593" s="228"/>
      <c r="H593" s="228"/>
      <c r="I593" s="229"/>
      <c r="J593" s="289"/>
      <c r="K593" s="288"/>
      <c r="L593" s="288"/>
      <c r="M593" s="311"/>
      <c r="N593" s="312"/>
      <c r="O593" s="311"/>
      <c r="P593" s="311"/>
      <c r="Q593" s="311"/>
      <c r="R593" s="311"/>
      <c r="S593" s="311"/>
      <c r="T593" s="311"/>
      <c r="U593" s="311"/>
      <c r="V593" s="311"/>
      <c r="W593" s="311"/>
      <c r="X593" s="311"/>
      <c r="Y593" s="311"/>
      <c r="Z593" s="311"/>
      <c r="AA593" s="311"/>
      <c r="AB593" s="311"/>
      <c r="AC593" s="311"/>
      <c r="AD593" s="311"/>
      <c r="AE593" s="311"/>
      <c r="AF593" s="311"/>
      <c r="AG593" s="311"/>
      <c r="AH593" s="311"/>
      <c r="AI593" s="311"/>
      <c r="AJ593" s="311"/>
    </row>
    <row r="594" spans="1:36" s="36" customFormat="1" ht="15.75" x14ac:dyDescent="0.25">
      <c r="A594" s="21" t="s">
        <v>35</v>
      </c>
      <c r="B594" s="100" t="s">
        <v>871</v>
      </c>
      <c r="C594" s="114" t="s">
        <v>149</v>
      </c>
      <c r="D594" s="264">
        <f>D595</f>
        <v>8036.3</v>
      </c>
      <c r="E594" s="169"/>
      <c r="F594" s="227"/>
      <c r="G594" s="228"/>
      <c r="H594" s="228"/>
      <c r="I594" s="229"/>
      <c r="J594" s="289"/>
      <c r="K594" s="288"/>
      <c r="L594" s="288"/>
      <c r="M594" s="311"/>
      <c r="N594" s="312"/>
      <c r="O594" s="311"/>
      <c r="P594" s="311"/>
      <c r="Q594" s="311"/>
      <c r="R594" s="311"/>
      <c r="S594" s="311"/>
      <c r="T594" s="311"/>
      <c r="U594" s="311"/>
      <c r="V594" s="311"/>
      <c r="W594" s="311"/>
      <c r="X594" s="311"/>
      <c r="Y594" s="311"/>
      <c r="Z594" s="311"/>
      <c r="AA594" s="311"/>
      <c r="AB594" s="311"/>
      <c r="AC594" s="311"/>
      <c r="AD594" s="311"/>
      <c r="AE594" s="311"/>
      <c r="AF594" s="311"/>
      <c r="AG594" s="311"/>
      <c r="AH594" s="311"/>
      <c r="AI594" s="311"/>
      <c r="AJ594" s="311"/>
    </row>
    <row r="595" spans="1:36" s="36" customFormat="1" ht="31.5" x14ac:dyDescent="0.25">
      <c r="A595" s="21" t="s">
        <v>96</v>
      </c>
      <c r="B595" s="100" t="s">
        <v>871</v>
      </c>
      <c r="C595" s="114" t="s">
        <v>97</v>
      </c>
      <c r="D595" s="264">
        <v>8036.3</v>
      </c>
      <c r="E595" s="169"/>
      <c r="F595" s="227"/>
      <c r="G595" s="228"/>
      <c r="H595" s="228"/>
      <c r="I595" s="229"/>
      <c r="J595" s="289"/>
      <c r="K595" s="288"/>
      <c r="L595" s="288"/>
      <c r="M595" s="311"/>
      <c r="N595" s="312"/>
      <c r="O595" s="311"/>
      <c r="P595" s="311"/>
      <c r="Q595" s="311"/>
      <c r="R595" s="311"/>
      <c r="S595" s="311"/>
      <c r="T595" s="311"/>
      <c r="U595" s="311"/>
      <c r="V595" s="311"/>
      <c r="W595" s="311"/>
      <c r="X595" s="311"/>
      <c r="Y595" s="311"/>
      <c r="Z595" s="311"/>
      <c r="AA595" s="311"/>
      <c r="AB595" s="311"/>
      <c r="AC595" s="311"/>
      <c r="AD595" s="311"/>
      <c r="AE595" s="311"/>
      <c r="AF595" s="311"/>
      <c r="AG595" s="311"/>
      <c r="AH595" s="311"/>
      <c r="AI595" s="311"/>
      <c r="AJ595" s="311"/>
    </row>
    <row r="596" spans="1:36" s="40" customFormat="1" ht="31.5" x14ac:dyDescent="0.25">
      <c r="A596" s="32" t="s">
        <v>1019</v>
      </c>
      <c r="B596" s="101" t="s">
        <v>872</v>
      </c>
      <c r="C596" s="96"/>
      <c r="D596" s="239">
        <f>D597</f>
        <v>80</v>
      </c>
      <c r="E596" s="198"/>
      <c r="F596" s="315"/>
      <c r="G596" s="316"/>
      <c r="H596" s="316"/>
      <c r="I596" s="317"/>
      <c r="J596" s="318"/>
      <c r="K596" s="319"/>
      <c r="L596" s="319"/>
      <c r="M596" s="320"/>
      <c r="N596" s="321"/>
      <c r="O596" s="320"/>
      <c r="P596" s="320"/>
      <c r="Q596" s="320"/>
      <c r="R596" s="320"/>
      <c r="S596" s="320"/>
      <c r="T596" s="320"/>
      <c r="U596" s="320"/>
      <c r="V596" s="320"/>
      <c r="W596" s="320"/>
      <c r="X596" s="320"/>
      <c r="Y596" s="320"/>
      <c r="Z596" s="320"/>
      <c r="AA596" s="320"/>
      <c r="AB596" s="320"/>
      <c r="AC596" s="320"/>
      <c r="AD596" s="320"/>
      <c r="AE596" s="320"/>
      <c r="AF596" s="320"/>
      <c r="AG596" s="320"/>
      <c r="AH596" s="320"/>
      <c r="AI596" s="320"/>
      <c r="AJ596" s="320"/>
    </row>
    <row r="597" spans="1:36" s="36" customFormat="1" ht="31.5" x14ac:dyDescent="0.2">
      <c r="A597" s="187" t="s">
        <v>532</v>
      </c>
      <c r="B597" s="100" t="s">
        <v>872</v>
      </c>
      <c r="C597" s="100" t="s">
        <v>15</v>
      </c>
      <c r="D597" s="264">
        <f>D598</f>
        <v>80</v>
      </c>
      <c r="E597" s="169"/>
      <c r="F597" s="227"/>
      <c r="G597" s="228"/>
      <c r="H597" s="228"/>
      <c r="I597" s="229"/>
      <c r="J597" s="289"/>
      <c r="K597" s="288"/>
      <c r="L597" s="288"/>
      <c r="M597" s="311"/>
      <c r="N597" s="312"/>
      <c r="O597" s="311"/>
      <c r="P597" s="311"/>
      <c r="Q597" s="311"/>
      <c r="R597" s="311"/>
      <c r="S597" s="311"/>
      <c r="T597" s="311"/>
      <c r="U597" s="311"/>
      <c r="V597" s="311"/>
      <c r="W597" s="311"/>
      <c r="X597" s="311"/>
      <c r="Y597" s="311"/>
      <c r="Z597" s="311"/>
      <c r="AA597" s="311"/>
      <c r="AB597" s="311"/>
      <c r="AC597" s="311"/>
      <c r="AD597" s="311"/>
      <c r="AE597" s="311"/>
      <c r="AF597" s="311"/>
      <c r="AG597" s="311"/>
      <c r="AH597" s="311"/>
      <c r="AI597" s="311"/>
      <c r="AJ597" s="311"/>
    </row>
    <row r="598" spans="1:36" s="36" customFormat="1" ht="31.5" x14ac:dyDescent="0.25">
      <c r="A598" s="14" t="s">
        <v>17</v>
      </c>
      <c r="B598" s="100" t="s">
        <v>872</v>
      </c>
      <c r="C598" s="100" t="s">
        <v>16</v>
      </c>
      <c r="D598" s="264">
        <f>D599</f>
        <v>80</v>
      </c>
      <c r="E598" s="169"/>
      <c r="F598" s="227"/>
      <c r="G598" s="228"/>
      <c r="H598" s="228"/>
      <c r="I598" s="229"/>
      <c r="J598" s="289"/>
      <c r="K598" s="288"/>
      <c r="L598" s="288"/>
      <c r="M598" s="311"/>
      <c r="N598" s="312"/>
      <c r="O598" s="311"/>
      <c r="P598" s="311"/>
      <c r="Q598" s="311"/>
      <c r="R598" s="311"/>
      <c r="S598" s="311"/>
      <c r="T598" s="311"/>
      <c r="U598" s="311"/>
      <c r="V598" s="311"/>
      <c r="W598" s="311"/>
      <c r="X598" s="311"/>
      <c r="Y598" s="311"/>
      <c r="Z598" s="311"/>
      <c r="AA598" s="311"/>
      <c r="AB598" s="311"/>
      <c r="AC598" s="311"/>
      <c r="AD598" s="311"/>
      <c r="AE598" s="311"/>
      <c r="AF598" s="311"/>
      <c r="AG598" s="311"/>
      <c r="AH598" s="311"/>
      <c r="AI598" s="311"/>
      <c r="AJ598" s="311"/>
    </row>
    <row r="599" spans="1:36" s="36" customFormat="1" ht="31.5" x14ac:dyDescent="0.25">
      <c r="A599" s="9" t="s">
        <v>667</v>
      </c>
      <c r="B599" s="100" t="s">
        <v>872</v>
      </c>
      <c r="C599" s="106" t="s">
        <v>560</v>
      </c>
      <c r="D599" s="264">
        <f>904.1-824.1</f>
        <v>80</v>
      </c>
      <c r="E599" s="169"/>
      <c r="F599" s="227"/>
      <c r="G599" s="228"/>
      <c r="H599" s="228"/>
      <c r="I599" s="229"/>
      <c r="J599" s="289"/>
      <c r="K599" s="288"/>
      <c r="L599" s="288"/>
      <c r="M599" s="311"/>
      <c r="N599" s="312"/>
      <c r="O599" s="311"/>
      <c r="P599" s="311"/>
      <c r="Q599" s="311"/>
      <c r="R599" s="311"/>
      <c r="S599" s="311"/>
      <c r="T599" s="311"/>
      <c r="U599" s="311"/>
      <c r="V599" s="311"/>
      <c r="W599" s="311"/>
      <c r="X599" s="311"/>
      <c r="Y599" s="311"/>
      <c r="Z599" s="311"/>
      <c r="AA599" s="311"/>
      <c r="AB599" s="311"/>
      <c r="AC599" s="311"/>
      <c r="AD599" s="311"/>
      <c r="AE599" s="311"/>
      <c r="AF599" s="311"/>
      <c r="AG599" s="311"/>
      <c r="AH599" s="311"/>
      <c r="AI599" s="311"/>
      <c r="AJ599" s="311"/>
    </row>
    <row r="600" spans="1:36" s="36" customFormat="1" ht="31.5" x14ac:dyDescent="0.25">
      <c r="A600" s="32" t="s">
        <v>925</v>
      </c>
      <c r="B600" s="101" t="s">
        <v>926</v>
      </c>
      <c r="C600" s="96"/>
      <c r="D600" s="239">
        <f>D601</f>
        <v>5000</v>
      </c>
      <c r="E600" s="169"/>
      <c r="F600" s="227"/>
      <c r="G600" s="228"/>
      <c r="H600" s="228"/>
      <c r="I600" s="229"/>
      <c r="J600" s="289"/>
      <c r="K600" s="288"/>
      <c r="L600" s="288"/>
      <c r="M600" s="311"/>
      <c r="N600" s="312"/>
      <c r="O600" s="311"/>
      <c r="P600" s="311"/>
      <c r="Q600" s="311"/>
      <c r="R600" s="311"/>
      <c r="S600" s="311"/>
      <c r="T600" s="311"/>
      <c r="U600" s="311"/>
      <c r="V600" s="311"/>
      <c r="W600" s="311"/>
      <c r="X600" s="311"/>
      <c r="Y600" s="311"/>
      <c r="Z600" s="311"/>
      <c r="AA600" s="311"/>
      <c r="AB600" s="311"/>
      <c r="AC600" s="311"/>
      <c r="AD600" s="311"/>
      <c r="AE600" s="311"/>
      <c r="AF600" s="311"/>
      <c r="AG600" s="311"/>
      <c r="AH600" s="311"/>
      <c r="AI600" s="311"/>
      <c r="AJ600" s="311"/>
    </row>
    <row r="601" spans="1:36" s="36" customFormat="1" ht="31.5" x14ac:dyDescent="0.25">
      <c r="A601" s="26" t="s">
        <v>646</v>
      </c>
      <c r="B601" s="100" t="s">
        <v>926</v>
      </c>
      <c r="C601" s="114" t="s">
        <v>36</v>
      </c>
      <c r="D601" s="264">
        <f>D602</f>
        <v>5000</v>
      </c>
      <c r="E601" s="169"/>
      <c r="F601" s="227"/>
      <c r="G601" s="228"/>
      <c r="H601" s="228"/>
      <c r="I601" s="229"/>
      <c r="J601" s="289"/>
      <c r="K601" s="288"/>
      <c r="L601" s="288"/>
      <c r="M601" s="311"/>
      <c r="N601" s="312"/>
      <c r="O601" s="311"/>
      <c r="P601" s="311"/>
      <c r="Q601" s="311"/>
      <c r="R601" s="311"/>
      <c r="S601" s="311"/>
      <c r="T601" s="311"/>
      <c r="U601" s="311"/>
      <c r="V601" s="311"/>
      <c r="W601" s="311"/>
      <c r="X601" s="311"/>
      <c r="Y601" s="311"/>
      <c r="Z601" s="311"/>
      <c r="AA601" s="311"/>
      <c r="AB601" s="311"/>
      <c r="AC601" s="311"/>
      <c r="AD601" s="311"/>
      <c r="AE601" s="311"/>
      <c r="AF601" s="311"/>
      <c r="AG601" s="311"/>
      <c r="AH601" s="311"/>
      <c r="AI601" s="311"/>
      <c r="AJ601" s="311"/>
    </row>
    <row r="602" spans="1:36" s="36" customFormat="1" ht="15.75" x14ac:dyDescent="0.25">
      <c r="A602" s="21" t="s">
        <v>35</v>
      </c>
      <c r="B602" s="100" t="s">
        <v>926</v>
      </c>
      <c r="C602" s="114" t="s">
        <v>149</v>
      </c>
      <c r="D602" s="264">
        <f>D603</f>
        <v>5000</v>
      </c>
      <c r="E602" s="169"/>
      <c r="F602" s="227"/>
      <c r="G602" s="228"/>
      <c r="H602" s="228"/>
      <c r="I602" s="229"/>
      <c r="J602" s="289"/>
      <c r="K602" s="288"/>
      <c r="L602" s="288"/>
      <c r="M602" s="311"/>
      <c r="N602" s="312"/>
      <c r="O602" s="311"/>
      <c r="P602" s="311"/>
      <c r="Q602" s="311"/>
      <c r="R602" s="311"/>
      <c r="S602" s="311"/>
      <c r="T602" s="311"/>
      <c r="U602" s="311"/>
      <c r="V602" s="311"/>
      <c r="W602" s="311"/>
      <c r="X602" s="311"/>
      <c r="Y602" s="311"/>
      <c r="Z602" s="311"/>
      <c r="AA602" s="311"/>
      <c r="AB602" s="311"/>
      <c r="AC602" s="311"/>
      <c r="AD602" s="311"/>
      <c r="AE602" s="311"/>
      <c r="AF602" s="311"/>
      <c r="AG602" s="311"/>
      <c r="AH602" s="311"/>
      <c r="AI602" s="311"/>
      <c r="AJ602" s="311"/>
    </row>
    <row r="603" spans="1:36" s="36" customFormat="1" ht="31.5" x14ac:dyDescent="0.25">
      <c r="A603" s="21" t="s">
        <v>96</v>
      </c>
      <c r="B603" s="100" t="s">
        <v>926</v>
      </c>
      <c r="C603" s="114" t="s">
        <v>97</v>
      </c>
      <c r="D603" s="264">
        <v>5000</v>
      </c>
      <c r="E603" s="169"/>
      <c r="F603" s="227"/>
      <c r="G603" s="228"/>
      <c r="H603" s="228"/>
      <c r="I603" s="229"/>
      <c r="J603" s="289"/>
      <c r="K603" s="288"/>
      <c r="L603" s="288"/>
      <c r="M603" s="311"/>
      <c r="N603" s="312"/>
      <c r="O603" s="311"/>
      <c r="P603" s="311"/>
      <c r="Q603" s="311"/>
      <c r="R603" s="311"/>
      <c r="S603" s="311"/>
      <c r="T603" s="311"/>
      <c r="U603" s="311"/>
      <c r="V603" s="311"/>
      <c r="W603" s="311"/>
      <c r="X603" s="311"/>
      <c r="Y603" s="311"/>
      <c r="Z603" s="311"/>
      <c r="AA603" s="311"/>
      <c r="AB603" s="311"/>
      <c r="AC603" s="311"/>
      <c r="AD603" s="311"/>
      <c r="AE603" s="311"/>
      <c r="AF603" s="311"/>
      <c r="AG603" s="311"/>
      <c r="AH603" s="311"/>
      <c r="AI603" s="311"/>
      <c r="AJ603" s="311"/>
    </row>
    <row r="604" spans="1:36" s="40" customFormat="1" ht="15.75" x14ac:dyDescent="0.25">
      <c r="A604" s="23" t="s">
        <v>950</v>
      </c>
      <c r="B604" s="101" t="s">
        <v>951</v>
      </c>
      <c r="C604" s="115"/>
      <c r="D604" s="239">
        <f>D605</f>
        <v>2</v>
      </c>
      <c r="E604" s="198"/>
      <c r="F604" s="315"/>
      <c r="G604" s="316"/>
      <c r="H604" s="316"/>
      <c r="I604" s="317"/>
      <c r="J604" s="318"/>
      <c r="K604" s="319"/>
      <c r="L604" s="319"/>
      <c r="M604" s="320"/>
      <c r="N604" s="321"/>
      <c r="O604" s="320"/>
      <c r="P604" s="320"/>
      <c r="Q604" s="320"/>
      <c r="R604" s="320"/>
      <c r="S604" s="320"/>
      <c r="T604" s="320"/>
      <c r="U604" s="320"/>
      <c r="V604" s="320"/>
      <c r="W604" s="320"/>
      <c r="X604" s="320"/>
      <c r="Y604" s="320"/>
      <c r="Z604" s="320"/>
      <c r="AA604" s="320"/>
      <c r="AB604" s="320"/>
      <c r="AC604" s="320"/>
      <c r="AD604" s="320"/>
      <c r="AE604" s="320"/>
      <c r="AF604" s="320"/>
      <c r="AG604" s="320"/>
      <c r="AH604" s="320"/>
      <c r="AI604" s="320"/>
      <c r="AJ604" s="320"/>
    </row>
    <row r="605" spans="1:36" s="36" customFormat="1" ht="31.5" x14ac:dyDescent="0.2">
      <c r="A605" s="187" t="s">
        <v>532</v>
      </c>
      <c r="B605" s="100" t="s">
        <v>951</v>
      </c>
      <c r="C605" s="100" t="s">
        <v>15</v>
      </c>
      <c r="D605" s="264">
        <f>D606</f>
        <v>2</v>
      </c>
      <c r="E605" s="169"/>
      <c r="F605" s="227"/>
      <c r="G605" s="228"/>
      <c r="H605" s="228"/>
      <c r="I605" s="229"/>
      <c r="J605" s="289"/>
      <c r="K605" s="288"/>
      <c r="L605" s="288"/>
      <c r="M605" s="311"/>
      <c r="N605" s="312"/>
      <c r="O605" s="311"/>
      <c r="P605" s="311"/>
      <c r="Q605" s="311"/>
      <c r="R605" s="311"/>
      <c r="S605" s="311"/>
      <c r="T605" s="311"/>
      <c r="U605" s="311"/>
      <c r="V605" s="311"/>
      <c r="W605" s="311"/>
      <c r="X605" s="311"/>
      <c r="Y605" s="311"/>
      <c r="Z605" s="311"/>
      <c r="AA605" s="311"/>
      <c r="AB605" s="311"/>
      <c r="AC605" s="311"/>
      <c r="AD605" s="311"/>
      <c r="AE605" s="311"/>
      <c r="AF605" s="311"/>
      <c r="AG605" s="311"/>
      <c r="AH605" s="311"/>
      <c r="AI605" s="311"/>
      <c r="AJ605" s="311"/>
    </row>
    <row r="606" spans="1:36" s="36" customFormat="1" ht="31.5" x14ac:dyDescent="0.25">
      <c r="A606" s="14" t="s">
        <v>17</v>
      </c>
      <c r="B606" s="100" t="s">
        <v>951</v>
      </c>
      <c r="C606" s="100" t="s">
        <v>16</v>
      </c>
      <c r="D606" s="264">
        <f>D607</f>
        <v>2</v>
      </c>
      <c r="E606" s="169"/>
      <c r="F606" s="227"/>
      <c r="G606" s="228"/>
      <c r="H606" s="228"/>
      <c r="I606" s="229"/>
      <c r="J606" s="289"/>
      <c r="K606" s="288"/>
      <c r="L606" s="288"/>
      <c r="M606" s="311"/>
      <c r="N606" s="312"/>
      <c r="O606" s="311"/>
      <c r="P606" s="311"/>
      <c r="Q606" s="311"/>
      <c r="R606" s="311"/>
      <c r="S606" s="311"/>
      <c r="T606" s="311"/>
      <c r="U606" s="311"/>
      <c r="V606" s="311"/>
      <c r="W606" s="311"/>
      <c r="X606" s="311"/>
      <c r="Y606" s="311"/>
      <c r="Z606" s="311"/>
      <c r="AA606" s="311"/>
      <c r="AB606" s="311"/>
      <c r="AC606" s="311"/>
      <c r="AD606" s="311"/>
      <c r="AE606" s="311"/>
      <c r="AF606" s="311"/>
      <c r="AG606" s="311"/>
      <c r="AH606" s="311"/>
      <c r="AI606" s="311"/>
      <c r="AJ606" s="311"/>
    </row>
    <row r="607" spans="1:36" s="36" customFormat="1" ht="31.5" x14ac:dyDescent="0.25">
      <c r="A607" s="9" t="s">
        <v>667</v>
      </c>
      <c r="B607" s="100" t="s">
        <v>951</v>
      </c>
      <c r="C607" s="106" t="s">
        <v>560</v>
      </c>
      <c r="D607" s="264">
        <f>500-498</f>
        <v>2</v>
      </c>
      <c r="E607" s="169"/>
      <c r="F607" s="227"/>
      <c r="G607" s="228"/>
      <c r="H607" s="228"/>
      <c r="I607" s="229"/>
      <c r="J607" s="289"/>
      <c r="K607" s="288"/>
      <c r="L607" s="288"/>
      <c r="M607" s="311"/>
      <c r="N607" s="312"/>
      <c r="O607" s="311"/>
      <c r="P607" s="311"/>
      <c r="Q607" s="311"/>
      <c r="R607" s="311"/>
      <c r="S607" s="311"/>
      <c r="T607" s="311"/>
      <c r="U607" s="311"/>
      <c r="V607" s="311"/>
      <c r="W607" s="311"/>
      <c r="X607" s="311"/>
      <c r="Y607" s="311"/>
      <c r="Z607" s="311"/>
      <c r="AA607" s="311"/>
      <c r="AB607" s="311"/>
      <c r="AC607" s="311"/>
      <c r="AD607" s="311"/>
      <c r="AE607" s="311"/>
      <c r="AF607" s="311"/>
      <c r="AG607" s="311"/>
      <c r="AH607" s="311"/>
      <c r="AI607" s="311"/>
      <c r="AJ607" s="311"/>
    </row>
    <row r="608" spans="1:36" s="40" customFormat="1" ht="31.5" x14ac:dyDescent="0.25">
      <c r="A608" s="23" t="s">
        <v>1025</v>
      </c>
      <c r="B608" s="101" t="s">
        <v>952</v>
      </c>
      <c r="C608" s="115"/>
      <c r="D608" s="239">
        <f>D609</f>
        <v>215000</v>
      </c>
      <c r="E608" s="198"/>
      <c r="F608" s="315"/>
      <c r="G608" s="316"/>
      <c r="H608" s="316"/>
      <c r="I608" s="317"/>
      <c r="J608" s="318"/>
      <c r="K608" s="319"/>
      <c r="L608" s="319"/>
      <c r="M608" s="320"/>
      <c r="N608" s="321"/>
      <c r="O608" s="320"/>
      <c r="P608" s="320"/>
      <c r="Q608" s="320"/>
      <c r="R608" s="320"/>
      <c r="S608" s="320"/>
      <c r="T608" s="320"/>
      <c r="U608" s="320"/>
      <c r="V608" s="320"/>
      <c r="W608" s="320"/>
      <c r="X608" s="320"/>
      <c r="Y608" s="320"/>
      <c r="Z608" s="320"/>
      <c r="AA608" s="320"/>
      <c r="AB608" s="320"/>
      <c r="AC608" s="320"/>
      <c r="AD608" s="320"/>
      <c r="AE608" s="320"/>
      <c r="AF608" s="320"/>
      <c r="AG608" s="320"/>
      <c r="AH608" s="320"/>
      <c r="AI608" s="320"/>
      <c r="AJ608" s="320"/>
    </row>
    <row r="609" spans="1:36" s="36" customFormat="1" ht="31.5" x14ac:dyDescent="0.25">
      <c r="A609" s="26" t="s">
        <v>646</v>
      </c>
      <c r="B609" s="100" t="s">
        <v>952</v>
      </c>
      <c r="C609" s="114" t="s">
        <v>36</v>
      </c>
      <c r="D609" s="264">
        <f>D610</f>
        <v>215000</v>
      </c>
      <c r="E609" s="169"/>
      <c r="F609" s="227"/>
      <c r="G609" s="228"/>
      <c r="H609" s="228"/>
      <c r="I609" s="229"/>
      <c r="J609" s="289"/>
      <c r="K609" s="288"/>
      <c r="L609" s="288"/>
      <c r="M609" s="311"/>
      <c r="N609" s="312"/>
      <c r="O609" s="311"/>
      <c r="P609" s="311"/>
      <c r="Q609" s="311"/>
      <c r="R609" s="311"/>
      <c r="S609" s="311"/>
      <c r="T609" s="311"/>
      <c r="U609" s="311"/>
      <c r="V609" s="311"/>
      <c r="W609" s="311"/>
      <c r="X609" s="311"/>
      <c r="Y609" s="311"/>
      <c r="Z609" s="311"/>
      <c r="AA609" s="311"/>
      <c r="AB609" s="311"/>
      <c r="AC609" s="311"/>
      <c r="AD609" s="311"/>
      <c r="AE609" s="311"/>
      <c r="AF609" s="311"/>
      <c r="AG609" s="311"/>
      <c r="AH609" s="311"/>
      <c r="AI609" s="311"/>
      <c r="AJ609" s="311"/>
    </row>
    <row r="610" spans="1:36" s="36" customFormat="1" ht="15.75" x14ac:dyDescent="0.25">
      <c r="A610" s="21" t="s">
        <v>1028</v>
      </c>
      <c r="B610" s="100" t="s">
        <v>952</v>
      </c>
      <c r="C610" s="114" t="s">
        <v>1026</v>
      </c>
      <c r="D610" s="264">
        <f>D611</f>
        <v>215000</v>
      </c>
      <c r="E610" s="169"/>
      <c r="F610" s="227"/>
      <c r="G610" s="228"/>
      <c r="H610" s="228"/>
      <c r="I610" s="229"/>
      <c r="J610" s="289"/>
      <c r="K610" s="288"/>
      <c r="L610" s="288"/>
      <c r="M610" s="311"/>
      <c r="N610" s="312"/>
      <c r="O610" s="311"/>
      <c r="P610" s="311"/>
      <c r="Q610" s="311"/>
      <c r="R610" s="311"/>
      <c r="S610" s="311"/>
      <c r="T610" s="311"/>
      <c r="U610" s="311"/>
      <c r="V610" s="311"/>
      <c r="W610" s="311"/>
      <c r="X610" s="311"/>
      <c r="Y610" s="311"/>
      <c r="Z610" s="311"/>
      <c r="AA610" s="311"/>
      <c r="AB610" s="311"/>
      <c r="AC610" s="311"/>
      <c r="AD610" s="311"/>
      <c r="AE610" s="311"/>
      <c r="AF610" s="311"/>
      <c r="AG610" s="311"/>
      <c r="AH610" s="311"/>
      <c r="AI610" s="311"/>
      <c r="AJ610" s="311"/>
    </row>
    <row r="611" spans="1:36" s="36" customFormat="1" ht="31.5" x14ac:dyDescent="0.25">
      <c r="A611" s="21" t="s">
        <v>1029</v>
      </c>
      <c r="B611" s="100" t="s">
        <v>952</v>
      </c>
      <c r="C611" s="114" t="s">
        <v>1027</v>
      </c>
      <c r="D611" s="264">
        <v>215000</v>
      </c>
      <c r="E611" s="169"/>
      <c r="F611" s="227"/>
      <c r="G611" s="228"/>
      <c r="H611" s="228"/>
      <c r="I611" s="229"/>
      <c r="J611" s="289"/>
      <c r="K611" s="288"/>
      <c r="L611" s="288"/>
      <c r="M611" s="311"/>
      <c r="N611" s="312"/>
      <c r="O611" s="311"/>
      <c r="P611" s="311"/>
      <c r="Q611" s="311"/>
      <c r="R611" s="311"/>
      <c r="S611" s="311"/>
      <c r="T611" s="311"/>
      <c r="U611" s="311"/>
      <c r="V611" s="311"/>
      <c r="W611" s="311"/>
      <c r="X611" s="311"/>
      <c r="Y611" s="311"/>
      <c r="Z611" s="311"/>
      <c r="AA611" s="311"/>
      <c r="AB611" s="311"/>
      <c r="AC611" s="311"/>
      <c r="AD611" s="311"/>
      <c r="AE611" s="311"/>
      <c r="AF611" s="311"/>
      <c r="AG611" s="311"/>
      <c r="AH611" s="311"/>
      <c r="AI611" s="311"/>
      <c r="AJ611" s="311"/>
    </row>
    <row r="612" spans="1:36" s="40" customFormat="1" ht="67.5" customHeight="1" x14ac:dyDescent="0.25">
      <c r="A612" s="23" t="s">
        <v>1020</v>
      </c>
      <c r="B612" s="101" t="s">
        <v>954</v>
      </c>
      <c r="C612" s="115"/>
      <c r="D612" s="239">
        <f>D613</f>
        <v>30555</v>
      </c>
      <c r="E612" s="198"/>
      <c r="F612" s="315"/>
      <c r="G612" s="316"/>
      <c r="H612" s="316"/>
      <c r="I612" s="317"/>
      <c r="J612" s="318"/>
      <c r="K612" s="319"/>
      <c r="L612" s="319"/>
      <c r="M612" s="320"/>
      <c r="N612" s="321"/>
      <c r="O612" s="320"/>
      <c r="P612" s="320"/>
      <c r="Q612" s="320"/>
      <c r="R612" s="320"/>
      <c r="S612" s="320"/>
      <c r="T612" s="320"/>
      <c r="U612" s="320"/>
      <c r="V612" s="320"/>
      <c r="W612" s="320"/>
      <c r="X612" s="320"/>
      <c r="Y612" s="320"/>
      <c r="Z612" s="320"/>
      <c r="AA612" s="320"/>
      <c r="AB612" s="320"/>
      <c r="AC612" s="320"/>
      <c r="AD612" s="320"/>
      <c r="AE612" s="320"/>
      <c r="AF612" s="320"/>
      <c r="AG612" s="320"/>
      <c r="AH612" s="320"/>
      <c r="AI612" s="320"/>
      <c r="AJ612" s="320"/>
    </row>
    <row r="613" spans="1:36" s="36" customFormat="1" ht="31.5" x14ac:dyDescent="0.25">
      <c r="A613" s="26" t="s">
        <v>646</v>
      </c>
      <c r="B613" s="100" t="s">
        <v>954</v>
      </c>
      <c r="C613" s="114" t="s">
        <v>36</v>
      </c>
      <c r="D613" s="264">
        <f>D614</f>
        <v>30555</v>
      </c>
      <c r="E613" s="169"/>
      <c r="F613" s="227"/>
      <c r="G613" s="228"/>
      <c r="H613" s="228"/>
      <c r="I613" s="229"/>
      <c r="J613" s="289"/>
      <c r="K613" s="288"/>
      <c r="L613" s="288"/>
      <c r="M613" s="311"/>
      <c r="N613" s="312"/>
      <c r="O613" s="311"/>
      <c r="P613" s="311"/>
      <c r="Q613" s="311"/>
      <c r="R613" s="311"/>
      <c r="S613" s="311"/>
      <c r="T613" s="311"/>
      <c r="U613" s="311"/>
      <c r="V613" s="311"/>
      <c r="W613" s="311"/>
      <c r="X613" s="311"/>
      <c r="Y613" s="311"/>
      <c r="Z613" s="311"/>
      <c r="AA613" s="311"/>
      <c r="AB613" s="311"/>
      <c r="AC613" s="311"/>
      <c r="AD613" s="311"/>
      <c r="AE613" s="311"/>
      <c r="AF613" s="311"/>
      <c r="AG613" s="311"/>
      <c r="AH613" s="311"/>
      <c r="AI613" s="311"/>
      <c r="AJ613" s="311"/>
    </row>
    <row r="614" spans="1:36" s="36" customFormat="1" ht="15.75" x14ac:dyDescent="0.25">
      <c r="A614" s="21" t="s">
        <v>35</v>
      </c>
      <c r="B614" s="100" t="s">
        <v>954</v>
      </c>
      <c r="C614" s="114" t="s">
        <v>149</v>
      </c>
      <c r="D614" s="264">
        <f>D615</f>
        <v>30555</v>
      </c>
      <c r="E614" s="169"/>
      <c r="F614" s="227"/>
      <c r="G614" s="228"/>
      <c r="H614" s="228"/>
      <c r="I614" s="229"/>
      <c r="J614" s="289"/>
      <c r="K614" s="288"/>
      <c r="L614" s="288"/>
      <c r="M614" s="311"/>
      <c r="N614" s="312"/>
      <c r="O614" s="311"/>
      <c r="P614" s="311"/>
      <c r="Q614" s="311"/>
      <c r="R614" s="311"/>
      <c r="S614" s="311"/>
      <c r="T614" s="311"/>
      <c r="U614" s="311"/>
      <c r="V614" s="311"/>
      <c r="W614" s="311"/>
      <c r="X614" s="311"/>
      <c r="Y614" s="311"/>
      <c r="Z614" s="311"/>
      <c r="AA614" s="311"/>
      <c r="AB614" s="311"/>
      <c r="AC614" s="311"/>
      <c r="AD614" s="311"/>
      <c r="AE614" s="311"/>
      <c r="AF614" s="311"/>
      <c r="AG614" s="311"/>
      <c r="AH614" s="311"/>
      <c r="AI614" s="311"/>
      <c r="AJ614" s="311"/>
    </row>
    <row r="615" spans="1:36" s="36" customFormat="1" ht="31.5" x14ac:dyDescent="0.25">
      <c r="A615" s="21" t="s">
        <v>96</v>
      </c>
      <c r="B615" s="100" t="s">
        <v>954</v>
      </c>
      <c r="C615" s="114" t="s">
        <v>97</v>
      </c>
      <c r="D615" s="264">
        <f>40000-11250+1905-100</f>
        <v>30555</v>
      </c>
      <c r="E615" s="169"/>
      <c r="F615" s="227"/>
      <c r="G615" s="228"/>
      <c r="H615" s="228"/>
      <c r="I615" s="229"/>
      <c r="J615" s="289"/>
      <c r="K615" s="288"/>
      <c r="L615" s="288"/>
      <c r="M615" s="311"/>
      <c r="N615" s="312"/>
      <c r="O615" s="311"/>
      <c r="P615" s="311"/>
      <c r="Q615" s="311"/>
      <c r="R615" s="311"/>
      <c r="S615" s="311"/>
      <c r="T615" s="311"/>
      <c r="U615" s="311"/>
      <c r="V615" s="311"/>
      <c r="W615" s="311"/>
      <c r="X615" s="311"/>
      <c r="Y615" s="311"/>
      <c r="Z615" s="311"/>
      <c r="AA615" s="311"/>
      <c r="AB615" s="311"/>
      <c r="AC615" s="311"/>
      <c r="AD615" s="311"/>
      <c r="AE615" s="311"/>
      <c r="AF615" s="311"/>
      <c r="AG615" s="311"/>
      <c r="AH615" s="311"/>
      <c r="AI615" s="311"/>
      <c r="AJ615" s="311"/>
    </row>
    <row r="616" spans="1:36" s="40" customFormat="1" ht="31.5" x14ac:dyDescent="0.25">
      <c r="A616" s="23" t="s">
        <v>1021</v>
      </c>
      <c r="B616" s="101" t="s">
        <v>955</v>
      </c>
      <c r="C616" s="115"/>
      <c r="D616" s="239">
        <f>D617</f>
        <v>4227</v>
      </c>
      <c r="E616" s="198"/>
      <c r="F616" s="315"/>
      <c r="G616" s="316"/>
      <c r="H616" s="316"/>
      <c r="I616" s="317"/>
      <c r="J616" s="318"/>
      <c r="K616" s="319"/>
      <c r="L616" s="319"/>
      <c r="M616" s="320"/>
      <c r="N616" s="321"/>
      <c r="O616" s="320"/>
      <c r="P616" s="320"/>
      <c r="Q616" s="320"/>
      <c r="R616" s="320"/>
      <c r="S616" s="320"/>
      <c r="T616" s="320"/>
      <c r="U616" s="320"/>
      <c r="V616" s="320"/>
      <c r="W616" s="320"/>
      <c r="X616" s="320"/>
      <c r="Y616" s="320"/>
      <c r="Z616" s="320"/>
      <c r="AA616" s="320"/>
      <c r="AB616" s="320"/>
      <c r="AC616" s="320"/>
      <c r="AD616" s="320"/>
      <c r="AE616" s="320"/>
      <c r="AF616" s="320"/>
      <c r="AG616" s="320"/>
      <c r="AH616" s="320"/>
      <c r="AI616" s="320"/>
      <c r="AJ616" s="320"/>
    </row>
    <row r="617" spans="1:36" s="36" customFormat="1" ht="31.5" x14ac:dyDescent="0.2">
      <c r="A617" s="187" t="s">
        <v>532</v>
      </c>
      <c r="B617" s="100" t="s">
        <v>955</v>
      </c>
      <c r="C617" s="91" t="s">
        <v>15</v>
      </c>
      <c r="D617" s="264">
        <f>D618</f>
        <v>4227</v>
      </c>
      <c r="E617" s="169"/>
      <c r="F617" s="227"/>
      <c r="G617" s="228"/>
      <c r="H617" s="228"/>
      <c r="I617" s="229"/>
      <c r="J617" s="289"/>
      <c r="K617" s="288"/>
      <c r="L617" s="288"/>
      <c r="M617" s="311"/>
      <c r="N617" s="312"/>
      <c r="O617" s="311"/>
      <c r="P617" s="311"/>
      <c r="Q617" s="311"/>
      <c r="R617" s="311"/>
      <c r="S617" s="311"/>
      <c r="T617" s="311"/>
      <c r="U617" s="311"/>
      <c r="V617" s="311"/>
      <c r="W617" s="311"/>
      <c r="X617" s="311"/>
      <c r="Y617" s="311"/>
      <c r="Z617" s="311"/>
      <c r="AA617" s="311"/>
      <c r="AB617" s="311"/>
      <c r="AC617" s="311"/>
      <c r="AD617" s="311"/>
      <c r="AE617" s="311"/>
      <c r="AF617" s="311"/>
      <c r="AG617" s="311"/>
      <c r="AH617" s="311"/>
      <c r="AI617" s="311"/>
      <c r="AJ617" s="311"/>
    </row>
    <row r="618" spans="1:36" s="36" customFormat="1" ht="31.5" x14ac:dyDescent="0.25">
      <c r="A618" s="18" t="s">
        <v>17</v>
      </c>
      <c r="B618" s="100" t="s">
        <v>955</v>
      </c>
      <c r="C618" s="91" t="s">
        <v>16</v>
      </c>
      <c r="D618" s="264">
        <f>D619</f>
        <v>4227</v>
      </c>
      <c r="E618" s="169"/>
      <c r="F618" s="227"/>
      <c r="G618" s="228"/>
      <c r="H618" s="228"/>
      <c r="I618" s="229"/>
      <c r="J618" s="289"/>
      <c r="K618" s="288"/>
      <c r="L618" s="288"/>
      <c r="M618" s="311"/>
      <c r="N618" s="312"/>
      <c r="O618" s="311"/>
      <c r="P618" s="311"/>
      <c r="Q618" s="311"/>
      <c r="R618" s="311"/>
      <c r="S618" s="311"/>
      <c r="T618" s="311"/>
      <c r="U618" s="311"/>
      <c r="V618" s="311"/>
      <c r="W618" s="311"/>
      <c r="X618" s="311"/>
      <c r="Y618" s="311"/>
      <c r="Z618" s="311"/>
      <c r="AA618" s="311"/>
      <c r="AB618" s="311"/>
      <c r="AC618" s="311"/>
      <c r="AD618" s="311"/>
      <c r="AE618" s="311"/>
      <c r="AF618" s="311"/>
      <c r="AG618" s="311"/>
      <c r="AH618" s="311"/>
      <c r="AI618" s="311"/>
      <c r="AJ618" s="311"/>
    </row>
    <row r="619" spans="1:36" s="36" customFormat="1" ht="15.75" x14ac:dyDescent="0.25">
      <c r="A619" s="14" t="s">
        <v>802</v>
      </c>
      <c r="B619" s="100" t="s">
        <v>955</v>
      </c>
      <c r="C619" s="91" t="s">
        <v>78</v>
      </c>
      <c r="D619" s="264">
        <v>4227</v>
      </c>
      <c r="E619" s="169"/>
      <c r="F619" s="227"/>
      <c r="G619" s="228"/>
      <c r="H619" s="228"/>
      <c r="I619" s="229"/>
      <c r="J619" s="289"/>
      <c r="K619" s="288"/>
      <c r="L619" s="288"/>
      <c r="M619" s="311"/>
      <c r="N619" s="312"/>
      <c r="O619" s="311"/>
      <c r="P619" s="311"/>
      <c r="Q619" s="311"/>
      <c r="R619" s="311"/>
      <c r="S619" s="311"/>
      <c r="T619" s="311"/>
      <c r="U619" s="311"/>
      <c r="V619" s="311"/>
      <c r="W619" s="311"/>
      <c r="X619" s="311"/>
      <c r="Y619" s="311"/>
      <c r="Z619" s="311"/>
      <c r="AA619" s="311"/>
      <c r="AB619" s="311"/>
      <c r="AC619" s="311"/>
      <c r="AD619" s="311"/>
      <c r="AE619" s="311"/>
      <c r="AF619" s="311"/>
      <c r="AG619" s="311"/>
      <c r="AH619" s="311"/>
      <c r="AI619" s="311"/>
      <c r="AJ619" s="311"/>
    </row>
    <row r="620" spans="1:36" s="40" customFormat="1" ht="31.5" x14ac:dyDescent="0.25">
      <c r="A620" s="23" t="s">
        <v>1022</v>
      </c>
      <c r="B620" s="101" t="s">
        <v>972</v>
      </c>
      <c r="C620" s="115"/>
      <c r="D620" s="239">
        <f>D621</f>
        <v>6826</v>
      </c>
      <c r="E620" s="198"/>
      <c r="F620" s="315"/>
      <c r="G620" s="316"/>
      <c r="H620" s="316"/>
      <c r="I620" s="317"/>
      <c r="J620" s="318"/>
      <c r="K620" s="319"/>
      <c r="L620" s="319"/>
      <c r="M620" s="320"/>
      <c r="N620" s="321"/>
      <c r="O620" s="320"/>
      <c r="P620" s="320"/>
      <c r="Q620" s="320"/>
      <c r="R620" s="320"/>
      <c r="S620" s="320"/>
      <c r="T620" s="320"/>
      <c r="U620" s="320"/>
      <c r="V620" s="320"/>
      <c r="W620" s="320"/>
      <c r="X620" s="320"/>
      <c r="Y620" s="320"/>
      <c r="Z620" s="320"/>
      <c r="AA620" s="320"/>
      <c r="AB620" s="320"/>
      <c r="AC620" s="320"/>
      <c r="AD620" s="320"/>
      <c r="AE620" s="320"/>
      <c r="AF620" s="320"/>
      <c r="AG620" s="320"/>
      <c r="AH620" s="320"/>
      <c r="AI620" s="320"/>
      <c r="AJ620" s="320"/>
    </row>
    <row r="621" spans="1:36" s="36" customFormat="1" ht="31.5" x14ac:dyDescent="0.25">
      <c r="A621" s="26" t="s">
        <v>646</v>
      </c>
      <c r="B621" s="100" t="s">
        <v>972</v>
      </c>
      <c r="C621" s="114" t="s">
        <v>36</v>
      </c>
      <c r="D621" s="264">
        <f>D622</f>
        <v>6826</v>
      </c>
      <c r="E621" s="169"/>
      <c r="F621" s="227"/>
      <c r="G621" s="228"/>
      <c r="H621" s="228"/>
      <c r="I621" s="229"/>
      <c r="J621" s="289"/>
      <c r="K621" s="288"/>
      <c r="L621" s="288"/>
      <c r="M621" s="311"/>
      <c r="N621" s="312"/>
      <c r="O621" s="311"/>
      <c r="P621" s="311"/>
      <c r="Q621" s="311"/>
      <c r="R621" s="311"/>
      <c r="S621" s="311"/>
      <c r="T621" s="311"/>
      <c r="U621" s="311"/>
      <c r="V621" s="311"/>
      <c r="W621" s="311"/>
      <c r="X621" s="311"/>
      <c r="Y621" s="311"/>
      <c r="Z621" s="311"/>
      <c r="AA621" s="311"/>
      <c r="AB621" s="311"/>
      <c r="AC621" s="311"/>
      <c r="AD621" s="311"/>
      <c r="AE621" s="311"/>
      <c r="AF621" s="311"/>
      <c r="AG621" s="311"/>
      <c r="AH621" s="311"/>
      <c r="AI621" s="311"/>
      <c r="AJ621" s="311"/>
    </row>
    <row r="622" spans="1:36" s="36" customFormat="1" ht="15.75" x14ac:dyDescent="0.25">
      <c r="A622" s="21" t="s">
        <v>35</v>
      </c>
      <c r="B622" s="100" t="s">
        <v>972</v>
      </c>
      <c r="C622" s="114" t="s">
        <v>149</v>
      </c>
      <c r="D622" s="264">
        <f>D623</f>
        <v>6826</v>
      </c>
      <c r="E622" s="169"/>
      <c r="F622" s="227"/>
      <c r="G622" s="228"/>
      <c r="H622" s="228"/>
      <c r="I622" s="229"/>
      <c r="J622" s="289"/>
      <c r="K622" s="288"/>
      <c r="L622" s="288"/>
      <c r="M622" s="311"/>
      <c r="N622" s="312"/>
      <c r="O622" s="311"/>
      <c r="P622" s="311"/>
      <c r="Q622" s="311"/>
      <c r="R622" s="311"/>
      <c r="S622" s="311"/>
      <c r="T622" s="311"/>
      <c r="U622" s="311"/>
      <c r="V622" s="311"/>
      <c r="W622" s="311"/>
      <c r="X622" s="311"/>
      <c r="Y622" s="311"/>
      <c r="Z622" s="311"/>
      <c r="AA622" s="311"/>
      <c r="AB622" s="311"/>
      <c r="AC622" s="311"/>
      <c r="AD622" s="311"/>
      <c r="AE622" s="311"/>
      <c r="AF622" s="311"/>
      <c r="AG622" s="311"/>
      <c r="AH622" s="311"/>
      <c r="AI622" s="311"/>
      <c r="AJ622" s="311"/>
    </row>
    <row r="623" spans="1:36" s="36" customFormat="1" ht="31.5" x14ac:dyDescent="0.25">
      <c r="A623" s="21" t="s">
        <v>96</v>
      </c>
      <c r="B623" s="100" t="s">
        <v>972</v>
      </c>
      <c r="C623" s="114" t="s">
        <v>97</v>
      </c>
      <c r="D623" s="264">
        <v>6826</v>
      </c>
      <c r="E623" s="169"/>
      <c r="F623" s="227"/>
      <c r="G623" s="228"/>
      <c r="H623" s="228"/>
      <c r="I623" s="229"/>
      <c r="J623" s="289"/>
      <c r="K623" s="288"/>
      <c r="L623" s="288"/>
      <c r="M623" s="311"/>
      <c r="N623" s="312"/>
      <c r="O623" s="311"/>
      <c r="P623" s="311"/>
      <c r="Q623" s="311"/>
      <c r="R623" s="311"/>
      <c r="S623" s="311"/>
      <c r="T623" s="311"/>
      <c r="U623" s="311"/>
      <c r="V623" s="311"/>
      <c r="W623" s="311"/>
      <c r="X623" s="311"/>
      <c r="Y623" s="311"/>
      <c r="Z623" s="311"/>
      <c r="AA623" s="311"/>
      <c r="AB623" s="311"/>
      <c r="AC623" s="311"/>
      <c r="AD623" s="311"/>
      <c r="AE623" s="311"/>
      <c r="AF623" s="311"/>
      <c r="AG623" s="311"/>
      <c r="AH623" s="311"/>
      <c r="AI623" s="311"/>
      <c r="AJ623" s="311"/>
    </row>
    <row r="624" spans="1:36" s="36" customFormat="1" ht="47.25" x14ac:dyDescent="0.25">
      <c r="A624" s="32" t="s">
        <v>1038</v>
      </c>
      <c r="B624" s="101" t="s">
        <v>1037</v>
      </c>
      <c r="C624" s="96"/>
      <c r="D624" s="239">
        <f>D625</f>
        <v>3200</v>
      </c>
      <c r="E624" s="169"/>
      <c r="F624" s="227"/>
      <c r="G624" s="228"/>
      <c r="H624" s="228"/>
      <c r="I624" s="229"/>
      <c r="J624" s="289"/>
      <c r="K624" s="288"/>
      <c r="L624" s="288"/>
      <c r="M624" s="311"/>
      <c r="N624" s="312"/>
      <c r="O624" s="311"/>
      <c r="P624" s="311"/>
      <c r="Q624" s="311"/>
      <c r="R624" s="311"/>
      <c r="S624" s="311"/>
      <c r="T624" s="311"/>
      <c r="U624" s="311"/>
      <c r="V624" s="311"/>
      <c r="W624" s="311"/>
      <c r="X624" s="311"/>
      <c r="Y624" s="311"/>
      <c r="Z624" s="311"/>
      <c r="AA624" s="311"/>
      <c r="AB624" s="311"/>
      <c r="AC624" s="311"/>
      <c r="AD624" s="311"/>
      <c r="AE624" s="311"/>
      <c r="AF624" s="311"/>
      <c r="AG624" s="311"/>
      <c r="AH624" s="311"/>
      <c r="AI624" s="311"/>
      <c r="AJ624" s="311"/>
    </row>
    <row r="625" spans="1:36" s="36" customFormat="1" ht="31.5" x14ac:dyDescent="0.25">
      <c r="A625" s="26" t="s">
        <v>646</v>
      </c>
      <c r="B625" s="100" t="s">
        <v>1037</v>
      </c>
      <c r="C625" s="114" t="s">
        <v>36</v>
      </c>
      <c r="D625" s="264">
        <f>D626</f>
        <v>3200</v>
      </c>
      <c r="E625" s="169"/>
      <c r="F625" s="227"/>
      <c r="G625" s="228"/>
      <c r="H625" s="228"/>
      <c r="I625" s="229"/>
      <c r="J625" s="289"/>
      <c r="K625" s="288"/>
      <c r="L625" s="288"/>
      <c r="M625" s="311"/>
      <c r="N625" s="312"/>
      <c r="O625" s="311"/>
      <c r="P625" s="311"/>
      <c r="Q625" s="311"/>
      <c r="R625" s="311"/>
      <c r="S625" s="311"/>
      <c r="T625" s="311"/>
      <c r="U625" s="311"/>
      <c r="V625" s="311"/>
      <c r="W625" s="311"/>
      <c r="X625" s="311"/>
      <c r="Y625" s="311"/>
      <c r="Z625" s="311"/>
      <c r="AA625" s="311"/>
      <c r="AB625" s="311"/>
      <c r="AC625" s="311"/>
      <c r="AD625" s="311"/>
      <c r="AE625" s="311"/>
      <c r="AF625" s="311"/>
      <c r="AG625" s="311"/>
      <c r="AH625" s="311"/>
      <c r="AI625" s="311"/>
      <c r="AJ625" s="311"/>
    </row>
    <row r="626" spans="1:36" s="36" customFormat="1" ht="15.75" x14ac:dyDescent="0.25">
      <c r="A626" s="21" t="s">
        <v>35</v>
      </c>
      <c r="B626" s="100" t="s">
        <v>1037</v>
      </c>
      <c r="C626" s="114" t="s">
        <v>149</v>
      </c>
      <c r="D626" s="264">
        <f>D627</f>
        <v>3200</v>
      </c>
      <c r="E626" s="169"/>
      <c r="F626" s="227"/>
      <c r="G626" s="228"/>
      <c r="H626" s="228"/>
      <c r="I626" s="229"/>
      <c r="J626" s="289"/>
      <c r="K626" s="288"/>
      <c r="L626" s="288"/>
      <c r="M626" s="311"/>
      <c r="N626" s="312"/>
      <c r="O626" s="311"/>
      <c r="P626" s="311"/>
      <c r="Q626" s="311"/>
      <c r="R626" s="311"/>
      <c r="S626" s="311"/>
      <c r="T626" s="311"/>
      <c r="U626" s="311"/>
      <c r="V626" s="311"/>
      <c r="W626" s="311"/>
      <c r="X626" s="311"/>
      <c r="Y626" s="311"/>
      <c r="Z626" s="311"/>
      <c r="AA626" s="311"/>
      <c r="AB626" s="311"/>
      <c r="AC626" s="311"/>
      <c r="AD626" s="311"/>
      <c r="AE626" s="311"/>
      <c r="AF626" s="311"/>
      <c r="AG626" s="311"/>
      <c r="AH626" s="311"/>
      <c r="AI626" s="311"/>
      <c r="AJ626" s="311"/>
    </row>
    <row r="627" spans="1:36" s="36" customFormat="1" ht="31.5" x14ac:dyDescent="0.25">
      <c r="A627" s="21" t="s">
        <v>96</v>
      </c>
      <c r="B627" s="100" t="s">
        <v>1037</v>
      </c>
      <c r="C627" s="114" t="s">
        <v>97</v>
      </c>
      <c r="D627" s="264">
        <v>3200</v>
      </c>
      <c r="E627" s="169"/>
      <c r="F627" s="227"/>
      <c r="G627" s="228"/>
      <c r="H627" s="228"/>
      <c r="I627" s="229"/>
      <c r="J627" s="289"/>
      <c r="K627" s="288"/>
      <c r="L627" s="288"/>
      <c r="M627" s="311"/>
      <c r="N627" s="312"/>
      <c r="O627" s="311"/>
      <c r="P627" s="311"/>
      <c r="Q627" s="311"/>
      <c r="R627" s="311"/>
      <c r="S627" s="311"/>
      <c r="T627" s="311"/>
      <c r="U627" s="311"/>
      <c r="V627" s="311"/>
      <c r="W627" s="311"/>
      <c r="X627" s="311"/>
      <c r="Y627" s="311"/>
      <c r="Z627" s="311"/>
      <c r="AA627" s="311"/>
      <c r="AB627" s="311"/>
      <c r="AC627" s="311"/>
      <c r="AD627" s="311"/>
      <c r="AE627" s="311"/>
      <c r="AF627" s="311"/>
      <c r="AG627" s="311"/>
      <c r="AH627" s="311"/>
      <c r="AI627" s="311"/>
      <c r="AJ627" s="311"/>
    </row>
    <row r="628" spans="1:36" s="36" customFormat="1" ht="15.75" x14ac:dyDescent="0.2">
      <c r="A628" s="193" t="s">
        <v>1076</v>
      </c>
      <c r="B628" s="101" t="s">
        <v>1077</v>
      </c>
      <c r="C628" s="96"/>
      <c r="D628" s="239">
        <f>D629</f>
        <v>7002</v>
      </c>
      <c r="E628" s="169"/>
      <c r="F628" s="227"/>
      <c r="G628" s="228"/>
      <c r="H628" s="228"/>
      <c r="I628" s="229"/>
      <c r="J628" s="289"/>
      <c r="K628" s="288"/>
      <c r="L628" s="288"/>
      <c r="M628" s="311"/>
      <c r="N628" s="312"/>
      <c r="O628" s="311"/>
      <c r="P628" s="311"/>
      <c r="Q628" s="311"/>
      <c r="R628" s="311"/>
      <c r="S628" s="311"/>
      <c r="T628" s="311"/>
      <c r="U628" s="311"/>
      <c r="V628" s="311"/>
      <c r="W628" s="311"/>
      <c r="X628" s="311"/>
      <c r="Y628" s="311"/>
      <c r="Z628" s="311"/>
      <c r="AA628" s="311"/>
      <c r="AB628" s="311"/>
      <c r="AC628" s="311"/>
      <c r="AD628" s="311"/>
      <c r="AE628" s="311"/>
      <c r="AF628" s="311"/>
      <c r="AG628" s="311"/>
      <c r="AH628" s="311"/>
      <c r="AI628" s="311"/>
      <c r="AJ628" s="311"/>
    </row>
    <row r="629" spans="1:36" s="36" customFormat="1" ht="15.75" x14ac:dyDescent="0.2">
      <c r="A629" s="232" t="s">
        <v>1056</v>
      </c>
      <c r="B629" s="100" t="s">
        <v>1077</v>
      </c>
      <c r="C629" s="100" t="s">
        <v>15</v>
      </c>
      <c r="D629" s="264">
        <f>D630</f>
        <v>7002</v>
      </c>
      <c r="E629" s="169"/>
      <c r="F629" s="227"/>
      <c r="G629" s="228"/>
      <c r="H629" s="228"/>
      <c r="I629" s="229"/>
      <c r="J629" s="289"/>
      <c r="K629" s="288"/>
      <c r="L629" s="288"/>
      <c r="M629" s="311"/>
      <c r="N629" s="312"/>
      <c r="O629" s="311"/>
      <c r="P629" s="311"/>
      <c r="Q629" s="311"/>
      <c r="R629" s="311"/>
      <c r="S629" s="311"/>
      <c r="T629" s="311"/>
      <c r="U629" s="311"/>
      <c r="V629" s="311"/>
      <c r="W629" s="311"/>
      <c r="X629" s="311"/>
      <c r="Y629" s="311"/>
      <c r="Z629" s="311"/>
      <c r="AA629" s="311"/>
      <c r="AB629" s="311"/>
      <c r="AC629" s="311"/>
      <c r="AD629" s="311"/>
      <c r="AE629" s="311"/>
      <c r="AF629" s="311"/>
      <c r="AG629" s="311"/>
      <c r="AH629" s="311"/>
      <c r="AI629" s="311"/>
      <c r="AJ629" s="311"/>
    </row>
    <row r="630" spans="1:36" s="36" customFormat="1" ht="31.5" x14ac:dyDescent="0.2">
      <c r="A630" s="232" t="s">
        <v>17</v>
      </c>
      <c r="B630" s="100" t="s">
        <v>1077</v>
      </c>
      <c r="C630" s="100" t="s">
        <v>16</v>
      </c>
      <c r="D630" s="264">
        <f>D631</f>
        <v>7002</v>
      </c>
      <c r="E630" s="169"/>
      <c r="F630" s="227"/>
      <c r="G630" s="228"/>
      <c r="H630" s="228"/>
      <c r="I630" s="229"/>
      <c r="J630" s="289"/>
      <c r="K630" s="288"/>
      <c r="L630" s="288"/>
      <c r="M630" s="311"/>
      <c r="N630" s="312"/>
      <c r="O630" s="311"/>
      <c r="P630" s="311"/>
      <c r="Q630" s="311"/>
      <c r="R630" s="311"/>
      <c r="S630" s="311"/>
      <c r="T630" s="311"/>
      <c r="U630" s="311"/>
      <c r="V630" s="311"/>
      <c r="W630" s="311"/>
      <c r="X630" s="311"/>
      <c r="Y630" s="311"/>
      <c r="Z630" s="311"/>
      <c r="AA630" s="311"/>
      <c r="AB630" s="311"/>
      <c r="AC630" s="311"/>
      <c r="AD630" s="311"/>
      <c r="AE630" s="311"/>
      <c r="AF630" s="311"/>
      <c r="AG630" s="311"/>
      <c r="AH630" s="311"/>
      <c r="AI630" s="311"/>
      <c r="AJ630" s="311"/>
    </row>
    <row r="631" spans="1:36" s="36" customFormat="1" ht="31.5" x14ac:dyDescent="0.2">
      <c r="A631" s="194" t="s">
        <v>667</v>
      </c>
      <c r="B631" s="100" t="s">
        <v>1077</v>
      </c>
      <c r="C631" s="106" t="s">
        <v>560</v>
      </c>
      <c r="D631" s="264">
        <f>28000-5998-15000</f>
        <v>7002</v>
      </c>
      <c r="E631" s="169"/>
      <c r="F631" s="227"/>
      <c r="G631" s="228"/>
      <c r="H631" s="228"/>
      <c r="I631" s="229"/>
      <c r="J631" s="289"/>
      <c r="K631" s="288"/>
      <c r="L631" s="288"/>
      <c r="M631" s="311"/>
      <c r="N631" s="312"/>
      <c r="O631" s="311"/>
      <c r="P631" s="311"/>
      <c r="Q631" s="311"/>
      <c r="R631" s="311"/>
      <c r="S631" s="311"/>
      <c r="T631" s="311"/>
      <c r="U631" s="311"/>
      <c r="V631" s="311"/>
      <c r="W631" s="311"/>
      <c r="X631" s="311"/>
      <c r="Y631" s="311"/>
      <c r="Z631" s="311"/>
      <c r="AA631" s="311"/>
      <c r="AB631" s="311"/>
      <c r="AC631" s="311"/>
      <c r="AD631" s="311"/>
      <c r="AE631" s="311"/>
      <c r="AF631" s="311"/>
      <c r="AG631" s="311"/>
      <c r="AH631" s="311"/>
      <c r="AI631" s="311"/>
      <c r="AJ631" s="311"/>
    </row>
    <row r="632" spans="1:36" s="36" customFormat="1" ht="31.5" x14ac:dyDescent="0.2">
      <c r="A632" s="233" t="s">
        <v>1086</v>
      </c>
      <c r="B632" s="101" t="s">
        <v>1085</v>
      </c>
      <c r="C632" s="115"/>
      <c r="D632" s="239">
        <f>D633</f>
        <v>76303</v>
      </c>
      <c r="E632" s="169"/>
      <c r="F632" s="227"/>
      <c r="G632" s="228"/>
      <c r="H632" s="228"/>
      <c r="I632" s="229"/>
      <c r="J632" s="289"/>
      <c r="K632" s="288"/>
      <c r="L632" s="288"/>
      <c r="M632" s="311"/>
      <c r="N632" s="312"/>
      <c r="O632" s="311"/>
      <c r="P632" s="311"/>
      <c r="Q632" s="311"/>
      <c r="R632" s="311"/>
      <c r="S632" s="311"/>
      <c r="T632" s="311"/>
      <c r="U632" s="311"/>
      <c r="V632" s="311"/>
      <c r="W632" s="311"/>
      <c r="X632" s="311"/>
      <c r="Y632" s="311"/>
      <c r="Z632" s="311"/>
      <c r="AA632" s="311"/>
      <c r="AB632" s="311"/>
      <c r="AC632" s="311"/>
      <c r="AD632" s="311"/>
      <c r="AE632" s="311"/>
      <c r="AF632" s="311"/>
      <c r="AG632" s="311"/>
      <c r="AH632" s="311"/>
      <c r="AI632" s="311"/>
      <c r="AJ632" s="311"/>
    </row>
    <row r="633" spans="1:36" s="36" customFormat="1" ht="15.75" x14ac:dyDescent="0.25">
      <c r="A633" s="17" t="s">
        <v>13</v>
      </c>
      <c r="B633" s="101" t="s">
        <v>1085</v>
      </c>
      <c r="C633" s="100" t="s">
        <v>14</v>
      </c>
      <c r="D633" s="264">
        <f>D634</f>
        <v>76303</v>
      </c>
      <c r="E633" s="169"/>
      <c r="F633" s="227"/>
      <c r="G633" s="228"/>
      <c r="H633" s="228"/>
      <c r="I633" s="229"/>
      <c r="J633" s="289"/>
      <c r="K633" s="288"/>
      <c r="L633" s="288"/>
      <c r="M633" s="311"/>
      <c r="N633" s="312"/>
      <c r="O633" s="311"/>
      <c r="P633" s="311"/>
      <c r="Q633" s="311"/>
      <c r="R633" s="311"/>
      <c r="S633" s="311"/>
      <c r="T633" s="311"/>
      <c r="U633" s="311"/>
      <c r="V633" s="311"/>
      <c r="W633" s="311"/>
      <c r="X633" s="311"/>
      <c r="Y633" s="311"/>
      <c r="Z633" s="311"/>
      <c r="AA633" s="311"/>
      <c r="AB633" s="311"/>
      <c r="AC633" s="311"/>
      <c r="AD633" s="311"/>
      <c r="AE633" s="311"/>
      <c r="AF633" s="311"/>
      <c r="AG633" s="311"/>
      <c r="AH633" s="311"/>
      <c r="AI633" s="311"/>
      <c r="AJ633" s="311"/>
    </row>
    <row r="634" spans="1:36" s="36" customFormat="1" ht="47.25" x14ac:dyDescent="0.25">
      <c r="A634" s="42" t="s">
        <v>357</v>
      </c>
      <c r="B634" s="101" t="s">
        <v>1085</v>
      </c>
      <c r="C634" s="100" t="s">
        <v>12</v>
      </c>
      <c r="D634" s="264">
        <f>D635</f>
        <v>76303</v>
      </c>
      <c r="E634" s="169"/>
      <c r="F634" s="227"/>
      <c r="G634" s="228"/>
      <c r="H634" s="228"/>
      <c r="I634" s="229"/>
      <c r="J634" s="289"/>
      <c r="K634" s="288"/>
      <c r="L634" s="288"/>
      <c r="M634" s="311"/>
      <c r="N634" s="312"/>
      <c r="O634" s="311"/>
      <c r="P634" s="311"/>
      <c r="Q634" s="311"/>
      <c r="R634" s="311"/>
      <c r="S634" s="311"/>
      <c r="T634" s="311"/>
      <c r="U634" s="311"/>
      <c r="V634" s="311"/>
      <c r="W634" s="311"/>
      <c r="X634" s="311"/>
      <c r="Y634" s="311"/>
      <c r="Z634" s="311"/>
      <c r="AA634" s="311"/>
      <c r="AB634" s="311"/>
      <c r="AC634" s="311"/>
      <c r="AD634" s="311"/>
      <c r="AE634" s="311"/>
      <c r="AF634" s="311"/>
      <c r="AG634" s="311"/>
      <c r="AH634" s="311"/>
      <c r="AI634" s="311"/>
      <c r="AJ634" s="311"/>
    </row>
    <row r="635" spans="1:36" s="36" customFormat="1" ht="47.25" x14ac:dyDescent="0.25">
      <c r="A635" s="199" t="s">
        <v>612</v>
      </c>
      <c r="B635" s="101" t="s">
        <v>1085</v>
      </c>
      <c r="C635" s="100" t="s">
        <v>617</v>
      </c>
      <c r="D635" s="264">
        <v>76303</v>
      </c>
      <c r="E635" s="169"/>
      <c r="F635" s="227"/>
      <c r="G635" s="228"/>
      <c r="H635" s="228"/>
      <c r="I635" s="229"/>
      <c r="J635" s="289"/>
      <c r="K635" s="288"/>
      <c r="L635" s="288"/>
      <c r="M635" s="311"/>
      <c r="N635" s="312"/>
      <c r="O635" s="311"/>
      <c r="P635" s="311"/>
      <c r="Q635" s="311"/>
      <c r="R635" s="311"/>
      <c r="S635" s="311"/>
      <c r="T635" s="311"/>
      <c r="U635" s="311"/>
      <c r="V635" s="311"/>
      <c r="W635" s="311"/>
      <c r="X635" s="311"/>
      <c r="Y635" s="311"/>
      <c r="Z635" s="311"/>
      <c r="AA635" s="311"/>
      <c r="AB635" s="311"/>
      <c r="AC635" s="311"/>
      <c r="AD635" s="311"/>
      <c r="AE635" s="311"/>
      <c r="AF635" s="311"/>
      <c r="AG635" s="311"/>
      <c r="AH635" s="311"/>
      <c r="AI635" s="311"/>
      <c r="AJ635" s="311"/>
    </row>
    <row r="636" spans="1:36" s="36" customFormat="1" ht="47.25" x14ac:dyDescent="0.2">
      <c r="A636" s="249" t="s">
        <v>1104</v>
      </c>
      <c r="B636" s="101" t="s">
        <v>1105</v>
      </c>
      <c r="C636" s="115"/>
      <c r="D636" s="272">
        <f>D637</f>
        <v>5095</v>
      </c>
      <c r="E636" s="169"/>
      <c r="F636" s="227"/>
      <c r="G636" s="228"/>
      <c r="H636" s="228"/>
      <c r="I636" s="229"/>
      <c r="J636" s="289"/>
      <c r="K636" s="288"/>
      <c r="L636" s="288"/>
      <c r="M636" s="311"/>
      <c r="N636" s="312"/>
      <c r="O636" s="311"/>
      <c r="P636" s="311"/>
      <c r="Q636" s="311"/>
      <c r="R636" s="311"/>
      <c r="S636" s="311"/>
      <c r="T636" s="311"/>
      <c r="U636" s="311"/>
      <c r="V636" s="311"/>
      <c r="W636" s="311"/>
      <c r="X636" s="311"/>
      <c r="Y636" s="311"/>
      <c r="Z636" s="311"/>
      <c r="AA636" s="311"/>
      <c r="AB636" s="311"/>
      <c r="AC636" s="311"/>
      <c r="AD636" s="311"/>
      <c r="AE636" s="311"/>
      <c r="AF636" s="311"/>
      <c r="AG636" s="311"/>
      <c r="AH636" s="311"/>
      <c r="AI636" s="311"/>
      <c r="AJ636" s="311"/>
    </row>
    <row r="637" spans="1:36" s="36" customFormat="1" ht="31.5" x14ac:dyDescent="0.2">
      <c r="A637" s="230" t="s">
        <v>646</v>
      </c>
      <c r="B637" s="100" t="s">
        <v>1105</v>
      </c>
      <c r="C637" s="114" t="s">
        <v>36</v>
      </c>
      <c r="D637" s="273">
        <f>D638</f>
        <v>5095</v>
      </c>
      <c r="E637" s="169"/>
      <c r="F637" s="227"/>
      <c r="G637" s="228"/>
      <c r="H637" s="228"/>
      <c r="I637" s="229"/>
      <c r="J637" s="289"/>
      <c r="K637" s="288"/>
      <c r="L637" s="288"/>
      <c r="M637" s="311"/>
      <c r="N637" s="312"/>
      <c r="O637" s="311"/>
      <c r="P637" s="311"/>
      <c r="Q637" s="311"/>
      <c r="R637" s="311"/>
      <c r="S637" s="311"/>
      <c r="T637" s="311"/>
      <c r="U637" s="311"/>
      <c r="V637" s="311"/>
      <c r="W637" s="311"/>
      <c r="X637" s="311"/>
      <c r="Y637" s="311"/>
      <c r="Z637" s="311"/>
      <c r="AA637" s="311"/>
      <c r="AB637" s="311"/>
      <c r="AC637" s="311"/>
      <c r="AD637" s="311"/>
      <c r="AE637" s="311"/>
      <c r="AF637" s="311"/>
      <c r="AG637" s="311"/>
      <c r="AH637" s="311"/>
      <c r="AI637" s="311"/>
      <c r="AJ637" s="311"/>
    </row>
    <row r="638" spans="1:36" s="36" customFormat="1" ht="15.75" x14ac:dyDescent="0.2">
      <c r="A638" s="231" t="s">
        <v>35</v>
      </c>
      <c r="B638" s="100" t="s">
        <v>1105</v>
      </c>
      <c r="C638" s="114" t="s">
        <v>149</v>
      </c>
      <c r="D638" s="273">
        <f>D639</f>
        <v>5095</v>
      </c>
      <c r="E638" s="169"/>
      <c r="F638" s="227"/>
      <c r="G638" s="228"/>
      <c r="H638" s="228"/>
      <c r="I638" s="229"/>
      <c r="J638" s="289"/>
      <c r="K638" s="288"/>
      <c r="L638" s="288"/>
      <c r="M638" s="311"/>
      <c r="N638" s="312"/>
      <c r="O638" s="311"/>
      <c r="P638" s="311"/>
      <c r="Q638" s="311"/>
      <c r="R638" s="311"/>
      <c r="S638" s="311"/>
      <c r="T638" s="311"/>
      <c r="U638" s="311"/>
      <c r="V638" s="311"/>
      <c r="W638" s="311"/>
      <c r="X638" s="311"/>
      <c r="Y638" s="311"/>
      <c r="Z638" s="311"/>
      <c r="AA638" s="311"/>
      <c r="AB638" s="311"/>
      <c r="AC638" s="311"/>
      <c r="AD638" s="311"/>
      <c r="AE638" s="311"/>
      <c r="AF638" s="311"/>
      <c r="AG638" s="311"/>
      <c r="AH638" s="311"/>
      <c r="AI638" s="311"/>
      <c r="AJ638" s="311"/>
    </row>
    <row r="639" spans="1:36" s="36" customFormat="1" ht="31.5" x14ac:dyDescent="0.2">
      <c r="A639" s="231" t="s">
        <v>96</v>
      </c>
      <c r="B639" s="100" t="s">
        <v>1105</v>
      </c>
      <c r="C639" s="114" t="s">
        <v>97</v>
      </c>
      <c r="D639" s="273">
        <f>3095+2000</f>
        <v>5095</v>
      </c>
      <c r="E639" s="169"/>
      <c r="F639" s="227"/>
      <c r="G639" s="228"/>
      <c r="H639" s="228"/>
      <c r="I639" s="229"/>
      <c r="J639" s="289"/>
      <c r="K639" s="288"/>
      <c r="L639" s="288"/>
      <c r="M639" s="311"/>
      <c r="N639" s="312"/>
      <c r="O639" s="311"/>
      <c r="P639" s="311"/>
      <c r="Q639" s="311"/>
      <c r="R639" s="311"/>
      <c r="S639" s="311"/>
      <c r="T639" s="311"/>
      <c r="U639" s="311"/>
      <c r="V639" s="311"/>
      <c r="W639" s="311"/>
      <c r="X639" s="311"/>
      <c r="Y639" s="311"/>
      <c r="Z639" s="311"/>
      <c r="AA639" s="311"/>
      <c r="AB639" s="311"/>
      <c r="AC639" s="311"/>
      <c r="AD639" s="311"/>
      <c r="AE639" s="311"/>
      <c r="AF639" s="311"/>
      <c r="AG639" s="311"/>
      <c r="AH639" s="311"/>
      <c r="AI639" s="311"/>
      <c r="AJ639" s="311"/>
    </row>
    <row r="640" spans="1:36" s="36" customFormat="1" ht="31.5" x14ac:dyDescent="0.2">
      <c r="A640" s="249" t="s">
        <v>1120</v>
      </c>
      <c r="B640" s="101" t="s">
        <v>1121</v>
      </c>
      <c r="C640" s="115"/>
      <c r="D640" s="272">
        <f>D641</f>
        <v>100000</v>
      </c>
      <c r="E640" s="169"/>
      <c r="F640" s="227"/>
      <c r="G640" s="228"/>
      <c r="H640" s="228"/>
      <c r="I640" s="229"/>
      <c r="J640" s="289"/>
      <c r="K640" s="288"/>
      <c r="L640" s="288"/>
      <c r="M640" s="311"/>
      <c r="N640" s="312"/>
      <c r="O640" s="311"/>
      <c r="P640" s="311"/>
      <c r="Q640" s="311"/>
      <c r="R640" s="311"/>
      <c r="S640" s="311"/>
      <c r="T640" s="311"/>
      <c r="U640" s="311"/>
      <c r="V640" s="311"/>
      <c r="W640" s="311"/>
      <c r="X640" s="311"/>
      <c r="Y640" s="311"/>
      <c r="Z640" s="311"/>
      <c r="AA640" s="311"/>
      <c r="AB640" s="311"/>
      <c r="AC640" s="311"/>
      <c r="AD640" s="311"/>
      <c r="AE640" s="311"/>
      <c r="AF640" s="311"/>
      <c r="AG640" s="311"/>
      <c r="AH640" s="311"/>
      <c r="AI640" s="311"/>
      <c r="AJ640" s="311"/>
    </row>
    <row r="641" spans="1:36" s="36" customFormat="1" ht="15.75" x14ac:dyDescent="0.25">
      <c r="A641" s="17" t="s">
        <v>13</v>
      </c>
      <c r="B641" s="101" t="s">
        <v>1121</v>
      </c>
      <c r="C641" s="100" t="s">
        <v>14</v>
      </c>
      <c r="D641" s="264">
        <f>D642</f>
        <v>100000</v>
      </c>
      <c r="E641" s="169"/>
      <c r="F641" s="227"/>
      <c r="G641" s="228"/>
      <c r="H641" s="228"/>
      <c r="I641" s="229"/>
      <c r="J641" s="289"/>
      <c r="K641" s="288"/>
      <c r="L641" s="288"/>
      <c r="M641" s="311"/>
      <c r="N641" s="312"/>
      <c r="O641" s="311"/>
      <c r="P641" s="311"/>
      <c r="Q641" s="311"/>
      <c r="R641" s="311"/>
      <c r="S641" s="311"/>
      <c r="T641" s="311"/>
      <c r="U641" s="311"/>
      <c r="V641" s="311"/>
      <c r="W641" s="311"/>
      <c r="X641" s="311"/>
      <c r="Y641" s="311"/>
      <c r="Z641" s="311"/>
      <c r="AA641" s="311"/>
      <c r="AB641" s="311"/>
      <c r="AC641" s="311"/>
      <c r="AD641" s="311"/>
      <c r="AE641" s="311"/>
      <c r="AF641" s="311"/>
      <c r="AG641" s="311"/>
      <c r="AH641" s="311"/>
      <c r="AI641" s="311"/>
      <c r="AJ641" s="311"/>
    </row>
    <row r="642" spans="1:36" s="36" customFormat="1" ht="47.25" x14ac:dyDescent="0.25">
      <c r="A642" s="42" t="s">
        <v>357</v>
      </c>
      <c r="B642" s="101" t="s">
        <v>1121</v>
      </c>
      <c r="C642" s="100" t="s">
        <v>12</v>
      </c>
      <c r="D642" s="264">
        <f>D643</f>
        <v>100000</v>
      </c>
      <c r="E642" s="169"/>
      <c r="F642" s="227"/>
      <c r="G642" s="228"/>
      <c r="H642" s="228"/>
      <c r="I642" s="229"/>
      <c r="J642" s="289"/>
      <c r="K642" s="288"/>
      <c r="L642" s="288"/>
      <c r="M642" s="311"/>
      <c r="N642" s="312"/>
      <c r="O642" s="311"/>
      <c r="P642" s="311"/>
      <c r="Q642" s="311"/>
      <c r="R642" s="311"/>
      <c r="S642" s="311"/>
      <c r="T642" s="311"/>
      <c r="U642" s="311"/>
      <c r="V642" s="311"/>
      <c r="W642" s="311"/>
      <c r="X642" s="311"/>
      <c r="Y642" s="311"/>
      <c r="Z642" s="311"/>
      <c r="AA642" s="311"/>
      <c r="AB642" s="311"/>
      <c r="AC642" s="311"/>
      <c r="AD642" s="311"/>
      <c r="AE642" s="311"/>
      <c r="AF642" s="311"/>
      <c r="AG642" s="311"/>
      <c r="AH642" s="311"/>
      <c r="AI642" s="311"/>
      <c r="AJ642" s="311"/>
    </row>
    <row r="643" spans="1:36" s="36" customFormat="1" ht="78.75" x14ac:dyDescent="0.2">
      <c r="A643" s="231" t="s">
        <v>673</v>
      </c>
      <c r="B643" s="101" t="s">
        <v>1121</v>
      </c>
      <c r="C643" s="114" t="s">
        <v>616</v>
      </c>
      <c r="D643" s="273">
        <v>100000</v>
      </c>
      <c r="E643" s="169"/>
      <c r="F643" s="227"/>
      <c r="G643" s="228"/>
      <c r="H643" s="228"/>
      <c r="I643" s="229"/>
      <c r="J643" s="289"/>
      <c r="K643" s="288"/>
      <c r="L643" s="288"/>
      <c r="M643" s="311"/>
      <c r="N643" s="312"/>
      <c r="O643" s="311"/>
      <c r="P643" s="311"/>
      <c r="Q643" s="311"/>
      <c r="R643" s="323"/>
      <c r="S643" s="311"/>
      <c r="T643" s="311"/>
      <c r="U643" s="311"/>
      <c r="V643" s="311"/>
      <c r="W643" s="311"/>
      <c r="X643" s="311"/>
      <c r="Y643" s="311"/>
      <c r="Z643" s="311"/>
      <c r="AA643" s="311"/>
      <c r="AB643" s="311"/>
      <c r="AC643" s="311"/>
      <c r="AD643" s="311"/>
      <c r="AE643" s="311"/>
      <c r="AF643" s="311"/>
      <c r="AG643" s="311"/>
      <c r="AH643" s="311"/>
      <c r="AI643" s="311"/>
      <c r="AJ643" s="311"/>
    </row>
    <row r="644" spans="1:36" s="40" customFormat="1" ht="47.25" x14ac:dyDescent="0.25">
      <c r="A644" s="32" t="s">
        <v>873</v>
      </c>
      <c r="B644" s="101" t="s">
        <v>874</v>
      </c>
      <c r="C644" s="96"/>
      <c r="D644" s="239">
        <f>D645</f>
        <v>7920</v>
      </c>
      <c r="E644" s="198"/>
      <c r="F644" s="315"/>
      <c r="G644" s="316"/>
      <c r="H644" s="316"/>
      <c r="I644" s="317"/>
      <c r="J644" s="318"/>
      <c r="K644" s="319"/>
      <c r="L644" s="319"/>
      <c r="M644" s="320"/>
      <c r="N644" s="321"/>
      <c r="O644" s="320"/>
      <c r="P644" s="320"/>
      <c r="Q644" s="320"/>
      <c r="R644" s="320"/>
      <c r="S644" s="320"/>
      <c r="T644" s="320"/>
      <c r="U644" s="320"/>
      <c r="V644" s="320"/>
      <c r="W644" s="320"/>
      <c r="X644" s="320"/>
      <c r="Y644" s="320"/>
      <c r="Z644" s="320"/>
      <c r="AA644" s="320"/>
      <c r="AB644" s="320"/>
      <c r="AC644" s="320"/>
      <c r="AD644" s="320"/>
      <c r="AE644" s="320"/>
      <c r="AF644" s="320"/>
      <c r="AG644" s="320"/>
      <c r="AH644" s="320"/>
      <c r="AI644" s="320"/>
      <c r="AJ644" s="320"/>
    </row>
    <row r="645" spans="1:36" s="36" customFormat="1" ht="31.5" x14ac:dyDescent="0.2">
      <c r="A645" s="187" t="s">
        <v>532</v>
      </c>
      <c r="B645" s="100" t="s">
        <v>874</v>
      </c>
      <c r="C645" s="100" t="s">
        <v>15</v>
      </c>
      <c r="D645" s="264">
        <f>D646</f>
        <v>7920</v>
      </c>
      <c r="E645" s="169"/>
      <c r="F645" s="227"/>
      <c r="G645" s="228"/>
      <c r="H645" s="228"/>
      <c r="I645" s="229"/>
      <c r="J645" s="289"/>
      <c r="K645" s="288"/>
      <c r="L645" s="288"/>
      <c r="M645" s="311"/>
      <c r="N645" s="312"/>
      <c r="O645" s="311"/>
      <c r="P645" s="311"/>
      <c r="Q645" s="311"/>
      <c r="R645" s="311"/>
      <c r="S645" s="311"/>
      <c r="T645" s="311"/>
      <c r="U645" s="311"/>
      <c r="V645" s="311"/>
      <c r="W645" s="311"/>
      <c r="X645" s="311"/>
      <c r="Y645" s="311"/>
      <c r="Z645" s="311"/>
      <c r="AA645" s="311"/>
      <c r="AB645" s="311"/>
      <c r="AC645" s="311"/>
      <c r="AD645" s="311"/>
      <c r="AE645" s="311"/>
      <c r="AF645" s="311"/>
      <c r="AG645" s="311"/>
      <c r="AH645" s="311"/>
      <c r="AI645" s="311"/>
      <c r="AJ645" s="311"/>
    </row>
    <row r="646" spans="1:36" s="36" customFormat="1" ht="31.5" x14ac:dyDescent="0.25">
      <c r="A646" s="14" t="s">
        <v>17</v>
      </c>
      <c r="B646" s="100" t="s">
        <v>874</v>
      </c>
      <c r="C646" s="100" t="s">
        <v>16</v>
      </c>
      <c r="D646" s="264">
        <f>D647</f>
        <v>7920</v>
      </c>
      <c r="E646" s="169"/>
      <c r="F646" s="227"/>
      <c r="G646" s="228"/>
      <c r="H646" s="228"/>
      <c r="I646" s="229"/>
      <c r="J646" s="289"/>
      <c r="K646" s="288"/>
      <c r="L646" s="288"/>
      <c r="M646" s="311"/>
      <c r="N646" s="312"/>
      <c r="O646" s="311"/>
      <c r="P646" s="311"/>
      <c r="Q646" s="311"/>
      <c r="R646" s="311"/>
      <c r="S646" s="311"/>
      <c r="T646" s="311"/>
      <c r="U646" s="311"/>
      <c r="V646" s="311"/>
      <c r="W646" s="311"/>
      <c r="X646" s="311"/>
      <c r="Y646" s="311"/>
      <c r="Z646" s="311"/>
      <c r="AA646" s="311"/>
      <c r="AB646" s="311"/>
      <c r="AC646" s="311"/>
      <c r="AD646" s="311"/>
      <c r="AE646" s="311"/>
      <c r="AF646" s="311"/>
      <c r="AG646" s="311"/>
      <c r="AH646" s="311"/>
      <c r="AI646" s="311"/>
      <c r="AJ646" s="311"/>
    </row>
    <row r="647" spans="1:36" s="36" customFormat="1" ht="31.5" x14ac:dyDescent="0.25">
      <c r="A647" s="9" t="s">
        <v>667</v>
      </c>
      <c r="B647" s="100" t="s">
        <v>874</v>
      </c>
      <c r="C647" s="106" t="s">
        <v>560</v>
      </c>
      <c r="D647" s="264">
        <f>3762+4158</f>
        <v>7920</v>
      </c>
      <c r="E647" s="169"/>
      <c r="F647" s="227"/>
      <c r="G647" s="228"/>
      <c r="H647" s="228"/>
      <c r="I647" s="229"/>
      <c r="J647" s="289"/>
      <c r="K647" s="288"/>
      <c r="L647" s="288"/>
      <c r="M647" s="311"/>
      <c r="N647" s="312"/>
      <c r="O647" s="311"/>
      <c r="P647" s="311"/>
      <c r="Q647" s="311"/>
      <c r="R647" s="311"/>
      <c r="S647" s="311"/>
      <c r="T647" s="311"/>
      <c r="U647" s="311"/>
      <c r="V647" s="311"/>
      <c r="W647" s="311"/>
      <c r="X647" s="311"/>
      <c r="Y647" s="311"/>
      <c r="Z647" s="311"/>
      <c r="AA647" s="311"/>
      <c r="AB647" s="311"/>
      <c r="AC647" s="311"/>
      <c r="AD647" s="311"/>
      <c r="AE647" s="311"/>
      <c r="AF647" s="311"/>
      <c r="AG647" s="311"/>
      <c r="AH647" s="311"/>
      <c r="AI647" s="311"/>
      <c r="AJ647" s="311"/>
    </row>
    <row r="648" spans="1:36" s="40" customFormat="1" ht="31.5" x14ac:dyDescent="0.25">
      <c r="A648" s="32" t="s">
        <v>878</v>
      </c>
      <c r="B648" s="101" t="s">
        <v>879</v>
      </c>
      <c r="C648" s="96"/>
      <c r="D648" s="239">
        <f>D649</f>
        <v>1268457.92</v>
      </c>
      <c r="E648" s="198"/>
      <c r="F648" s="315"/>
      <c r="G648" s="316"/>
      <c r="H648" s="316"/>
      <c r="I648" s="317"/>
      <c r="J648" s="318"/>
      <c r="K648" s="319"/>
      <c r="L648" s="319"/>
      <c r="M648" s="320"/>
      <c r="N648" s="321"/>
      <c r="O648" s="320"/>
      <c r="P648" s="320"/>
      <c r="Q648" s="320"/>
      <c r="R648" s="320"/>
      <c r="S648" s="320"/>
      <c r="T648" s="320"/>
      <c r="U648" s="320"/>
      <c r="V648" s="320"/>
      <c r="W648" s="320"/>
      <c r="X648" s="320"/>
      <c r="Y648" s="320"/>
      <c r="Z648" s="320"/>
      <c r="AA648" s="320"/>
      <c r="AB648" s="320"/>
      <c r="AC648" s="320"/>
      <c r="AD648" s="320"/>
      <c r="AE648" s="320"/>
      <c r="AF648" s="320"/>
      <c r="AG648" s="320"/>
      <c r="AH648" s="320"/>
      <c r="AI648" s="320"/>
      <c r="AJ648" s="320"/>
    </row>
    <row r="649" spans="1:36" s="36" customFormat="1" ht="31.5" x14ac:dyDescent="0.25">
      <c r="A649" s="26" t="s">
        <v>646</v>
      </c>
      <c r="B649" s="100" t="s">
        <v>879</v>
      </c>
      <c r="C649" s="114" t="s">
        <v>36</v>
      </c>
      <c r="D649" s="264">
        <f>D650</f>
        <v>1268457.92</v>
      </c>
      <c r="E649" s="169"/>
      <c r="F649" s="227"/>
      <c r="G649" s="228"/>
      <c r="H649" s="228"/>
      <c r="I649" s="229"/>
      <c r="J649" s="289"/>
      <c r="K649" s="288"/>
      <c r="L649" s="288"/>
      <c r="M649" s="311"/>
      <c r="N649" s="312"/>
      <c r="O649" s="311"/>
      <c r="P649" s="311"/>
      <c r="Q649" s="311"/>
      <c r="R649" s="311"/>
      <c r="S649" s="311"/>
      <c r="T649" s="311"/>
      <c r="U649" s="311"/>
      <c r="V649" s="311"/>
      <c r="W649" s="311"/>
      <c r="X649" s="311"/>
      <c r="Y649" s="311"/>
      <c r="Z649" s="311"/>
      <c r="AA649" s="311"/>
      <c r="AB649" s="311"/>
      <c r="AC649" s="311"/>
      <c r="AD649" s="311"/>
      <c r="AE649" s="311"/>
      <c r="AF649" s="311"/>
      <c r="AG649" s="311"/>
      <c r="AH649" s="311"/>
      <c r="AI649" s="311"/>
      <c r="AJ649" s="311"/>
    </row>
    <row r="650" spans="1:36" s="36" customFormat="1" ht="15.75" x14ac:dyDescent="0.25">
      <c r="A650" s="21" t="s">
        <v>35</v>
      </c>
      <c r="B650" s="100" t="s">
        <v>879</v>
      </c>
      <c r="C650" s="114" t="s">
        <v>149</v>
      </c>
      <c r="D650" s="264">
        <f>D651</f>
        <v>1268457.92</v>
      </c>
      <c r="E650" s="169"/>
      <c r="F650" s="227"/>
      <c r="G650" s="228"/>
      <c r="H650" s="228"/>
      <c r="I650" s="229"/>
      <c r="J650" s="289"/>
      <c r="K650" s="288"/>
      <c r="L650" s="288"/>
      <c r="M650" s="311"/>
      <c r="N650" s="312"/>
      <c r="O650" s="311"/>
      <c r="P650" s="311"/>
      <c r="Q650" s="311"/>
      <c r="R650" s="311"/>
      <c r="S650" s="311"/>
      <c r="T650" s="311"/>
      <c r="U650" s="311"/>
      <c r="V650" s="311"/>
      <c r="W650" s="311"/>
      <c r="X650" s="311"/>
      <c r="Y650" s="311"/>
      <c r="Z650" s="311"/>
      <c r="AA650" s="311"/>
      <c r="AB650" s="311"/>
      <c r="AC650" s="311"/>
      <c r="AD650" s="311"/>
      <c r="AE650" s="311"/>
      <c r="AF650" s="311"/>
      <c r="AG650" s="311"/>
      <c r="AH650" s="311"/>
      <c r="AI650" s="311"/>
      <c r="AJ650" s="311"/>
    </row>
    <row r="651" spans="1:36" s="36" customFormat="1" ht="31.5" x14ac:dyDescent="0.25">
      <c r="A651" s="21" t="s">
        <v>96</v>
      </c>
      <c r="B651" s="100" t="s">
        <v>879</v>
      </c>
      <c r="C651" s="114" t="s">
        <v>97</v>
      </c>
      <c r="D651" s="264">
        <f>1187557.92+6650+74250</f>
        <v>1268457.92</v>
      </c>
      <c r="E651" s="169"/>
      <c r="F651" s="227"/>
      <c r="G651" s="228"/>
      <c r="H651" s="228"/>
      <c r="I651" s="229"/>
      <c r="J651" s="289"/>
      <c r="K651" s="288"/>
      <c r="L651" s="288"/>
      <c r="M651" s="311"/>
      <c r="N651" s="312"/>
      <c r="O651" s="311"/>
      <c r="P651" s="311"/>
      <c r="Q651" s="311"/>
      <c r="R651" s="311"/>
      <c r="S651" s="311"/>
      <c r="T651" s="311"/>
      <c r="U651" s="311"/>
      <c r="V651" s="311"/>
      <c r="W651" s="311"/>
      <c r="X651" s="311"/>
      <c r="Y651" s="311"/>
      <c r="Z651" s="311"/>
      <c r="AA651" s="311"/>
      <c r="AB651" s="311"/>
      <c r="AC651" s="311"/>
      <c r="AD651" s="311"/>
      <c r="AE651" s="311"/>
      <c r="AF651" s="311"/>
      <c r="AG651" s="311"/>
      <c r="AH651" s="311"/>
      <c r="AI651" s="311"/>
      <c r="AJ651" s="311"/>
    </row>
    <row r="652" spans="1:36" s="36" customFormat="1" ht="31.5" x14ac:dyDescent="0.25">
      <c r="A652" s="6" t="s">
        <v>1023</v>
      </c>
      <c r="B652" s="86" t="s">
        <v>880</v>
      </c>
      <c r="C652" s="91"/>
      <c r="D652" s="270">
        <f>D653</f>
        <v>31887.190000000002</v>
      </c>
      <c r="E652" s="169"/>
      <c r="F652" s="227"/>
      <c r="G652" s="228"/>
      <c r="H652" s="228"/>
      <c r="I652" s="229"/>
      <c r="J652" s="289"/>
      <c r="K652" s="288"/>
      <c r="L652" s="288"/>
      <c r="M652" s="311"/>
      <c r="N652" s="312"/>
      <c r="O652" s="311"/>
      <c r="P652" s="311"/>
      <c r="Q652" s="311"/>
      <c r="R652" s="311"/>
      <c r="S652" s="311"/>
      <c r="T652" s="311"/>
      <c r="U652" s="311"/>
      <c r="V652" s="311"/>
      <c r="W652" s="311"/>
      <c r="X652" s="311"/>
      <c r="Y652" s="311"/>
      <c r="Z652" s="311"/>
      <c r="AA652" s="311"/>
      <c r="AB652" s="311"/>
      <c r="AC652" s="311"/>
      <c r="AD652" s="311"/>
      <c r="AE652" s="311"/>
      <c r="AF652" s="311"/>
      <c r="AG652" s="311"/>
      <c r="AH652" s="311"/>
      <c r="AI652" s="311"/>
      <c r="AJ652" s="311"/>
    </row>
    <row r="653" spans="1:36" s="36" customFormat="1" ht="31.5" x14ac:dyDescent="0.25">
      <c r="A653" s="6" t="s">
        <v>1024</v>
      </c>
      <c r="B653" s="86" t="s">
        <v>881</v>
      </c>
      <c r="C653" s="91"/>
      <c r="D653" s="270">
        <f>D654+D660+D667</f>
        <v>31887.190000000002</v>
      </c>
      <c r="E653" s="169"/>
      <c r="F653" s="227"/>
      <c r="G653" s="228"/>
      <c r="H653" s="228"/>
      <c r="I653" s="229"/>
      <c r="J653" s="289"/>
      <c r="K653" s="288"/>
      <c r="L653" s="288"/>
      <c r="M653" s="311"/>
      <c r="N653" s="312"/>
      <c r="O653" s="311"/>
      <c r="P653" s="311"/>
      <c r="Q653" s="311"/>
      <c r="R653" s="311"/>
      <c r="S653" s="311"/>
      <c r="T653" s="311"/>
      <c r="U653" s="311"/>
      <c r="V653" s="311"/>
      <c r="W653" s="311"/>
      <c r="X653" s="311"/>
      <c r="Y653" s="311"/>
      <c r="Z653" s="311"/>
      <c r="AA653" s="311"/>
      <c r="AB653" s="311"/>
      <c r="AC653" s="311"/>
      <c r="AD653" s="311"/>
      <c r="AE653" s="311"/>
      <c r="AF653" s="311"/>
      <c r="AG653" s="311"/>
      <c r="AH653" s="311"/>
      <c r="AI653" s="311"/>
      <c r="AJ653" s="311"/>
    </row>
    <row r="654" spans="1:36" s="36" customFormat="1" ht="31.5" x14ac:dyDescent="0.2">
      <c r="A654" s="143" t="s">
        <v>883</v>
      </c>
      <c r="B654" s="90" t="s">
        <v>882</v>
      </c>
      <c r="C654" s="96"/>
      <c r="D654" s="239">
        <f>D655</f>
        <v>5670.1900000000005</v>
      </c>
      <c r="E654" s="169"/>
      <c r="F654" s="227"/>
      <c r="G654" s="228"/>
      <c r="H654" s="228"/>
      <c r="I654" s="229"/>
      <c r="J654" s="289"/>
      <c r="K654" s="288"/>
      <c r="L654" s="288"/>
      <c r="M654" s="311"/>
      <c r="N654" s="312"/>
      <c r="O654" s="311"/>
      <c r="P654" s="311"/>
      <c r="Q654" s="311"/>
      <c r="R654" s="311"/>
      <c r="S654" s="311"/>
      <c r="T654" s="311"/>
      <c r="U654" s="311"/>
      <c r="V654" s="311"/>
      <c r="W654" s="311"/>
      <c r="X654" s="311"/>
      <c r="Y654" s="311"/>
      <c r="Z654" s="311"/>
      <c r="AA654" s="311"/>
      <c r="AB654" s="311"/>
      <c r="AC654" s="311"/>
      <c r="AD654" s="311"/>
      <c r="AE654" s="311"/>
      <c r="AF654" s="311"/>
      <c r="AG654" s="311"/>
      <c r="AH654" s="311"/>
      <c r="AI654" s="311"/>
      <c r="AJ654" s="311"/>
    </row>
    <row r="655" spans="1:36" s="36" customFormat="1" ht="31.5" x14ac:dyDescent="0.25">
      <c r="A655" s="17" t="s">
        <v>18</v>
      </c>
      <c r="B655" s="92" t="s">
        <v>882</v>
      </c>
      <c r="C655" s="91" t="s">
        <v>20</v>
      </c>
      <c r="D655" s="264">
        <f>D656+D658</f>
        <v>5670.1900000000005</v>
      </c>
      <c r="E655" s="169"/>
      <c r="F655" s="227"/>
      <c r="G655" s="228"/>
      <c r="H655" s="228"/>
      <c r="I655" s="229"/>
      <c r="J655" s="289"/>
      <c r="K655" s="288"/>
      <c r="L655" s="288"/>
      <c r="M655" s="311"/>
      <c r="N655" s="312"/>
      <c r="O655" s="311"/>
      <c r="P655" s="311"/>
      <c r="Q655" s="311"/>
      <c r="R655" s="311"/>
      <c r="S655" s="311"/>
      <c r="T655" s="311"/>
      <c r="U655" s="311"/>
      <c r="V655" s="311"/>
      <c r="W655" s="311"/>
      <c r="X655" s="311"/>
      <c r="Y655" s="311"/>
      <c r="Z655" s="311"/>
      <c r="AA655" s="311"/>
      <c r="AB655" s="311"/>
      <c r="AC655" s="311"/>
      <c r="AD655" s="311"/>
      <c r="AE655" s="311"/>
      <c r="AF655" s="311"/>
      <c r="AG655" s="311"/>
      <c r="AH655" s="311"/>
      <c r="AI655" s="311"/>
      <c r="AJ655" s="311"/>
    </row>
    <row r="656" spans="1:36" s="36" customFormat="1" ht="15.75" x14ac:dyDescent="0.25">
      <c r="A656" s="17" t="s">
        <v>24</v>
      </c>
      <c r="B656" s="92" t="s">
        <v>882</v>
      </c>
      <c r="C656" s="91" t="s">
        <v>25</v>
      </c>
      <c r="D656" s="264">
        <f>D657</f>
        <v>3398</v>
      </c>
      <c r="E656" s="169"/>
      <c r="F656" s="227"/>
      <c r="G656" s="228"/>
      <c r="H656" s="228"/>
      <c r="I656" s="229"/>
      <c r="J656" s="289"/>
      <c r="K656" s="288"/>
      <c r="L656" s="288"/>
      <c r="M656" s="311"/>
      <c r="N656" s="312"/>
      <c r="O656" s="311"/>
      <c r="P656" s="311"/>
      <c r="Q656" s="311"/>
      <c r="R656" s="311"/>
      <c r="S656" s="311"/>
      <c r="T656" s="311"/>
      <c r="U656" s="311"/>
      <c r="V656" s="311"/>
      <c r="W656" s="311"/>
      <c r="X656" s="311"/>
      <c r="Y656" s="311"/>
      <c r="Z656" s="311"/>
      <c r="AA656" s="311"/>
      <c r="AB656" s="311"/>
      <c r="AC656" s="311"/>
      <c r="AD656" s="311"/>
      <c r="AE656" s="311"/>
      <c r="AF656" s="311"/>
      <c r="AG656" s="311"/>
      <c r="AH656" s="311"/>
      <c r="AI656" s="311"/>
      <c r="AJ656" s="311"/>
    </row>
    <row r="657" spans="1:16380" s="36" customFormat="1" ht="15.75" x14ac:dyDescent="0.25">
      <c r="A657" s="17" t="s">
        <v>83</v>
      </c>
      <c r="B657" s="92" t="s">
        <v>882</v>
      </c>
      <c r="C657" s="91" t="s">
        <v>84</v>
      </c>
      <c r="D657" s="264">
        <v>3398</v>
      </c>
      <c r="E657" s="169"/>
      <c r="F657" s="227"/>
      <c r="G657" s="228"/>
      <c r="H657" s="228"/>
      <c r="I657" s="229"/>
      <c r="J657" s="289"/>
      <c r="K657" s="288"/>
      <c r="L657" s="288"/>
      <c r="M657" s="311"/>
      <c r="N657" s="312"/>
      <c r="O657" s="311"/>
      <c r="P657" s="311"/>
      <c r="Q657" s="311"/>
      <c r="R657" s="311"/>
      <c r="S657" s="311"/>
      <c r="T657" s="311"/>
      <c r="U657" s="311"/>
      <c r="V657" s="311"/>
      <c r="W657" s="311"/>
      <c r="X657" s="311"/>
      <c r="Y657" s="311"/>
      <c r="Z657" s="311"/>
      <c r="AA657" s="311"/>
      <c r="AB657" s="311"/>
      <c r="AC657" s="311"/>
      <c r="AD657" s="311"/>
      <c r="AE657" s="311"/>
      <c r="AF657" s="311"/>
      <c r="AG657" s="311"/>
      <c r="AH657" s="311"/>
      <c r="AI657" s="311"/>
      <c r="AJ657" s="311"/>
    </row>
    <row r="658" spans="1:16380" s="36" customFormat="1" ht="15.75" x14ac:dyDescent="0.25">
      <c r="A658" s="17" t="s">
        <v>19</v>
      </c>
      <c r="B658" s="92" t="s">
        <v>882</v>
      </c>
      <c r="C658" s="91" t="s">
        <v>21</v>
      </c>
      <c r="D658" s="264">
        <f>D659</f>
        <v>2272.19</v>
      </c>
      <c r="E658" s="165"/>
      <c r="F658" s="227"/>
      <c r="G658" s="228"/>
      <c r="H658" s="228"/>
      <c r="I658" s="229"/>
      <c r="J658" s="289"/>
      <c r="K658" s="288"/>
      <c r="L658" s="288"/>
      <c r="M658" s="311"/>
      <c r="N658" s="312"/>
      <c r="O658" s="311"/>
      <c r="P658" s="311"/>
      <c r="Q658" s="311"/>
      <c r="R658" s="311"/>
      <c r="S658" s="311"/>
      <c r="T658" s="311"/>
      <c r="U658" s="311"/>
      <c r="V658" s="311"/>
      <c r="W658" s="311"/>
      <c r="X658" s="311"/>
      <c r="Y658" s="311"/>
      <c r="Z658" s="311"/>
      <c r="AA658" s="311"/>
      <c r="AB658" s="311"/>
      <c r="AC658" s="311"/>
      <c r="AD658" s="311"/>
      <c r="AE658" s="311"/>
      <c r="AF658" s="311"/>
      <c r="AG658" s="311"/>
      <c r="AH658" s="311"/>
      <c r="AI658" s="311"/>
      <c r="AJ658" s="311"/>
    </row>
    <row r="659" spans="1:16380" s="36" customFormat="1" ht="15.75" x14ac:dyDescent="0.25">
      <c r="A659" s="17" t="s">
        <v>85</v>
      </c>
      <c r="B659" s="92" t="s">
        <v>882</v>
      </c>
      <c r="C659" s="91" t="s">
        <v>86</v>
      </c>
      <c r="D659" s="264">
        <f>248+2024.19</f>
        <v>2272.19</v>
      </c>
      <c r="E659" s="169"/>
      <c r="F659" s="227"/>
      <c r="G659" s="228"/>
      <c r="H659" s="228"/>
      <c r="I659" s="229"/>
      <c r="J659" s="289"/>
      <c r="K659" s="288"/>
      <c r="L659" s="288"/>
      <c r="M659" s="311"/>
      <c r="N659" s="312"/>
      <c r="O659" s="311"/>
      <c r="P659" s="311"/>
      <c r="Q659" s="311"/>
      <c r="R659" s="311"/>
      <c r="S659" s="311"/>
      <c r="T659" s="311"/>
      <c r="U659" s="311"/>
      <c r="V659" s="311"/>
      <c r="W659" s="311"/>
      <c r="X659" s="311"/>
      <c r="Y659" s="311"/>
      <c r="Z659" s="311"/>
      <c r="AA659" s="311"/>
      <c r="AB659" s="311"/>
      <c r="AC659" s="311"/>
      <c r="AD659" s="311"/>
      <c r="AE659" s="311"/>
      <c r="AF659" s="311"/>
      <c r="AG659" s="311"/>
      <c r="AH659" s="311"/>
      <c r="AI659" s="311"/>
      <c r="AJ659" s="311"/>
    </row>
    <row r="660" spans="1:16380" s="40" customFormat="1" ht="47.25" x14ac:dyDescent="0.25">
      <c r="A660" s="32" t="s">
        <v>887</v>
      </c>
      <c r="B660" s="101" t="s">
        <v>884</v>
      </c>
      <c r="C660" s="96"/>
      <c r="D660" s="239">
        <f>D661+D664</f>
        <v>9217</v>
      </c>
      <c r="E660" s="198"/>
      <c r="F660" s="315"/>
      <c r="G660" s="316"/>
      <c r="H660" s="316"/>
      <c r="I660" s="317"/>
      <c r="J660" s="318"/>
      <c r="K660" s="319"/>
      <c r="L660" s="319"/>
      <c r="M660" s="320"/>
      <c r="N660" s="321"/>
      <c r="O660" s="320"/>
      <c r="P660" s="320"/>
      <c r="Q660" s="320"/>
      <c r="R660" s="320"/>
      <c r="S660" s="320"/>
      <c r="T660" s="320"/>
      <c r="U660" s="320"/>
      <c r="V660" s="320"/>
      <c r="W660" s="320"/>
      <c r="X660" s="320"/>
      <c r="Y660" s="320"/>
      <c r="Z660" s="320"/>
      <c r="AA660" s="320"/>
      <c r="AB660" s="320"/>
      <c r="AC660" s="320"/>
      <c r="AD660" s="320"/>
      <c r="AE660" s="320"/>
      <c r="AF660" s="320"/>
      <c r="AG660" s="320"/>
      <c r="AH660" s="320"/>
      <c r="AI660" s="320"/>
      <c r="AJ660" s="320"/>
    </row>
    <row r="661" spans="1:16380" s="40" customFormat="1" ht="31.5" x14ac:dyDescent="0.2">
      <c r="A661" s="187" t="s">
        <v>532</v>
      </c>
      <c r="B661" s="100" t="s">
        <v>884</v>
      </c>
      <c r="C661" s="100" t="s">
        <v>15</v>
      </c>
      <c r="D661" s="239">
        <f>D662</f>
        <v>2000</v>
      </c>
      <c r="E661" s="198"/>
      <c r="F661" s="315"/>
      <c r="G661" s="316"/>
      <c r="H661" s="316"/>
      <c r="I661" s="317"/>
      <c r="J661" s="318"/>
      <c r="K661" s="319"/>
      <c r="L661" s="319"/>
      <c r="M661" s="320"/>
      <c r="N661" s="321"/>
      <c r="O661" s="320"/>
      <c r="P661" s="320"/>
      <c r="Q661" s="320"/>
      <c r="R661" s="320"/>
      <c r="S661" s="320"/>
      <c r="T661" s="320"/>
      <c r="U661" s="320"/>
      <c r="V661" s="320"/>
      <c r="W661" s="320"/>
      <c r="X661" s="320"/>
      <c r="Y661" s="320"/>
      <c r="Z661" s="320"/>
      <c r="AA661" s="320"/>
      <c r="AB661" s="320"/>
      <c r="AC661" s="320"/>
      <c r="AD661" s="320"/>
      <c r="AE661" s="320"/>
      <c r="AF661" s="320"/>
      <c r="AG661" s="320"/>
      <c r="AH661" s="320"/>
      <c r="AI661" s="320"/>
      <c r="AJ661" s="320"/>
    </row>
    <row r="662" spans="1:16380" s="40" customFormat="1" ht="31.5" x14ac:dyDescent="0.25">
      <c r="A662" s="14" t="s">
        <v>17</v>
      </c>
      <c r="B662" s="100" t="s">
        <v>884</v>
      </c>
      <c r="C662" s="100" t="s">
        <v>16</v>
      </c>
      <c r="D662" s="239">
        <f>D663</f>
        <v>2000</v>
      </c>
      <c r="E662" s="198"/>
      <c r="F662" s="315"/>
      <c r="G662" s="316"/>
      <c r="H662" s="316"/>
      <c r="I662" s="317"/>
      <c r="J662" s="318"/>
      <c r="K662" s="319"/>
      <c r="L662" s="319"/>
      <c r="M662" s="320"/>
      <c r="N662" s="321"/>
      <c r="O662" s="320"/>
      <c r="P662" s="320"/>
      <c r="Q662" s="320"/>
      <c r="R662" s="320"/>
      <c r="S662" s="320"/>
      <c r="T662" s="320"/>
      <c r="U662" s="320"/>
      <c r="V662" s="320"/>
      <c r="W662" s="320"/>
      <c r="X662" s="320"/>
      <c r="Y662" s="320"/>
      <c r="Z662" s="320"/>
      <c r="AA662" s="320"/>
      <c r="AB662" s="320"/>
      <c r="AC662" s="320"/>
      <c r="AD662" s="320"/>
      <c r="AE662" s="320"/>
      <c r="AF662" s="320"/>
      <c r="AG662" s="320"/>
      <c r="AH662" s="320"/>
      <c r="AI662" s="320"/>
      <c r="AJ662" s="320"/>
    </row>
    <row r="663" spans="1:16380" s="40" customFormat="1" ht="15.75" x14ac:dyDescent="0.25">
      <c r="A663" s="14" t="s">
        <v>802</v>
      </c>
      <c r="B663" s="100" t="s">
        <v>884</v>
      </c>
      <c r="C663" s="100" t="s">
        <v>78</v>
      </c>
      <c r="D663" s="239">
        <v>2000</v>
      </c>
      <c r="E663" s="198"/>
      <c r="F663" s="315"/>
      <c r="G663" s="316"/>
      <c r="H663" s="316"/>
      <c r="I663" s="317"/>
      <c r="J663" s="318"/>
      <c r="K663" s="319"/>
      <c r="L663" s="319"/>
      <c r="M663" s="320"/>
      <c r="N663" s="321"/>
      <c r="O663" s="320"/>
      <c r="P663" s="320"/>
      <c r="Q663" s="320"/>
      <c r="R663" s="320"/>
      <c r="S663" s="320"/>
      <c r="T663" s="320"/>
      <c r="U663" s="320"/>
      <c r="V663" s="320"/>
      <c r="W663" s="320"/>
      <c r="X663" s="320"/>
      <c r="Y663" s="320"/>
      <c r="Z663" s="320"/>
      <c r="AA663" s="320"/>
      <c r="AB663" s="320"/>
      <c r="AC663" s="320"/>
      <c r="AD663" s="320"/>
      <c r="AE663" s="320"/>
      <c r="AF663" s="320"/>
      <c r="AG663" s="320"/>
      <c r="AH663" s="320"/>
      <c r="AI663" s="320"/>
      <c r="AJ663" s="320"/>
    </row>
    <row r="664" spans="1:16380" s="36" customFormat="1" ht="31.5" x14ac:dyDescent="0.25">
      <c r="A664" s="17" t="s">
        <v>18</v>
      </c>
      <c r="B664" s="100" t="s">
        <v>884</v>
      </c>
      <c r="C664" s="91" t="s">
        <v>20</v>
      </c>
      <c r="D664" s="264">
        <f>D665</f>
        <v>7217</v>
      </c>
      <c r="E664" s="169"/>
      <c r="F664" s="227"/>
      <c r="G664" s="228"/>
      <c r="H664" s="228"/>
      <c r="I664" s="229"/>
      <c r="J664" s="289"/>
      <c r="K664" s="288"/>
      <c r="L664" s="288"/>
      <c r="M664" s="311"/>
      <c r="N664" s="312"/>
      <c r="O664" s="311"/>
      <c r="P664" s="311"/>
      <c r="Q664" s="311"/>
      <c r="R664" s="311"/>
      <c r="S664" s="311"/>
      <c r="T664" s="311"/>
      <c r="U664" s="311"/>
      <c r="V664" s="311"/>
      <c r="W664" s="311"/>
      <c r="X664" s="311"/>
      <c r="Y664" s="311"/>
      <c r="Z664" s="311"/>
      <c r="AA664" s="311"/>
      <c r="AB664" s="311"/>
      <c r="AC664" s="311"/>
      <c r="AD664" s="311"/>
      <c r="AE664" s="311"/>
      <c r="AF664" s="311"/>
      <c r="AG664" s="311"/>
      <c r="AH664" s="311"/>
      <c r="AI664" s="311"/>
      <c r="AJ664" s="311"/>
    </row>
    <row r="665" spans="1:16380" s="36" customFormat="1" ht="15.75" x14ac:dyDescent="0.25">
      <c r="A665" s="17" t="s">
        <v>24</v>
      </c>
      <c r="B665" s="100" t="s">
        <v>884</v>
      </c>
      <c r="C665" s="91" t="s">
        <v>25</v>
      </c>
      <c r="D665" s="264">
        <f>D666</f>
        <v>7217</v>
      </c>
      <c r="E665" s="169"/>
      <c r="F665" s="227"/>
      <c r="G665" s="228"/>
      <c r="H665" s="228"/>
      <c r="I665" s="229"/>
      <c r="J665" s="289"/>
      <c r="K665" s="288"/>
      <c r="L665" s="288"/>
      <c r="M665" s="311"/>
      <c r="N665" s="312"/>
      <c r="O665" s="311"/>
      <c r="P665" s="311"/>
      <c r="Q665" s="311"/>
      <c r="R665" s="311"/>
      <c r="S665" s="311"/>
      <c r="T665" s="311"/>
      <c r="U665" s="311"/>
      <c r="V665" s="311"/>
      <c r="W665" s="311"/>
      <c r="X665" s="311"/>
      <c r="Y665" s="311"/>
      <c r="Z665" s="311"/>
      <c r="AA665" s="311"/>
      <c r="AB665" s="311"/>
      <c r="AC665" s="311"/>
      <c r="AD665" s="311"/>
      <c r="AE665" s="311"/>
      <c r="AF665" s="311"/>
      <c r="AG665" s="311"/>
      <c r="AH665" s="311"/>
      <c r="AI665" s="311"/>
      <c r="AJ665" s="311"/>
    </row>
    <row r="666" spans="1:16380" s="36" customFormat="1" ht="15.75" x14ac:dyDescent="0.25">
      <c r="A666" s="17" t="s">
        <v>83</v>
      </c>
      <c r="B666" s="100" t="s">
        <v>884</v>
      </c>
      <c r="C666" s="91" t="s">
        <v>84</v>
      </c>
      <c r="D666" s="264">
        <v>7217</v>
      </c>
      <c r="E666" s="169"/>
      <c r="F666" s="227"/>
      <c r="G666" s="228"/>
      <c r="H666" s="228"/>
      <c r="I666" s="229"/>
      <c r="J666" s="289"/>
      <c r="K666" s="288"/>
      <c r="L666" s="288"/>
      <c r="M666" s="311"/>
      <c r="N666" s="312"/>
      <c r="O666" s="311"/>
      <c r="P666" s="311"/>
      <c r="Q666" s="311"/>
      <c r="R666" s="311"/>
      <c r="S666" s="311"/>
      <c r="T666" s="311"/>
      <c r="U666" s="311"/>
      <c r="V666" s="311"/>
      <c r="W666" s="311"/>
      <c r="X666" s="311"/>
      <c r="Y666" s="311"/>
      <c r="Z666" s="311"/>
      <c r="AA666" s="311"/>
      <c r="AB666" s="311"/>
      <c r="AC666" s="311"/>
      <c r="AD666" s="311"/>
      <c r="AE666" s="311"/>
      <c r="AF666" s="311"/>
      <c r="AG666" s="311"/>
      <c r="AH666" s="311"/>
      <c r="AI666" s="311"/>
      <c r="AJ666" s="311"/>
    </row>
    <row r="667" spans="1:16380" s="40" customFormat="1" ht="15.75" x14ac:dyDescent="0.25">
      <c r="A667" s="32" t="s">
        <v>885</v>
      </c>
      <c r="B667" s="101" t="s">
        <v>886</v>
      </c>
      <c r="C667" s="96"/>
      <c r="D667" s="239">
        <f>D668</f>
        <v>17000</v>
      </c>
      <c r="E667" s="198"/>
      <c r="F667" s="315"/>
      <c r="G667" s="316"/>
      <c r="H667" s="316"/>
      <c r="I667" s="317"/>
      <c r="J667" s="318"/>
      <c r="K667" s="319"/>
      <c r="L667" s="319"/>
      <c r="M667" s="320"/>
      <c r="N667" s="321"/>
      <c r="O667" s="320"/>
      <c r="P667" s="320"/>
      <c r="Q667" s="320"/>
      <c r="R667" s="320"/>
      <c r="S667" s="320"/>
      <c r="T667" s="320"/>
      <c r="U667" s="320"/>
      <c r="V667" s="320"/>
      <c r="W667" s="320"/>
      <c r="X667" s="320"/>
      <c r="Y667" s="320"/>
      <c r="Z667" s="320"/>
      <c r="AA667" s="320"/>
      <c r="AB667" s="320"/>
      <c r="AC667" s="320"/>
      <c r="AD667" s="320"/>
      <c r="AE667" s="320"/>
      <c r="AF667" s="320"/>
      <c r="AG667" s="320"/>
      <c r="AH667" s="320"/>
      <c r="AI667" s="320"/>
      <c r="AJ667" s="320"/>
    </row>
    <row r="668" spans="1:16380" s="36" customFormat="1" ht="31.5" x14ac:dyDescent="0.25">
      <c r="A668" s="17" t="s">
        <v>18</v>
      </c>
      <c r="B668" s="100" t="s">
        <v>886</v>
      </c>
      <c r="C668" s="91" t="s">
        <v>20</v>
      </c>
      <c r="D668" s="264">
        <f>D669</f>
        <v>17000</v>
      </c>
      <c r="E668" s="169"/>
      <c r="F668" s="227"/>
      <c r="G668" s="228"/>
      <c r="H668" s="228"/>
      <c r="I668" s="229"/>
      <c r="J668" s="289"/>
      <c r="K668" s="288"/>
      <c r="L668" s="288"/>
      <c r="M668" s="311"/>
      <c r="N668" s="312"/>
      <c r="O668" s="311"/>
      <c r="P668" s="311"/>
      <c r="Q668" s="311"/>
      <c r="R668" s="311"/>
      <c r="S668" s="311"/>
      <c r="T668" s="311"/>
      <c r="U668" s="311"/>
      <c r="V668" s="311"/>
      <c r="W668" s="311"/>
      <c r="X668" s="311"/>
      <c r="Y668" s="311"/>
      <c r="Z668" s="311"/>
      <c r="AA668" s="311"/>
      <c r="AB668" s="311"/>
      <c r="AC668" s="311"/>
      <c r="AD668" s="311"/>
      <c r="AE668" s="311"/>
      <c r="AF668" s="311"/>
      <c r="AG668" s="311"/>
      <c r="AH668" s="311"/>
      <c r="AI668" s="311"/>
      <c r="AJ668" s="311"/>
    </row>
    <row r="669" spans="1:16380" s="36" customFormat="1" ht="15.75" x14ac:dyDescent="0.25">
      <c r="A669" s="17" t="s">
        <v>24</v>
      </c>
      <c r="B669" s="100" t="s">
        <v>886</v>
      </c>
      <c r="C669" s="91" t="s">
        <v>25</v>
      </c>
      <c r="D669" s="264">
        <f>D670</f>
        <v>17000</v>
      </c>
      <c r="E669" s="169"/>
      <c r="F669" s="227"/>
      <c r="G669" s="228"/>
      <c r="H669" s="228"/>
      <c r="I669" s="229"/>
      <c r="J669" s="289"/>
      <c r="K669" s="288"/>
      <c r="L669" s="288"/>
      <c r="M669" s="311"/>
      <c r="N669" s="312"/>
      <c r="O669" s="311"/>
      <c r="P669" s="311"/>
      <c r="Q669" s="311"/>
      <c r="R669" s="311"/>
      <c r="S669" s="311"/>
      <c r="T669" s="311"/>
      <c r="U669" s="311"/>
      <c r="V669" s="311"/>
      <c r="W669" s="311"/>
      <c r="X669" s="311"/>
      <c r="Y669" s="311"/>
      <c r="Z669" s="311"/>
      <c r="AA669" s="311"/>
      <c r="AB669" s="311"/>
      <c r="AC669" s="311"/>
      <c r="AD669" s="311"/>
      <c r="AE669" s="311"/>
      <c r="AF669" s="311"/>
      <c r="AG669" s="311"/>
      <c r="AH669" s="311"/>
      <c r="AI669" s="311"/>
      <c r="AJ669" s="311"/>
    </row>
    <row r="670" spans="1:16380" s="36" customFormat="1" ht="15.75" x14ac:dyDescent="0.25">
      <c r="A670" s="17" t="s">
        <v>83</v>
      </c>
      <c r="B670" s="100" t="s">
        <v>886</v>
      </c>
      <c r="C670" s="91" t="s">
        <v>84</v>
      </c>
      <c r="D670" s="264">
        <v>17000</v>
      </c>
      <c r="E670" s="169"/>
      <c r="F670" s="227"/>
      <c r="G670" s="228"/>
      <c r="H670" s="228"/>
      <c r="I670" s="229"/>
      <c r="J670" s="289"/>
      <c r="K670" s="288"/>
      <c r="L670" s="288"/>
      <c r="M670" s="311"/>
      <c r="N670" s="312"/>
      <c r="O670" s="311"/>
      <c r="P670" s="311"/>
      <c r="Q670" s="311"/>
      <c r="R670" s="311"/>
      <c r="S670" s="311"/>
      <c r="T670" s="311"/>
      <c r="U670" s="311"/>
      <c r="V670" s="311"/>
      <c r="W670" s="311"/>
      <c r="X670" s="311"/>
      <c r="Y670" s="311"/>
      <c r="Z670" s="311"/>
      <c r="AA670" s="311"/>
      <c r="AB670" s="311"/>
      <c r="AC670" s="311"/>
      <c r="AD670" s="311"/>
      <c r="AE670" s="311"/>
      <c r="AF670" s="311"/>
      <c r="AG670" s="311"/>
      <c r="AH670" s="311"/>
      <c r="AI670" s="311"/>
      <c r="AJ670" s="311"/>
    </row>
    <row r="671" spans="1:16380" s="36" customFormat="1" ht="40.5" customHeight="1" x14ac:dyDescent="0.2">
      <c r="A671" s="4" t="s">
        <v>783</v>
      </c>
      <c r="B671" s="84" t="s">
        <v>204</v>
      </c>
      <c r="C671" s="85"/>
      <c r="D671" s="253">
        <f>D672+D775+D799</f>
        <v>158420.92720000001</v>
      </c>
      <c r="E671" s="297"/>
      <c r="F671" s="304"/>
      <c r="G671" s="298"/>
      <c r="H671" s="298"/>
      <c r="I671" s="324"/>
      <c r="J671" s="296"/>
      <c r="K671" s="298"/>
      <c r="L671" s="298"/>
      <c r="M671" s="298"/>
      <c r="N671" s="299"/>
      <c r="O671" s="298"/>
      <c r="P671" s="298"/>
      <c r="Q671" s="298"/>
      <c r="R671" s="298"/>
      <c r="S671" s="298"/>
      <c r="T671" s="298"/>
      <c r="U671" s="298"/>
      <c r="V671" s="298"/>
      <c r="W671" s="298"/>
      <c r="X671" s="298"/>
      <c r="Y671" s="298"/>
      <c r="Z671" s="298"/>
      <c r="AA671" s="298"/>
      <c r="AB671" s="298"/>
      <c r="AC671" s="298"/>
      <c r="AD671" s="298"/>
      <c r="AE671" s="298"/>
      <c r="AF671" s="298"/>
      <c r="AG671" s="298"/>
      <c r="AH671" s="298"/>
      <c r="AI671" s="298"/>
      <c r="AJ671" s="298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5"/>
      <c r="GV671" s="5"/>
      <c r="GW671" s="5"/>
      <c r="GX671" s="5"/>
      <c r="GY671" s="5"/>
      <c r="GZ671" s="5"/>
      <c r="HA671" s="5"/>
      <c r="HB671" s="5"/>
      <c r="HC671" s="5"/>
      <c r="HD671" s="5"/>
      <c r="HE671" s="5"/>
      <c r="HF671" s="5"/>
      <c r="HG671" s="5"/>
      <c r="HH671" s="5"/>
      <c r="HI671" s="5"/>
      <c r="HJ671" s="5"/>
      <c r="HK671" s="5"/>
      <c r="HL671" s="5"/>
      <c r="HM671" s="5"/>
      <c r="HN671" s="5"/>
      <c r="HO671" s="5"/>
      <c r="HP671" s="5"/>
      <c r="HQ671" s="5"/>
      <c r="HR671" s="5"/>
      <c r="HS671" s="5"/>
      <c r="HT671" s="5"/>
      <c r="HU671" s="5"/>
      <c r="HV671" s="5"/>
      <c r="HW671" s="5"/>
      <c r="HX671" s="5"/>
      <c r="HY671" s="5"/>
      <c r="HZ671" s="5"/>
      <c r="IA671" s="5"/>
      <c r="IB671" s="5"/>
      <c r="IC671" s="5"/>
      <c r="ID671" s="5"/>
      <c r="IE671" s="5"/>
      <c r="IF671" s="5"/>
      <c r="IG671" s="5"/>
      <c r="IH671" s="5"/>
      <c r="II671" s="5"/>
      <c r="IJ671" s="5"/>
      <c r="IK671" s="5"/>
      <c r="IL671" s="5"/>
      <c r="IM671" s="5"/>
      <c r="IN671" s="5"/>
      <c r="IO671" s="5"/>
      <c r="IP671" s="5"/>
      <c r="IQ671" s="5"/>
      <c r="IR671" s="5"/>
      <c r="IS671" s="5"/>
      <c r="IT671" s="5"/>
      <c r="IU671" s="5"/>
      <c r="IV671" s="5"/>
      <c r="IW671" s="5"/>
      <c r="IX671" s="5"/>
      <c r="IY671" s="5"/>
      <c r="IZ671" s="5"/>
      <c r="JA671" s="5"/>
      <c r="JB671" s="5"/>
      <c r="JC671" s="5"/>
      <c r="JD671" s="5"/>
      <c r="JE671" s="5"/>
      <c r="JF671" s="5"/>
      <c r="JG671" s="5"/>
      <c r="JH671" s="5"/>
      <c r="JI671" s="5"/>
      <c r="JJ671" s="5"/>
      <c r="JK671" s="5"/>
      <c r="JL671" s="5"/>
      <c r="JM671" s="5"/>
      <c r="JN671" s="5"/>
      <c r="JO671" s="5"/>
      <c r="JP671" s="5"/>
      <c r="JQ671" s="5"/>
      <c r="JR671" s="5"/>
      <c r="JS671" s="5"/>
      <c r="JT671" s="5"/>
      <c r="JU671" s="5"/>
      <c r="JV671" s="5"/>
      <c r="JW671" s="5"/>
      <c r="JX671" s="5"/>
      <c r="JY671" s="5"/>
      <c r="JZ671" s="5"/>
      <c r="KA671" s="5"/>
      <c r="KB671" s="5"/>
      <c r="KC671" s="5"/>
      <c r="KD671" s="5"/>
      <c r="KE671" s="5"/>
      <c r="KF671" s="5"/>
      <c r="KG671" s="5"/>
      <c r="KH671" s="5"/>
      <c r="KI671" s="5"/>
      <c r="KJ671" s="5"/>
      <c r="KK671" s="5"/>
      <c r="KL671" s="5"/>
      <c r="KM671" s="5"/>
      <c r="KN671" s="5"/>
      <c r="KO671" s="5"/>
      <c r="KP671" s="5"/>
      <c r="KQ671" s="5"/>
      <c r="KR671" s="5"/>
      <c r="KS671" s="5"/>
      <c r="KT671" s="5"/>
      <c r="KU671" s="5"/>
      <c r="KV671" s="5"/>
      <c r="KW671" s="5"/>
      <c r="KX671" s="5"/>
      <c r="KY671" s="5"/>
      <c r="KZ671" s="5"/>
      <c r="LA671" s="5"/>
      <c r="LB671" s="5"/>
      <c r="LC671" s="5"/>
      <c r="LD671" s="5"/>
      <c r="LE671" s="5"/>
      <c r="LF671" s="5"/>
      <c r="LG671" s="5"/>
      <c r="LH671" s="5"/>
      <c r="LI671" s="5"/>
      <c r="LJ671" s="5"/>
      <c r="LK671" s="5"/>
      <c r="LL671" s="5"/>
      <c r="LM671" s="5"/>
      <c r="LN671" s="5"/>
      <c r="LO671" s="5"/>
      <c r="LP671" s="5"/>
      <c r="LQ671" s="5"/>
      <c r="LR671" s="5"/>
      <c r="LS671" s="5"/>
      <c r="LT671" s="5"/>
      <c r="LU671" s="5"/>
      <c r="LV671" s="5"/>
      <c r="LW671" s="5"/>
      <c r="LX671" s="5"/>
      <c r="LY671" s="5"/>
      <c r="LZ671" s="5"/>
      <c r="MA671" s="5"/>
      <c r="MB671" s="5"/>
      <c r="MC671" s="5"/>
      <c r="MD671" s="5"/>
      <c r="ME671" s="5"/>
      <c r="MF671" s="5"/>
      <c r="MG671" s="5"/>
      <c r="MH671" s="5"/>
      <c r="MI671" s="5"/>
      <c r="MJ671" s="5"/>
      <c r="MK671" s="5"/>
      <c r="ML671" s="5"/>
      <c r="MM671" s="5"/>
      <c r="MN671" s="5"/>
      <c r="MO671" s="5"/>
      <c r="MP671" s="5"/>
      <c r="MQ671" s="5"/>
      <c r="MR671" s="5"/>
      <c r="MS671" s="5"/>
      <c r="MT671" s="5"/>
      <c r="MU671" s="5"/>
      <c r="MV671" s="5"/>
      <c r="MW671" s="5"/>
      <c r="MX671" s="5"/>
      <c r="MY671" s="5"/>
      <c r="MZ671" s="5"/>
      <c r="NA671" s="5"/>
      <c r="NB671" s="5"/>
      <c r="NC671" s="5"/>
      <c r="ND671" s="5"/>
      <c r="NE671" s="5"/>
      <c r="NF671" s="5"/>
      <c r="NG671" s="5"/>
      <c r="NH671" s="5"/>
      <c r="NI671" s="5"/>
      <c r="NJ671" s="5"/>
      <c r="NK671" s="5"/>
      <c r="NL671" s="5"/>
      <c r="NM671" s="5"/>
      <c r="NN671" s="5"/>
      <c r="NO671" s="5"/>
      <c r="NP671" s="5"/>
      <c r="NQ671" s="5"/>
      <c r="NR671" s="5"/>
      <c r="NS671" s="5"/>
      <c r="NT671" s="5"/>
      <c r="NU671" s="5"/>
      <c r="NV671" s="5"/>
      <c r="NW671" s="5"/>
      <c r="NX671" s="5"/>
      <c r="NY671" s="5"/>
      <c r="NZ671" s="5"/>
      <c r="OA671" s="5"/>
      <c r="OB671" s="5"/>
      <c r="OC671" s="5"/>
      <c r="OD671" s="5"/>
      <c r="OE671" s="5"/>
      <c r="OF671" s="5"/>
      <c r="OG671" s="5"/>
      <c r="OH671" s="5"/>
      <c r="OI671" s="5"/>
      <c r="OJ671" s="5"/>
      <c r="OK671" s="5"/>
      <c r="OL671" s="5"/>
      <c r="OM671" s="5"/>
      <c r="ON671" s="5"/>
      <c r="OO671" s="5"/>
      <c r="OP671" s="5"/>
      <c r="OQ671" s="5"/>
      <c r="OR671" s="5"/>
      <c r="OS671" s="5"/>
      <c r="OT671" s="5"/>
      <c r="OU671" s="5"/>
      <c r="OV671" s="5"/>
      <c r="OW671" s="5"/>
      <c r="OX671" s="5"/>
      <c r="OY671" s="5"/>
      <c r="OZ671" s="5"/>
      <c r="PA671" s="5"/>
      <c r="PB671" s="5"/>
      <c r="PC671" s="5"/>
      <c r="PD671" s="5"/>
      <c r="PE671" s="5"/>
      <c r="PF671" s="5"/>
      <c r="PG671" s="5"/>
      <c r="PH671" s="5"/>
      <c r="PI671" s="5"/>
      <c r="PJ671" s="5"/>
      <c r="PK671" s="5"/>
      <c r="PL671" s="5"/>
      <c r="PM671" s="5"/>
      <c r="PN671" s="5"/>
      <c r="PO671" s="5"/>
      <c r="PP671" s="5"/>
      <c r="PQ671" s="5"/>
      <c r="PR671" s="5"/>
      <c r="PS671" s="5"/>
      <c r="PT671" s="5"/>
      <c r="PU671" s="5"/>
      <c r="PV671" s="5"/>
      <c r="PW671" s="5"/>
      <c r="PX671" s="5"/>
      <c r="PY671" s="5"/>
      <c r="PZ671" s="5"/>
      <c r="QA671" s="5"/>
      <c r="QB671" s="5"/>
      <c r="QC671" s="5"/>
      <c r="QD671" s="5"/>
      <c r="QE671" s="5"/>
      <c r="QF671" s="5"/>
      <c r="QG671" s="5"/>
      <c r="QH671" s="5"/>
      <c r="QI671" s="5"/>
      <c r="QJ671" s="5"/>
      <c r="QK671" s="5"/>
      <c r="QL671" s="5"/>
      <c r="QM671" s="5"/>
      <c r="QN671" s="5"/>
      <c r="QO671" s="5"/>
      <c r="QP671" s="5"/>
      <c r="QQ671" s="5"/>
      <c r="QR671" s="5"/>
      <c r="QS671" s="5"/>
      <c r="QT671" s="5"/>
      <c r="QU671" s="5"/>
      <c r="QV671" s="5"/>
      <c r="QW671" s="5"/>
      <c r="QX671" s="5"/>
      <c r="QY671" s="5"/>
      <c r="QZ671" s="5"/>
      <c r="RA671" s="5"/>
      <c r="RB671" s="5"/>
      <c r="RC671" s="5"/>
      <c r="RD671" s="5"/>
      <c r="RE671" s="5"/>
      <c r="RF671" s="5"/>
      <c r="RG671" s="5"/>
      <c r="RH671" s="5"/>
      <c r="RI671" s="5"/>
      <c r="RJ671" s="5"/>
      <c r="RK671" s="5"/>
      <c r="RL671" s="5"/>
      <c r="RM671" s="5"/>
      <c r="RN671" s="5"/>
      <c r="RO671" s="5"/>
      <c r="RP671" s="5"/>
      <c r="RQ671" s="5"/>
      <c r="RR671" s="5"/>
      <c r="RS671" s="5"/>
      <c r="RT671" s="5"/>
      <c r="RU671" s="5"/>
      <c r="RV671" s="5"/>
      <c r="RW671" s="5"/>
      <c r="RX671" s="5"/>
      <c r="RY671" s="5"/>
      <c r="RZ671" s="5"/>
      <c r="SA671" s="5"/>
      <c r="SB671" s="5"/>
      <c r="SC671" s="5"/>
      <c r="SD671" s="5"/>
      <c r="SE671" s="5"/>
      <c r="SF671" s="5"/>
      <c r="SG671" s="5"/>
      <c r="SH671" s="5"/>
      <c r="SI671" s="5"/>
      <c r="SJ671" s="5"/>
      <c r="SK671" s="5"/>
      <c r="SL671" s="5"/>
      <c r="SM671" s="5"/>
      <c r="SN671" s="5"/>
      <c r="SO671" s="5"/>
      <c r="SP671" s="5"/>
      <c r="SQ671" s="5"/>
      <c r="SR671" s="5"/>
      <c r="SS671" s="5"/>
      <c r="ST671" s="5"/>
      <c r="SU671" s="5"/>
      <c r="SV671" s="5"/>
      <c r="SW671" s="5"/>
      <c r="SX671" s="5"/>
      <c r="SY671" s="5"/>
      <c r="SZ671" s="5"/>
      <c r="TA671" s="5"/>
      <c r="TB671" s="5"/>
      <c r="TC671" s="5"/>
      <c r="TD671" s="5"/>
      <c r="TE671" s="5"/>
      <c r="TF671" s="5"/>
      <c r="TG671" s="5"/>
      <c r="TH671" s="5"/>
      <c r="TI671" s="5"/>
      <c r="TJ671" s="5"/>
      <c r="TK671" s="5"/>
      <c r="TL671" s="5"/>
      <c r="TM671" s="5"/>
      <c r="TN671" s="5"/>
      <c r="TO671" s="5"/>
      <c r="TP671" s="5"/>
      <c r="TQ671" s="5"/>
      <c r="TR671" s="5"/>
      <c r="TS671" s="5"/>
      <c r="TT671" s="5"/>
      <c r="TU671" s="5"/>
      <c r="TV671" s="5"/>
      <c r="TW671" s="5"/>
      <c r="TX671" s="5"/>
      <c r="TY671" s="5"/>
      <c r="TZ671" s="5"/>
      <c r="UA671" s="5"/>
      <c r="UB671" s="5"/>
      <c r="UC671" s="5"/>
      <c r="UD671" s="5"/>
      <c r="UE671" s="5"/>
      <c r="UF671" s="5"/>
      <c r="UG671" s="5"/>
      <c r="UH671" s="5"/>
      <c r="UI671" s="5"/>
      <c r="UJ671" s="5"/>
      <c r="UK671" s="5"/>
      <c r="UL671" s="5"/>
      <c r="UM671" s="5"/>
      <c r="UN671" s="5"/>
      <c r="UO671" s="5"/>
      <c r="UP671" s="5"/>
      <c r="UQ671" s="5"/>
      <c r="UR671" s="5"/>
      <c r="US671" s="5"/>
      <c r="UT671" s="5"/>
      <c r="UU671" s="5"/>
      <c r="UV671" s="5"/>
      <c r="UW671" s="5"/>
      <c r="UX671" s="5"/>
      <c r="UY671" s="5"/>
      <c r="UZ671" s="5"/>
      <c r="VA671" s="5"/>
      <c r="VB671" s="5"/>
      <c r="VC671" s="5"/>
      <c r="VD671" s="5"/>
      <c r="VE671" s="5"/>
      <c r="VF671" s="5"/>
      <c r="VG671" s="5"/>
      <c r="VH671" s="5"/>
      <c r="VI671" s="5"/>
      <c r="VJ671" s="5"/>
      <c r="VK671" s="5"/>
      <c r="VL671" s="5"/>
      <c r="VM671" s="5"/>
      <c r="VN671" s="5"/>
      <c r="VO671" s="5"/>
      <c r="VP671" s="5"/>
      <c r="VQ671" s="5"/>
      <c r="VR671" s="5"/>
      <c r="VS671" s="5"/>
      <c r="VT671" s="5"/>
      <c r="VU671" s="5"/>
      <c r="VV671" s="5"/>
      <c r="VW671" s="5"/>
      <c r="VX671" s="5"/>
      <c r="VY671" s="5"/>
      <c r="VZ671" s="5"/>
      <c r="WA671" s="5"/>
      <c r="WB671" s="5"/>
      <c r="WC671" s="5"/>
      <c r="WD671" s="5"/>
      <c r="WE671" s="5"/>
      <c r="WF671" s="5"/>
      <c r="WG671" s="5"/>
      <c r="WH671" s="5"/>
      <c r="WI671" s="5"/>
      <c r="WJ671" s="5"/>
      <c r="WK671" s="5"/>
      <c r="WL671" s="5"/>
      <c r="WM671" s="5"/>
      <c r="WN671" s="5"/>
      <c r="WO671" s="5"/>
      <c r="WP671" s="5"/>
      <c r="WQ671" s="5"/>
      <c r="WR671" s="5"/>
      <c r="WS671" s="5"/>
      <c r="WT671" s="5"/>
      <c r="WU671" s="5"/>
      <c r="WV671" s="5"/>
      <c r="WW671" s="5"/>
      <c r="WX671" s="5"/>
      <c r="WY671" s="5"/>
      <c r="WZ671" s="5"/>
      <c r="XA671" s="5"/>
      <c r="XB671" s="5"/>
      <c r="XC671" s="5"/>
      <c r="XD671" s="5"/>
      <c r="XE671" s="5"/>
      <c r="XF671" s="5"/>
      <c r="XG671" s="5"/>
      <c r="XH671" s="5"/>
      <c r="XI671" s="5"/>
      <c r="XJ671" s="5"/>
      <c r="XK671" s="5"/>
      <c r="XL671" s="5"/>
      <c r="XM671" s="5"/>
      <c r="XN671" s="5"/>
      <c r="XO671" s="5"/>
      <c r="XP671" s="5"/>
      <c r="XQ671" s="5"/>
      <c r="XR671" s="5"/>
      <c r="XS671" s="5"/>
      <c r="XT671" s="5"/>
      <c r="XU671" s="5"/>
      <c r="XV671" s="5"/>
      <c r="XW671" s="5"/>
      <c r="XX671" s="5"/>
      <c r="XY671" s="5"/>
      <c r="XZ671" s="5"/>
      <c r="YA671" s="5"/>
      <c r="YB671" s="5"/>
      <c r="YC671" s="5"/>
      <c r="YD671" s="5"/>
      <c r="YE671" s="5"/>
      <c r="YF671" s="5"/>
      <c r="YG671" s="5"/>
      <c r="YH671" s="5"/>
      <c r="YI671" s="5"/>
      <c r="YJ671" s="5"/>
      <c r="YK671" s="5"/>
      <c r="YL671" s="5"/>
      <c r="YM671" s="5"/>
      <c r="YN671" s="5"/>
      <c r="YO671" s="5"/>
      <c r="YP671" s="5"/>
      <c r="YQ671" s="5"/>
      <c r="YR671" s="5"/>
      <c r="YS671" s="5"/>
      <c r="YT671" s="5"/>
      <c r="YU671" s="5"/>
      <c r="YV671" s="5"/>
      <c r="YW671" s="5"/>
      <c r="YX671" s="5"/>
      <c r="YY671" s="5"/>
      <c r="YZ671" s="5"/>
      <c r="ZA671" s="5"/>
      <c r="ZB671" s="5"/>
      <c r="ZC671" s="5"/>
      <c r="ZD671" s="5"/>
      <c r="ZE671" s="5"/>
      <c r="ZF671" s="5"/>
      <c r="ZG671" s="5"/>
      <c r="ZH671" s="5"/>
      <c r="ZI671" s="5"/>
      <c r="ZJ671" s="5"/>
      <c r="ZK671" s="5"/>
      <c r="ZL671" s="5"/>
      <c r="ZM671" s="5"/>
      <c r="ZN671" s="5"/>
      <c r="ZO671" s="5"/>
      <c r="ZP671" s="5"/>
      <c r="ZQ671" s="5"/>
      <c r="ZR671" s="5"/>
      <c r="ZS671" s="5"/>
      <c r="ZT671" s="5"/>
      <c r="ZU671" s="5"/>
      <c r="ZV671" s="5"/>
      <c r="ZW671" s="5"/>
      <c r="ZX671" s="5"/>
      <c r="ZY671" s="5"/>
      <c r="ZZ671" s="5"/>
      <c r="AAA671" s="5"/>
      <c r="AAB671" s="5"/>
      <c r="AAC671" s="5"/>
      <c r="AAD671" s="5"/>
      <c r="AAE671" s="5"/>
      <c r="AAF671" s="5"/>
      <c r="AAG671" s="5"/>
      <c r="AAH671" s="5"/>
      <c r="AAI671" s="5"/>
      <c r="AAJ671" s="5"/>
      <c r="AAK671" s="5"/>
      <c r="AAL671" s="5"/>
      <c r="AAM671" s="5"/>
      <c r="AAN671" s="5"/>
      <c r="AAO671" s="5"/>
      <c r="AAP671" s="5"/>
      <c r="AAQ671" s="5"/>
      <c r="AAR671" s="5"/>
      <c r="AAS671" s="5"/>
      <c r="AAT671" s="5"/>
      <c r="AAU671" s="5"/>
      <c r="AAV671" s="5"/>
      <c r="AAW671" s="5"/>
      <c r="AAX671" s="5"/>
      <c r="AAY671" s="5"/>
      <c r="AAZ671" s="5"/>
      <c r="ABA671" s="5"/>
      <c r="ABB671" s="5"/>
      <c r="ABC671" s="5"/>
      <c r="ABD671" s="5"/>
      <c r="ABE671" s="5"/>
      <c r="ABF671" s="5"/>
      <c r="ABG671" s="5"/>
      <c r="ABH671" s="5"/>
      <c r="ABI671" s="5"/>
      <c r="ABJ671" s="5"/>
      <c r="ABK671" s="5"/>
      <c r="ABL671" s="5"/>
      <c r="ABM671" s="5"/>
      <c r="ABN671" s="5"/>
      <c r="ABO671" s="5"/>
      <c r="ABP671" s="5"/>
      <c r="ABQ671" s="5"/>
      <c r="ABR671" s="5"/>
      <c r="ABS671" s="5"/>
      <c r="ABT671" s="5"/>
      <c r="ABU671" s="5"/>
      <c r="ABV671" s="5"/>
      <c r="ABW671" s="5"/>
      <c r="ABX671" s="5"/>
      <c r="ABY671" s="5"/>
      <c r="ABZ671" s="5"/>
      <c r="ACA671" s="5"/>
      <c r="ACB671" s="5"/>
      <c r="ACC671" s="5"/>
      <c r="ACD671" s="5"/>
      <c r="ACE671" s="5"/>
      <c r="ACF671" s="5"/>
      <c r="ACG671" s="5"/>
      <c r="ACH671" s="5"/>
      <c r="ACI671" s="5"/>
      <c r="ACJ671" s="5"/>
      <c r="ACK671" s="5"/>
      <c r="ACL671" s="5"/>
      <c r="ACM671" s="5"/>
      <c r="ACN671" s="5"/>
      <c r="ACO671" s="5"/>
      <c r="ACP671" s="5"/>
      <c r="ACQ671" s="5"/>
      <c r="ACR671" s="5"/>
      <c r="ACS671" s="5"/>
      <c r="ACT671" s="5"/>
      <c r="ACU671" s="5"/>
      <c r="ACV671" s="5"/>
      <c r="ACW671" s="5"/>
      <c r="ACX671" s="5"/>
      <c r="ACY671" s="5"/>
      <c r="ACZ671" s="5"/>
      <c r="ADA671" s="5"/>
      <c r="ADB671" s="5"/>
      <c r="ADC671" s="5"/>
      <c r="ADD671" s="5"/>
      <c r="ADE671" s="5"/>
      <c r="ADF671" s="5"/>
      <c r="ADG671" s="5"/>
      <c r="ADH671" s="5"/>
      <c r="ADI671" s="5"/>
      <c r="ADJ671" s="5"/>
      <c r="ADK671" s="5"/>
      <c r="ADL671" s="5"/>
      <c r="ADM671" s="5"/>
      <c r="ADN671" s="5"/>
      <c r="ADO671" s="5"/>
      <c r="ADP671" s="5"/>
      <c r="ADQ671" s="5"/>
      <c r="ADR671" s="5"/>
      <c r="ADS671" s="5"/>
      <c r="ADT671" s="5"/>
      <c r="ADU671" s="5"/>
      <c r="ADV671" s="5"/>
      <c r="ADW671" s="5"/>
      <c r="ADX671" s="5"/>
      <c r="ADY671" s="5"/>
      <c r="ADZ671" s="5"/>
      <c r="AEA671" s="5"/>
      <c r="AEB671" s="5"/>
      <c r="AEC671" s="5"/>
      <c r="AED671" s="5"/>
      <c r="AEE671" s="5"/>
      <c r="AEF671" s="5"/>
      <c r="AEG671" s="5"/>
      <c r="AEH671" s="5"/>
      <c r="AEI671" s="5"/>
      <c r="AEJ671" s="5"/>
      <c r="AEK671" s="5"/>
      <c r="AEL671" s="5"/>
      <c r="AEM671" s="5"/>
      <c r="AEN671" s="5"/>
      <c r="AEO671" s="5"/>
      <c r="AEP671" s="5"/>
      <c r="AEQ671" s="5"/>
      <c r="AER671" s="5"/>
      <c r="AES671" s="5"/>
      <c r="AET671" s="5"/>
      <c r="AEU671" s="5"/>
      <c r="AEV671" s="5"/>
      <c r="AEW671" s="5"/>
      <c r="AEX671" s="5"/>
      <c r="AEY671" s="5"/>
      <c r="AEZ671" s="5"/>
      <c r="AFA671" s="5"/>
      <c r="AFB671" s="5"/>
      <c r="AFC671" s="5"/>
      <c r="AFD671" s="5"/>
      <c r="AFE671" s="5"/>
      <c r="AFF671" s="5"/>
      <c r="AFG671" s="5"/>
      <c r="AFH671" s="5"/>
      <c r="AFI671" s="5"/>
      <c r="AFJ671" s="5"/>
      <c r="AFK671" s="5"/>
      <c r="AFL671" s="5"/>
      <c r="AFM671" s="5"/>
      <c r="AFN671" s="5"/>
      <c r="AFO671" s="5"/>
      <c r="AFP671" s="5"/>
      <c r="AFQ671" s="5"/>
      <c r="AFR671" s="5"/>
      <c r="AFS671" s="5"/>
      <c r="AFT671" s="5"/>
      <c r="AFU671" s="5"/>
      <c r="AFV671" s="5"/>
      <c r="AFW671" s="5"/>
      <c r="AFX671" s="5"/>
      <c r="AFY671" s="5"/>
      <c r="AFZ671" s="5"/>
      <c r="AGA671" s="5"/>
      <c r="AGB671" s="5"/>
      <c r="AGC671" s="5"/>
      <c r="AGD671" s="5"/>
      <c r="AGE671" s="5"/>
      <c r="AGF671" s="5"/>
      <c r="AGG671" s="5"/>
      <c r="AGH671" s="5"/>
      <c r="AGI671" s="5"/>
      <c r="AGJ671" s="5"/>
      <c r="AGK671" s="5"/>
      <c r="AGL671" s="5"/>
      <c r="AGM671" s="5"/>
      <c r="AGN671" s="5"/>
      <c r="AGO671" s="5"/>
      <c r="AGP671" s="5"/>
      <c r="AGQ671" s="5"/>
      <c r="AGR671" s="5"/>
      <c r="AGS671" s="5"/>
      <c r="AGT671" s="5"/>
      <c r="AGU671" s="5"/>
      <c r="AGV671" s="5"/>
      <c r="AGW671" s="5"/>
      <c r="AGX671" s="5"/>
      <c r="AGY671" s="5"/>
      <c r="AGZ671" s="5"/>
      <c r="AHA671" s="5"/>
      <c r="AHB671" s="5"/>
      <c r="AHC671" s="5"/>
      <c r="AHD671" s="5"/>
      <c r="AHE671" s="5"/>
      <c r="AHF671" s="5"/>
      <c r="AHG671" s="5"/>
      <c r="AHH671" s="5"/>
      <c r="AHI671" s="5"/>
      <c r="AHJ671" s="5"/>
      <c r="AHK671" s="5"/>
      <c r="AHL671" s="5"/>
      <c r="AHM671" s="5"/>
      <c r="AHN671" s="5"/>
      <c r="AHO671" s="5"/>
      <c r="AHP671" s="5"/>
      <c r="AHQ671" s="5"/>
      <c r="AHR671" s="5"/>
      <c r="AHS671" s="5"/>
      <c r="AHT671" s="5"/>
      <c r="AHU671" s="5"/>
      <c r="AHV671" s="5"/>
      <c r="AHW671" s="5"/>
      <c r="AHX671" s="5"/>
      <c r="AHY671" s="5"/>
      <c r="AHZ671" s="5"/>
      <c r="AIA671" s="5"/>
      <c r="AIB671" s="5"/>
      <c r="AIC671" s="5"/>
      <c r="AID671" s="5"/>
      <c r="AIE671" s="5"/>
      <c r="AIF671" s="5"/>
      <c r="AIG671" s="5"/>
      <c r="AIH671" s="5"/>
      <c r="AII671" s="5"/>
      <c r="AIJ671" s="5"/>
      <c r="AIK671" s="5"/>
      <c r="AIL671" s="5"/>
      <c r="AIM671" s="5"/>
      <c r="AIN671" s="5"/>
      <c r="AIO671" s="5"/>
      <c r="AIP671" s="5"/>
      <c r="AIQ671" s="5"/>
      <c r="AIR671" s="5"/>
      <c r="AIS671" s="5"/>
      <c r="AIT671" s="5"/>
      <c r="AIU671" s="5"/>
      <c r="AIV671" s="5"/>
      <c r="AIW671" s="5"/>
      <c r="AIX671" s="5"/>
      <c r="AIY671" s="5"/>
      <c r="AIZ671" s="5"/>
      <c r="AJA671" s="5"/>
      <c r="AJB671" s="5"/>
      <c r="AJC671" s="5"/>
      <c r="AJD671" s="5"/>
      <c r="AJE671" s="5"/>
      <c r="AJF671" s="5"/>
      <c r="AJG671" s="5"/>
      <c r="AJH671" s="5"/>
      <c r="AJI671" s="5"/>
      <c r="AJJ671" s="5"/>
      <c r="AJK671" s="5"/>
      <c r="AJL671" s="5"/>
      <c r="AJM671" s="5"/>
      <c r="AJN671" s="5"/>
      <c r="AJO671" s="5"/>
      <c r="AJP671" s="5"/>
      <c r="AJQ671" s="5"/>
      <c r="AJR671" s="5"/>
      <c r="AJS671" s="5"/>
      <c r="AJT671" s="5"/>
      <c r="AJU671" s="5"/>
      <c r="AJV671" s="5"/>
      <c r="AJW671" s="5"/>
      <c r="AJX671" s="5"/>
      <c r="AJY671" s="5"/>
      <c r="AJZ671" s="5"/>
      <c r="AKA671" s="5"/>
      <c r="AKB671" s="5"/>
      <c r="AKC671" s="5"/>
      <c r="AKD671" s="5"/>
      <c r="AKE671" s="5"/>
      <c r="AKF671" s="5"/>
      <c r="AKG671" s="5"/>
      <c r="AKH671" s="5"/>
      <c r="AKI671" s="5"/>
      <c r="AKJ671" s="5"/>
      <c r="AKK671" s="5"/>
      <c r="AKL671" s="5"/>
      <c r="AKM671" s="5"/>
      <c r="AKN671" s="5"/>
      <c r="AKO671" s="5"/>
      <c r="AKP671" s="5"/>
      <c r="AKQ671" s="5"/>
      <c r="AKR671" s="5"/>
      <c r="AKS671" s="5"/>
      <c r="AKT671" s="5"/>
      <c r="AKU671" s="5"/>
      <c r="AKV671" s="5"/>
      <c r="AKW671" s="5"/>
      <c r="AKX671" s="5"/>
      <c r="AKY671" s="5"/>
      <c r="AKZ671" s="5"/>
      <c r="ALA671" s="5"/>
      <c r="ALB671" s="5"/>
      <c r="ALC671" s="5"/>
      <c r="ALD671" s="5"/>
      <c r="ALE671" s="5"/>
      <c r="ALF671" s="5"/>
      <c r="ALG671" s="5"/>
      <c r="ALH671" s="5"/>
      <c r="ALI671" s="5"/>
      <c r="ALJ671" s="5"/>
      <c r="ALK671" s="5"/>
      <c r="ALL671" s="5"/>
      <c r="ALM671" s="5"/>
      <c r="ALN671" s="5"/>
      <c r="ALO671" s="5"/>
      <c r="ALP671" s="5"/>
      <c r="ALQ671" s="5"/>
      <c r="ALR671" s="5"/>
      <c r="ALS671" s="5"/>
      <c r="ALT671" s="5"/>
      <c r="ALU671" s="5"/>
      <c r="ALV671" s="5"/>
      <c r="ALW671" s="5"/>
      <c r="ALX671" s="5"/>
      <c r="ALY671" s="5"/>
      <c r="ALZ671" s="5"/>
      <c r="AMA671" s="5"/>
      <c r="AMB671" s="5"/>
      <c r="AMC671" s="5"/>
      <c r="AMD671" s="5"/>
      <c r="AME671" s="5"/>
      <c r="AMF671" s="5"/>
      <c r="AMG671" s="5"/>
      <c r="AMH671" s="5"/>
      <c r="AMI671" s="5"/>
      <c r="AMJ671" s="5"/>
      <c r="AMK671" s="5"/>
      <c r="AML671" s="5"/>
      <c r="AMM671" s="5"/>
      <c r="AMN671" s="5"/>
      <c r="AMO671" s="5"/>
      <c r="AMP671" s="5"/>
      <c r="AMQ671" s="5"/>
      <c r="AMR671" s="5"/>
      <c r="AMS671" s="5"/>
      <c r="AMT671" s="5"/>
      <c r="AMU671" s="5"/>
      <c r="AMV671" s="5"/>
      <c r="AMW671" s="5"/>
      <c r="AMX671" s="5"/>
      <c r="AMY671" s="5"/>
      <c r="AMZ671" s="5"/>
      <c r="ANA671" s="5"/>
      <c r="ANB671" s="5"/>
      <c r="ANC671" s="5"/>
      <c r="AND671" s="5"/>
      <c r="ANE671" s="5"/>
      <c r="ANF671" s="5"/>
      <c r="ANG671" s="5"/>
      <c r="ANH671" s="5"/>
      <c r="ANI671" s="5"/>
      <c r="ANJ671" s="5"/>
      <c r="ANK671" s="5"/>
      <c r="ANL671" s="5"/>
      <c r="ANM671" s="5"/>
      <c r="ANN671" s="5"/>
      <c r="ANO671" s="5"/>
      <c r="ANP671" s="5"/>
      <c r="ANQ671" s="5"/>
      <c r="ANR671" s="5"/>
      <c r="ANS671" s="5"/>
      <c r="ANT671" s="5"/>
      <c r="ANU671" s="5"/>
      <c r="ANV671" s="5"/>
      <c r="ANW671" s="5"/>
      <c r="ANX671" s="5"/>
      <c r="ANY671" s="5"/>
      <c r="ANZ671" s="5"/>
      <c r="AOA671" s="5"/>
      <c r="AOB671" s="5"/>
      <c r="AOC671" s="5"/>
      <c r="AOD671" s="5"/>
      <c r="AOE671" s="5"/>
      <c r="AOF671" s="5"/>
      <c r="AOG671" s="5"/>
      <c r="AOH671" s="5"/>
      <c r="AOI671" s="5"/>
      <c r="AOJ671" s="5"/>
      <c r="AOK671" s="5"/>
      <c r="AOL671" s="5"/>
      <c r="AOM671" s="5"/>
      <c r="AON671" s="5"/>
      <c r="AOO671" s="5"/>
      <c r="AOP671" s="5"/>
      <c r="AOQ671" s="5"/>
      <c r="AOR671" s="5"/>
      <c r="AOS671" s="5"/>
      <c r="AOT671" s="5"/>
      <c r="AOU671" s="5"/>
      <c r="AOV671" s="5"/>
      <c r="AOW671" s="5"/>
      <c r="AOX671" s="5"/>
      <c r="AOY671" s="5"/>
      <c r="AOZ671" s="5"/>
      <c r="APA671" s="5"/>
      <c r="APB671" s="5"/>
      <c r="APC671" s="5"/>
      <c r="APD671" s="5"/>
      <c r="APE671" s="5"/>
      <c r="APF671" s="5"/>
      <c r="APG671" s="5"/>
      <c r="APH671" s="5"/>
      <c r="API671" s="5"/>
      <c r="APJ671" s="5"/>
      <c r="APK671" s="5"/>
      <c r="APL671" s="5"/>
      <c r="APM671" s="5"/>
      <c r="APN671" s="5"/>
      <c r="APO671" s="5"/>
      <c r="APP671" s="5"/>
      <c r="APQ671" s="5"/>
      <c r="APR671" s="5"/>
      <c r="APS671" s="5"/>
      <c r="APT671" s="5"/>
      <c r="APU671" s="5"/>
      <c r="APV671" s="5"/>
      <c r="APW671" s="5"/>
      <c r="APX671" s="5"/>
      <c r="APY671" s="5"/>
      <c r="APZ671" s="5"/>
      <c r="AQA671" s="5"/>
      <c r="AQB671" s="5"/>
      <c r="AQC671" s="5"/>
      <c r="AQD671" s="5"/>
      <c r="AQE671" s="5"/>
      <c r="AQF671" s="5"/>
      <c r="AQG671" s="5"/>
      <c r="AQH671" s="5"/>
      <c r="AQI671" s="5"/>
      <c r="AQJ671" s="5"/>
      <c r="AQK671" s="5"/>
      <c r="AQL671" s="5"/>
      <c r="AQM671" s="5"/>
      <c r="AQN671" s="5"/>
      <c r="AQO671" s="5"/>
      <c r="AQP671" s="5"/>
      <c r="AQQ671" s="5"/>
      <c r="AQR671" s="5"/>
      <c r="AQS671" s="5"/>
      <c r="AQT671" s="5"/>
      <c r="AQU671" s="5"/>
      <c r="AQV671" s="5"/>
      <c r="AQW671" s="5"/>
      <c r="AQX671" s="5"/>
      <c r="AQY671" s="5"/>
      <c r="AQZ671" s="5"/>
      <c r="ARA671" s="5"/>
      <c r="ARB671" s="5"/>
      <c r="ARC671" s="5"/>
      <c r="ARD671" s="5"/>
      <c r="ARE671" s="5"/>
      <c r="ARF671" s="5"/>
      <c r="ARG671" s="5"/>
      <c r="ARH671" s="5"/>
      <c r="ARI671" s="5"/>
      <c r="ARJ671" s="5"/>
      <c r="ARK671" s="5"/>
      <c r="ARL671" s="5"/>
      <c r="ARM671" s="5"/>
      <c r="ARN671" s="5"/>
      <c r="ARO671" s="5"/>
      <c r="ARP671" s="5"/>
      <c r="ARQ671" s="5"/>
      <c r="ARR671" s="5"/>
      <c r="ARS671" s="5"/>
      <c r="ART671" s="5"/>
      <c r="ARU671" s="5"/>
      <c r="ARV671" s="5"/>
      <c r="ARW671" s="5"/>
      <c r="ARX671" s="5"/>
      <c r="ARY671" s="5"/>
      <c r="ARZ671" s="5"/>
      <c r="ASA671" s="5"/>
      <c r="ASB671" s="5"/>
      <c r="ASC671" s="5"/>
      <c r="ASD671" s="5"/>
      <c r="ASE671" s="5"/>
      <c r="ASF671" s="5"/>
      <c r="ASG671" s="5"/>
      <c r="ASH671" s="5"/>
      <c r="ASI671" s="5"/>
      <c r="ASJ671" s="5"/>
      <c r="ASK671" s="5"/>
      <c r="ASL671" s="5"/>
      <c r="ASM671" s="5"/>
      <c r="ASN671" s="5"/>
      <c r="ASO671" s="5"/>
      <c r="ASP671" s="5"/>
      <c r="ASQ671" s="5"/>
      <c r="ASR671" s="5"/>
      <c r="ASS671" s="5"/>
      <c r="AST671" s="5"/>
      <c r="ASU671" s="5"/>
      <c r="ASV671" s="5"/>
      <c r="ASW671" s="5"/>
      <c r="ASX671" s="5"/>
      <c r="ASY671" s="5"/>
      <c r="ASZ671" s="5"/>
      <c r="ATA671" s="5"/>
      <c r="ATB671" s="5"/>
      <c r="ATC671" s="5"/>
      <c r="ATD671" s="5"/>
      <c r="ATE671" s="5"/>
      <c r="ATF671" s="5"/>
      <c r="ATG671" s="5"/>
      <c r="ATH671" s="5"/>
      <c r="ATI671" s="5"/>
      <c r="ATJ671" s="5"/>
      <c r="ATK671" s="5"/>
      <c r="ATL671" s="5"/>
      <c r="ATM671" s="5"/>
      <c r="ATN671" s="5"/>
      <c r="ATO671" s="5"/>
      <c r="ATP671" s="5"/>
      <c r="ATQ671" s="5"/>
      <c r="ATR671" s="5"/>
      <c r="ATS671" s="5"/>
      <c r="ATT671" s="5"/>
      <c r="ATU671" s="5"/>
      <c r="ATV671" s="5"/>
      <c r="ATW671" s="5"/>
      <c r="ATX671" s="5"/>
      <c r="ATY671" s="5"/>
      <c r="ATZ671" s="5"/>
      <c r="AUA671" s="5"/>
      <c r="AUB671" s="5"/>
      <c r="AUC671" s="5"/>
      <c r="AUD671" s="5"/>
      <c r="AUE671" s="5"/>
      <c r="AUF671" s="5"/>
      <c r="AUG671" s="5"/>
      <c r="AUH671" s="5"/>
      <c r="AUI671" s="5"/>
      <c r="AUJ671" s="5"/>
      <c r="AUK671" s="5"/>
      <c r="AUL671" s="5"/>
      <c r="AUM671" s="5"/>
      <c r="AUN671" s="5"/>
      <c r="AUO671" s="5"/>
      <c r="AUP671" s="5"/>
      <c r="AUQ671" s="5"/>
      <c r="AUR671" s="5"/>
      <c r="AUS671" s="5"/>
      <c r="AUT671" s="5"/>
      <c r="AUU671" s="5"/>
      <c r="AUV671" s="5"/>
      <c r="AUW671" s="5"/>
      <c r="AUX671" s="5"/>
      <c r="AUY671" s="5"/>
      <c r="AUZ671" s="5"/>
      <c r="AVA671" s="5"/>
      <c r="AVB671" s="5"/>
      <c r="AVC671" s="5"/>
      <c r="AVD671" s="5"/>
      <c r="AVE671" s="5"/>
      <c r="AVF671" s="5"/>
      <c r="AVG671" s="5"/>
      <c r="AVH671" s="5"/>
      <c r="AVI671" s="5"/>
      <c r="AVJ671" s="5"/>
      <c r="AVK671" s="5"/>
      <c r="AVL671" s="5"/>
      <c r="AVM671" s="5"/>
      <c r="AVN671" s="5"/>
      <c r="AVO671" s="5"/>
      <c r="AVP671" s="5"/>
      <c r="AVQ671" s="5"/>
      <c r="AVR671" s="5"/>
      <c r="AVS671" s="5"/>
      <c r="AVT671" s="5"/>
      <c r="AVU671" s="5"/>
      <c r="AVV671" s="5"/>
      <c r="AVW671" s="5"/>
      <c r="AVX671" s="5"/>
      <c r="AVY671" s="5"/>
      <c r="AVZ671" s="5"/>
      <c r="AWA671" s="5"/>
      <c r="AWB671" s="5"/>
      <c r="AWC671" s="5"/>
      <c r="AWD671" s="5"/>
      <c r="AWE671" s="5"/>
      <c r="AWF671" s="5"/>
      <c r="AWG671" s="5"/>
      <c r="AWH671" s="5"/>
      <c r="AWI671" s="5"/>
      <c r="AWJ671" s="5"/>
      <c r="AWK671" s="5"/>
      <c r="AWL671" s="5"/>
      <c r="AWM671" s="5"/>
      <c r="AWN671" s="5"/>
      <c r="AWO671" s="5"/>
      <c r="AWP671" s="5"/>
      <c r="AWQ671" s="5"/>
      <c r="AWR671" s="5"/>
      <c r="AWS671" s="5"/>
      <c r="AWT671" s="5"/>
      <c r="AWU671" s="5"/>
      <c r="AWV671" s="5"/>
      <c r="AWW671" s="5"/>
      <c r="AWX671" s="5"/>
      <c r="AWY671" s="5"/>
      <c r="AWZ671" s="5"/>
      <c r="AXA671" s="5"/>
      <c r="AXB671" s="5"/>
      <c r="AXC671" s="5"/>
      <c r="AXD671" s="5"/>
      <c r="AXE671" s="5"/>
      <c r="AXF671" s="5"/>
      <c r="AXG671" s="5"/>
      <c r="AXH671" s="5"/>
      <c r="AXI671" s="5"/>
      <c r="AXJ671" s="5"/>
      <c r="AXK671" s="5"/>
      <c r="AXL671" s="5"/>
      <c r="AXM671" s="5"/>
      <c r="AXN671" s="5"/>
      <c r="AXO671" s="5"/>
      <c r="AXP671" s="5"/>
      <c r="AXQ671" s="5"/>
      <c r="AXR671" s="5"/>
      <c r="AXS671" s="5"/>
      <c r="AXT671" s="5"/>
      <c r="AXU671" s="5"/>
      <c r="AXV671" s="5"/>
      <c r="AXW671" s="5"/>
      <c r="AXX671" s="5"/>
      <c r="AXY671" s="5"/>
      <c r="AXZ671" s="5"/>
      <c r="AYA671" s="5"/>
      <c r="AYB671" s="5"/>
      <c r="AYC671" s="5"/>
      <c r="AYD671" s="5"/>
      <c r="AYE671" s="5"/>
      <c r="AYF671" s="5"/>
      <c r="AYG671" s="5"/>
      <c r="AYH671" s="5"/>
      <c r="AYI671" s="5"/>
      <c r="AYJ671" s="5"/>
      <c r="AYK671" s="5"/>
      <c r="AYL671" s="5"/>
      <c r="AYM671" s="5"/>
      <c r="AYN671" s="5"/>
      <c r="AYO671" s="5"/>
      <c r="AYP671" s="5"/>
      <c r="AYQ671" s="5"/>
      <c r="AYR671" s="5"/>
      <c r="AYS671" s="5"/>
      <c r="AYT671" s="5"/>
      <c r="AYU671" s="5"/>
      <c r="AYV671" s="5"/>
      <c r="AYW671" s="5"/>
      <c r="AYX671" s="5"/>
      <c r="AYY671" s="5"/>
      <c r="AYZ671" s="5"/>
      <c r="AZA671" s="5"/>
      <c r="AZB671" s="5"/>
      <c r="AZC671" s="5"/>
      <c r="AZD671" s="5"/>
      <c r="AZE671" s="5"/>
      <c r="AZF671" s="5"/>
      <c r="AZG671" s="5"/>
      <c r="AZH671" s="5"/>
      <c r="AZI671" s="5"/>
      <c r="AZJ671" s="5"/>
      <c r="AZK671" s="5"/>
      <c r="AZL671" s="5"/>
      <c r="AZM671" s="5"/>
      <c r="AZN671" s="5"/>
      <c r="AZO671" s="5"/>
      <c r="AZP671" s="5"/>
      <c r="AZQ671" s="5"/>
      <c r="AZR671" s="5"/>
      <c r="AZS671" s="5"/>
      <c r="AZT671" s="5"/>
      <c r="AZU671" s="5"/>
      <c r="AZV671" s="5"/>
      <c r="AZW671" s="5"/>
      <c r="AZX671" s="5"/>
      <c r="AZY671" s="5"/>
      <c r="AZZ671" s="5"/>
      <c r="BAA671" s="5"/>
      <c r="BAB671" s="5"/>
      <c r="BAC671" s="5"/>
      <c r="BAD671" s="5"/>
      <c r="BAE671" s="5"/>
      <c r="BAF671" s="5"/>
      <c r="BAG671" s="5"/>
      <c r="BAH671" s="5"/>
      <c r="BAI671" s="5"/>
      <c r="BAJ671" s="5"/>
      <c r="BAK671" s="5"/>
      <c r="BAL671" s="5"/>
      <c r="BAM671" s="5"/>
      <c r="BAN671" s="5"/>
      <c r="BAO671" s="5"/>
      <c r="BAP671" s="5"/>
      <c r="BAQ671" s="5"/>
      <c r="BAR671" s="5"/>
      <c r="BAS671" s="5"/>
      <c r="BAT671" s="5"/>
      <c r="BAU671" s="5"/>
      <c r="BAV671" s="5"/>
      <c r="BAW671" s="5"/>
      <c r="BAX671" s="5"/>
      <c r="BAY671" s="5"/>
      <c r="BAZ671" s="5"/>
      <c r="BBA671" s="5"/>
      <c r="BBB671" s="5"/>
      <c r="BBC671" s="5"/>
      <c r="BBD671" s="5"/>
      <c r="BBE671" s="5"/>
      <c r="BBF671" s="5"/>
      <c r="BBG671" s="5"/>
      <c r="BBH671" s="5"/>
      <c r="BBI671" s="5"/>
      <c r="BBJ671" s="5"/>
      <c r="BBK671" s="5"/>
      <c r="BBL671" s="5"/>
      <c r="BBM671" s="5"/>
      <c r="BBN671" s="5"/>
      <c r="BBO671" s="5"/>
      <c r="BBP671" s="5"/>
      <c r="BBQ671" s="5"/>
      <c r="BBR671" s="5"/>
      <c r="BBS671" s="5"/>
      <c r="BBT671" s="5"/>
      <c r="BBU671" s="5"/>
      <c r="BBV671" s="5"/>
      <c r="BBW671" s="5"/>
      <c r="BBX671" s="5"/>
      <c r="BBY671" s="5"/>
      <c r="BBZ671" s="5"/>
      <c r="BCA671" s="5"/>
      <c r="BCB671" s="5"/>
      <c r="BCC671" s="5"/>
      <c r="BCD671" s="5"/>
      <c r="BCE671" s="5"/>
      <c r="BCF671" s="5"/>
      <c r="BCG671" s="5"/>
      <c r="BCH671" s="5"/>
      <c r="BCI671" s="5"/>
      <c r="BCJ671" s="5"/>
      <c r="BCK671" s="5"/>
      <c r="BCL671" s="5"/>
      <c r="BCM671" s="5"/>
      <c r="BCN671" s="5"/>
      <c r="BCO671" s="5"/>
      <c r="BCP671" s="5"/>
      <c r="BCQ671" s="5"/>
      <c r="BCR671" s="5"/>
      <c r="BCS671" s="5"/>
      <c r="BCT671" s="5"/>
      <c r="BCU671" s="5"/>
      <c r="BCV671" s="5"/>
      <c r="BCW671" s="5"/>
      <c r="BCX671" s="5"/>
      <c r="BCY671" s="5"/>
      <c r="BCZ671" s="5"/>
      <c r="BDA671" s="5"/>
      <c r="BDB671" s="5"/>
      <c r="BDC671" s="5"/>
      <c r="BDD671" s="5"/>
      <c r="BDE671" s="5"/>
      <c r="BDF671" s="5"/>
      <c r="BDG671" s="5"/>
      <c r="BDH671" s="5"/>
      <c r="BDI671" s="5"/>
      <c r="BDJ671" s="5"/>
      <c r="BDK671" s="5"/>
      <c r="BDL671" s="5"/>
      <c r="BDM671" s="5"/>
      <c r="BDN671" s="5"/>
      <c r="BDO671" s="5"/>
      <c r="BDP671" s="5"/>
      <c r="BDQ671" s="5"/>
      <c r="BDR671" s="5"/>
      <c r="BDS671" s="5"/>
      <c r="BDT671" s="5"/>
      <c r="BDU671" s="5"/>
      <c r="BDV671" s="5"/>
      <c r="BDW671" s="5"/>
      <c r="BDX671" s="5"/>
      <c r="BDY671" s="5"/>
      <c r="BDZ671" s="5"/>
      <c r="BEA671" s="5"/>
      <c r="BEB671" s="5"/>
      <c r="BEC671" s="5"/>
      <c r="BED671" s="5"/>
      <c r="BEE671" s="5"/>
      <c r="BEF671" s="5"/>
      <c r="BEG671" s="5"/>
      <c r="BEH671" s="5"/>
      <c r="BEI671" s="5"/>
      <c r="BEJ671" s="5"/>
      <c r="BEK671" s="5"/>
      <c r="BEL671" s="5"/>
      <c r="BEM671" s="5"/>
      <c r="BEN671" s="5"/>
      <c r="BEO671" s="5"/>
      <c r="BEP671" s="5"/>
      <c r="BEQ671" s="5"/>
      <c r="BER671" s="5"/>
      <c r="BES671" s="5"/>
      <c r="BET671" s="5"/>
      <c r="BEU671" s="5"/>
      <c r="BEV671" s="5"/>
      <c r="BEW671" s="5"/>
      <c r="BEX671" s="5"/>
      <c r="BEY671" s="5"/>
      <c r="BEZ671" s="5"/>
      <c r="BFA671" s="5"/>
      <c r="BFB671" s="5"/>
      <c r="BFC671" s="5"/>
      <c r="BFD671" s="5"/>
      <c r="BFE671" s="5"/>
      <c r="BFF671" s="5"/>
      <c r="BFG671" s="5"/>
      <c r="BFH671" s="5"/>
      <c r="BFI671" s="5"/>
      <c r="BFJ671" s="5"/>
      <c r="BFK671" s="5"/>
      <c r="BFL671" s="5"/>
      <c r="BFM671" s="5"/>
      <c r="BFN671" s="5"/>
      <c r="BFO671" s="5"/>
      <c r="BFP671" s="5"/>
      <c r="BFQ671" s="5"/>
      <c r="BFR671" s="5"/>
      <c r="BFS671" s="5"/>
      <c r="BFT671" s="5"/>
      <c r="BFU671" s="5"/>
      <c r="BFV671" s="5"/>
      <c r="BFW671" s="5"/>
      <c r="BFX671" s="5"/>
      <c r="BFY671" s="5"/>
      <c r="BFZ671" s="5"/>
      <c r="BGA671" s="5"/>
      <c r="BGB671" s="5"/>
      <c r="BGC671" s="5"/>
      <c r="BGD671" s="5"/>
      <c r="BGE671" s="5"/>
      <c r="BGF671" s="5"/>
      <c r="BGG671" s="5"/>
      <c r="BGH671" s="5"/>
      <c r="BGI671" s="5"/>
      <c r="BGJ671" s="5"/>
      <c r="BGK671" s="5"/>
      <c r="BGL671" s="5"/>
      <c r="BGM671" s="5"/>
      <c r="BGN671" s="5"/>
      <c r="BGO671" s="5"/>
      <c r="BGP671" s="5"/>
      <c r="BGQ671" s="5"/>
      <c r="BGR671" s="5"/>
      <c r="BGS671" s="5"/>
      <c r="BGT671" s="5"/>
      <c r="BGU671" s="5"/>
      <c r="BGV671" s="5"/>
      <c r="BGW671" s="5"/>
      <c r="BGX671" s="5"/>
      <c r="BGY671" s="5"/>
      <c r="BGZ671" s="5"/>
      <c r="BHA671" s="5"/>
      <c r="BHB671" s="5"/>
      <c r="BHC671" s="5"/>
      <c r="BHD671" s="5"/>
      <c r="BHE671" s="5"/>
      <c r="BHF671" s="5"/>
      <c r="BHG671" s="5"/>
      <c r="BHH671" s="5"/>
      <c r="BHI671" s="5"/>
      <c r="BHJ671" s="5"/>
      <c r="BHK671" s="5"/>
      <c r="BHL671" s="5"/>
      <c r="BHM671" s="5"/>
      <c r="BHN671" s="5"/>
      <c r="BHO671" s="5"/>
      <c r="BHP671" s="5"/>
      <c r="BHQ671" s="5"/>
      <c r="BHR671" s="5"/>
      <c r="BHS671" s="5"/>
      <c r="BHT671" s="5"/>
      <c r="BHU671" s="5"/>
      <c r="BHV671" s="5"/>
      <c r="BHW671" s="5"/>
      <c r="BHX671" s="5"/>
      <c r="BHY671" s="5"/>
      <c r="BHZ671" s="5"/>
      <c r="BIA671" s="5"/>
      <c r="BIB671" s="5"/>
      <c r="BIC671" s="5"/>
      <c r="BID671" s="5"/>
      <c r="BIE671" s="5"/>
      <c r="BIF671" s="5"/>
      <c r="BIG671" s="5"/>
      <c r="BIH671" s="5"/>
      <c r="BII671" s="5"/>
      <c r="BIJ671" s="5"/>
      <c r="BIK671" s="5"/>
      <c r="BIL671" s="5"/>
      <c r="BIM671" s="5"/>
      <c r="BIN671" s="5"/>
      <c r="BIO671" s="5"/>
      <c r="BIP671" s="5"/>
      <c r="BIQ671" s="5"/>
      <c r="BIR671" s="5"/>
      <c r="BIS671" s="5"/>
      <c r="BIT671" s="5"/>
      <c r="BIU671" s="5"/>
      <c r="BIV671" s="5"/>
      <c r="BIW671" s="5"/>
      <c r="BIX671" s="5"/>
      <c r="BIY671" s="5"/>
      <c r="BIZ671" s="5"/>
      <c r="BJA671" s="5"/>
      <c r="BJB671" s="5"/>
      <c r="BJC671" s="5"/>
      <c r="BJD671" s="5"/>
      <c r="BJE671" s="5"/>
      <c r="BJF671" s="5"/>
      <c r="BJG671" s="5"/>
      <c r="BJH671" s="5"/>
      <c r="BJI671" s="5"/>
      <c r="BJJ671" s="5"/>
      <c r="BJK671" s="5"/>
      <c r="BJL671" s="5"/>
      <c r="BJM671" s="5"/>
      <c r="BJN671" s="5"/>
      <c r="BJO671" s="5"/>
      <c r="BJP671" s="5"/>
      <c r="BJQ671" s="5"/>
      <c r="BJR671" s="5"/>
      <c r="BJS671" s="5"/>
      <c r="BJT671" s="5"/>
      <c r="BJU671" s="5"/>
      <c r="BJV671" s="5"/>
      <c r="BJW671" s="5"/>
      <c r="BJX671" s="5"/>
      <c r="BJY671" s="5"/>
      <c r="BJZ671" s="5"/>
      <c r="BKA671" s="5"/>
      <c r="BKB671" s="5"/>
      <c r="BKC671" s="5"/>
      <c r="BKD671" s="5"/>
      <c r="BKE671" s="5"/>
      <c r="BKF671" s="5"/>
      <c r="BKG671" s="5"/>
      <c r="BKH671" s="5"/>
      <c r="BKI671" s="5"/>
      <c r="BKJ671" s="5"/>
      <c r="BKK671" s="5"/>
      <c r="BKL671" s="5"/>
      <c r="BKM671" s="5"/>
      <c r="BKN671" s="5"/>
      <c r="BKO671" s="5"/>
      <c r="BKP671" s="5"/>
      <c r="BKQ671" s="5"/>
      <c r="BKR671" s="5"/>
      <c r="BKS671" s="5"/>
      <c r="BKT671" s="5"/>
      <c r="BKU671" s="5"/>
      <c r="BKV671" s="5"/>
      <c r="BKW671" s="5"/>
      <c r="BKX671" s="5"/>
      <c r="BKY671" s="5"/>
      <c r="BKZ671" s="5"/>
      <c r="BLA671" s="5"/>
      <c r="BLB671" s="5"/>
      <c r="BLC671" s="5"/>
      <c r="BLD671" s="5"/>
      <c r="BLE671" s="5"/>
      <c r="BLF671" s="5"/>
      <c r="BLG671" s="5"/>
      <c r="BLH671" s="5"/>
      <c r="BLI671" s="5"/>
      <c r="BLJ671" s="5"/>
      <c r="BLK671" s="5"/>
      <c r="BLL671" s="5"/>
      <c r="BLM671" s="5"/>
      <c r="BLN671" s="5"/>
      <c r="BLO671" s="5"/>
      <c r="BLP671" s="5"/>
      <c r="BLQ671" s="5"/>
      <c r="BLR671" s="5"/>
      <c r="BLS671" s="5"/>
      <c r="BLT671" s="5"/>
      <c r="BLU671" s="5"/>
      <c r="BLV671" s="5"/>
      <c r="BLW671" s="5"/>
      <c r="BLX671" s="5"/>
      <c r="BLY671" s="5"/>
      <c r="BLZ671" s="5"/>
      <c r="BMA671" s="5"/>
      <c r="BMB671" s="5"/>
      <c r="BMC671" s="5"/>
      <c r="BMD671" s="5"/>
      <c r="BME671" s="5"/>
      <c r="BMF671" s="5"/>
      <c r="BMG671" s="5"/>
      <c r="BMH671" s="5"/>
      <c r="BMI671" s="5"/>
      <c r="BMJ671" s="5"/>
      <c r="BMK671" s="5"/>
      <c r="BML671" s="5"/>
      <c r="BMM671" s="5"/>
      <c r="BMN671" s="5"/>
      <c r="BMO671" s="5"/>
      <c r="BMP671" s="5"/>
      <c r="BMQ671" s="5"/>
      <c r="BMR671" s="5"/>
      <c r="BMS671" s="5"/>
      <c r="BMT671" s="5"/>
      <c r="BMU671" s="5"/>
      <c r="BMV671" s="5"/>
      <c r="BMW671" s="5"/>
      <c r="BMX671" s="5"/>
      <c r="BMY671" s="5"/>
      <c r="BMZ671" s="5"/>
      <c r="BNA671" s="5"/>
      <c r="BNB671" s="5"/>
      <c r="BNC671" s="5"/>
      <c r="BND671" s="5"/>
      <c r="BNE671" s="5"/>
      <c r="BNF671" s="5"/>
      <c r="BNG671" s="5"/>
      <c r="BNH671" s="5"/>
      <c r="BNI671" s="5"/>
      <c r="BNJ671" s="5"/>
      <c r="BNK671" s="5"/>
      <c r="BNL671" s="5"/>
      <c r="BNM671" s="5"/>
      <c r="BNN671" s="5"/>
      <c r="BNO671" s="5"/>
      <c r="BNP671" s="5"/>
      <c r="BNQ671" s="5"/>
      <c r="BNR671" s="5"/>
      <c r="BNS671" s="5"/>
      <c r="BNT671" s="5"/>
      <c r="BNU671" s="5"/>
      <c r="BNV671" s="5"/>
      <c r="BNW671" s="5"/>
      <c r="BNX671" s="5"/>
      <c r="BNY671" s="5"/>
      <c r="BNZ671" s="5"/>
      <c r="BOA671" s="5"/>
      <c r="BOB671" s="5"/>
      <c r="BOC671" s="5"/>
      <c r="BOD671" s="5"/>
      <c r="BOE671" s="5"/>
      <c r="BOF671" s="5"/>
      <c r="BOG671" s="5"/>
      <c r="BOH671" s="5"/>
      <c r="BOI671" s="5"/>
      <c r="BOJ671" s="5"/>
      <c r="BOK671" s="5"/>
      <c r="BOL671" s="5"/>
      <c r="BOM671" s="5"/>
      <c r="BON671" s="5"/>
      <c r="BOO671" s="5"/>
      <c r="BOP671" s="5"/>
      <c r="BOQ671" s="5"/>
      <c r="BOR671" s="5"/>
      <c r="BOS671" s="5"/>
      <c r="BOT671" s="5"/>
      <c r="BOU671" s="5"/>
      <c r="BOV671" s="5"/>
      <c r="BOW671" s="5"/>
      <c r="BOX671" s="5"/>
      <c r="BOY671" s="5"/>
      <c r="BOZ671" s="5"/>
      <c r="BPA671" s="5"/>
      <c r="BPB671" s="5"/>
      <c r="BPC671" s="5"/>
      <c r="BPD671" s="5"/>
      <c r="BPE671" s="5"/>
      <c r="BPF671" s="5"/>
      <c r="BPG671" s="5"/>
      <c r="BPH671" s="5"/>
      <c r="BPI671" s="5"/>
      <c r="BPJ671" s="5"/>
      <c r="BPK671" s="5"/>
      <c r="BPL671" s="5"/>
      <c r="BPM671" s="5"/>
      <c r="BPN671" s="5"/>
      <c r="BPO671" s="5"/>
      <c r="BPP671" s="5"/>
      <c r="BPQ671" s="5"/>
      <c r="BPR671" s="5"/>
      <c r="BPS671" s="5"/>
      <c r="BPT671" s="5"/>
      <c r="BPU671" s="5"/>
      <c r="BPV671" s="5"/>
      <c r="BPW671" s="5"/>
      <c r="BPX671" s="5"/>
      <c r="BPY671" s="5"/>
      <c r="BPZ671" s="5"/>
      <c r="BQA671" s="5"/>
      <c r="BQB671" s="5"/>
      <c r="BQC671" s="5"/>
      <c r="BQD671" s="5"/>
      <c r="BQE671" s="5"/>
      <c r="BQF671" s="5"/>
      <c r="BQG671" s="5"/>
      <c r="BQH671" s="5"/>
      <c r="BQI671" s="5"/>
      <c r="BQJ671" s="5"/>
      <c r="BQK671" s="5"/>
      <c r="BQL671" s="5"/>
      <c r="BQM671" s="5"/>
      <c r="BQN671" s="5"/>
      <c r="BQO671" s="5"/>
      <c r="BQP671" s="5"/>
      <c r="BQQ671" s="5"/>
      <c r="BQR671" s="5"/>
      <c r="BQS671" s="5"/>
      <c r="BQT671" s="5"/>
      <c r="BQU671" s="5"/>
      <c r="BQV671" s="5"/>
      <c r="BQW671" s="5"/>
      <c r="BQX671" s="5"/>
      <c r="BQY671" s="5"/>
      <c r="BQZ671" s="5"/>
      <c r="BRA671" s="5"/>
      <c r="BRB671" s="5"/>
      <c r="BRC671" s="5"/>
      <c r="BRD671" s="5"/>
      <c r="BRE671" s="5"/>
      <c r="BRF671" s="5"/>
      <c r="BRG671" s="5"/>
      <c r="BRH671" s="5"/>
      <c r="BRI671" s="5"/>
      <c r="BRJ671" s="5"/>
      <c r="BRK671" s="5"/>
      <c r="BRL671" s="5"/>
      <c r="BRM671" s="5"/>
      <c r="BRN671" s="5"/>
      <c r="BRO671" s="5"/>
      <c r="BRP671" s="5"/>
      <c r="BRQ671" s="5"/>
      <c r="BRR671" s="5"/>
      <c r="BRS671" s="5"/>
      <c r="BRT671" s="5"/>
      <c r="BRU671" s="5"/>
      <c r="BRV671" s="5"/>
      <c r="BRW671" s="5"/>
      <c r="BRX671" s="5"/>
      <c r="BRY671" s="5"/>
      <c r="BRZ671" s="5"/>
      <c r="BSA671" s="5"/>
      <c r="BSB671" s="5"/>
      <c r="BSC671" s="5"/>
      <c r="BSD671" s="5"/>
      <c r="BSE671" s="5"/>
      <c r="BSF671" s="5"/>
      <c r="BSG671" s="5"/>
      <c r="BSH671" s="5"/>
      <c r="BSI671" s="5"/>
      <c r="BSJ671" s="5"/>
      <c r="BSK671" s="5"/>
      <c r="BSL671" s="5"/>
      <c r="BSM671" s="5"/>
      <c r="BSN671" s="5"/>
      <c r="BSO671" s="5"/>
      <c r="BSP671" s="5"/>
      <c r="BSQ671" s="5"/>
      <c r="BSR671" s="5"/>
      <c r="BSS671" s="5"/>
      <c r="BST671" s="5"/>
      <c r="BSU671" s="5"/>
      <c r="BSV671" s="5"/>
      <c r="BSW671" s="5"/>
      <c r="BSX671" s="5"/>
      <c r="BSY671" s="5"/>
      <c r="BSZ671" s="5"/>
      <c r="BTA671" s="5"/>
      <c r="BTB671" s="5"/>
      <c r="BTC671" s="5"/>
      <c r="BTD671" s="5"/>
      <c r="BTE671" s="5"/>
      <c r="BTF671" s="5"/>
      <c r="BTG671" s="5"/>
      <c r="BTH671" s="5"/>
      <c r="BTI671" s="5"/>
      <c r="BTJ671" s="5"/>
      <c r="BTK671" s="5"/>
      <c r="BTL671" s="5"/>
      <c r="BTM671" s="5"/>
      <c r="BTN671" s="5"/>
      <c r="BTO671" s="5"/>
      <c r="BTP671" s="5"/>
      <c r="BTQ671" s="5"/>
      <c r="BTR671" s="5"/>
      <c r="BTS671" s="5"/>
      <c r="BTT671" s="5"/>
      <c r="BTU671" s="5"/>
      <c r="BTV671" s="5"/>
      <c r="BTW671" s="5"/>
      <c r="BTX671" s="5"/>
      <c r="BTY671" s="5"/>
      <c r="BTZ671" s="5"/>
      <c r="BUA671" s="5"/>
      <c r="BUB671" s="5"/>
      <c r="BUC671" s="5"/>
      <c r="BUD671" s="5"/>
      <c r="BUE671" s="5"/>
      <c r="BUF671" s="5"/>
      <c r="BUG671" s="5"/>
      <c r="BUH671" s="5"/>
      <c r="BUI671" s="5"/>
      <c r="BUJ671" s="5"/>
      <c r="BUK671" s="5"/>
      <c r="BUL671" s="5"/>
      <c r="BUM671" s="5"/>
      <c r="BUN671" s="5"/>
      <c r="BUO671" s="5"/>
      <c r="BUP671" s="5"/>
      <c r="BUQ671" s="5"/>
      <c r="BUR671" s="5"/>
      <c r="BUS671" s="5"/>
      <c r="BUT671" s="5"/>
      <c r="BUU671" s="5"/>
      <c r="BUV671" s="5"/>
      <c r="BUW671" s="5"/>
      <c r="BUX671" s="5"/>
      <c r="BUY671" s="5"/>
      <c r="BUZ671" s="5"/>
      <c r="BVA671" s="5"/>
      <c r="BVB671" s="5"/>
      <c r="BVC671" s="5"/>
      <c r="BVD671" s="5"/>
      <c r="BVE671" s="5"/>
      <c r="BVF671" s="5"/>
      <c r="BVG671" s="5"/>
      <c r="BVH671" s="5"/>
      <c r="BVI671" s="5"/>
      <c r="BVJ671" s="5"/>
      <c r="BVK671" s="5"/>
      <c r="BVL671" s="5"/>
      <c r="BVM671" s="5"/>
      <c r="BVN671" s="5"/>
      <c r="BVO671" s="5"/>
      <c r="BVP671" s="5"/>
      <c r="BVQ671" s="5"/>
      <c r="BVR671" s="5"/>
      <c r="BVS671" s="5"/>
      <c r="BVT671" s="5"/>
      <c r="BVU671" s="5"/>
      <c r="BVV671" s="5"/>
      <c r="BVW671" s="5"/>
      <c r="BVX671" s="5"/>
      <c r="BVY671" s="5"/>
      <c r="BVZ671" s="5"/>
      <c r="BWA671" s="5"/>
      <c r="BWB671" s="5"/>
      <c r="BWC671" s="5"/>
      <c r="BWD671" s="5"/>
      <c r="BWE671" s="5"/>
      <c r="BWF671" s="5"/>
      <c r="BWG671" s="5"/>
      <c r="BWH671" s="5"/>
      <c r="BWI671" s="5"/>
      <c r="BWJ671" s="5"/>
      <c r="BWK671" s="5"/>
      <c r="BWL671" s="5"/>
      <c r="BWM671" s="5"/>
      <c r="BWN671" s="5"/>
      <c r="BWO671" s="5"/>
      <c r="BWP671" s="5"/>
      <c r="BWQ671" s="5"/>
      <c r="BWR671" s="5"/>
      <c r="BWS671" s="5"/>
      <c r="BWT671" s="5"/>
      <c r="BWU671" s="5"/>
      <c r="BWV671" s="5"/>
      <c r="BWW671" s="5"/>
      <c r="BWX671" s="5"/>
      <c r="BWY671" s="5"/>
      <c r="BWZ671" s="5"/>
      <c r="BXA671" s="5"/>
      <c r="BXB671" s="5"/>
      <c r="BXC671" s="5"/>
      <c r="BXD671" s="5"/>
      <c r="BXE671" s="5"/>
      <c r="BXF671" s="5"/>
      <c r="BXG671" s="5"/>
      <c r="BXH671" s="5"/>
      <c r="BXI671" s="5"/>
      <c r="BXJ671" s="5"/>
      <c r="BXK671" s="5"/>
      <c r="BXL671" s="5"/>
      <c r="BXM671" s="5"/>
      <c r="BXN671" s="5"/>
      <c r="BXO671" s="5"/>
      <c r="BXP671" s="5"/>
      <c r="BXQ671" s="5"/>
      <c r="BXR671" s="5"/>
      <c r="BXS671" s="5"/>
      <c r="BXT671" s="5"/>
      <c r="BXU671" s="5"/>
      <c r="BXV671" s="5"/>
      <c r="BXW671" s="5"/>
      <c r="BXX671" s="5"/>
      <c r="BXY671" s="5"/>
      <c r="BXZ671" s="5"/>
      <c r="BYA671" s="5"/>
      <c r="BYB671" s="5"/>
      <c r="BYC671" s="5"/>
      <c r="BYD671" s="5"/>
      <c r="BYE671" s="5"/>
      <c r="BYF671" s="5"/>
      <c r="BYG671" s="5"/>
      <c r="BYH671" s="5"/>
      <c r="BYI671" s="5"/>
      <c r="BYJ671" s="5"/>
      <c r="BYK671" s="5"/>
      <c r="BYL671" s="5"/>
      <c r="BYM671" s="5"/>
      <c r="BYN671" s="5"/>
      <c r="BYO671" s="5"/>
      <c r="BYP671" s="5"/>
      <c r="BYQ671" s="5"/>
      <c r="BYR671" s="5"/>
      <c r="BYS671" s="5"/>
      <c r="BYT671" s="5"/>
      <c r="BYU671" s="5"/>
      <c r="BYV671" s="5"/>
      <c r="BYW671" s="5"/>
      <c r="BYX671" s="5"/>
      <c r="BYY671" s="5"/>
      <c r="BYZ671" s="5"/>
      <c r="BZA671" s="5"/>
      <c r="BZB671" s="5"/>
      <c r="BZC671" s="5"/>
      <c r="BZD671" s="5"/>
      <c r="BZE671" s="5"/>
      <c r="BZF671" s="5"/>
      <c r="BZG671" s="5"/>
      <c r="BZH671" s="5"/>
      <c r="BZI671" s="5"/>
      <c r="BZJ671" s="5"/>
      <c r="BZK671" s="5"/>
      <c r="BZL671" s="5"/>
      <c r="BZM671" s="5"/>
      <c r="BZN671" s="5"/>
      <c r="BZO671" s="5"/>
      <c r="BZP671" s="5"/>
      <c r="BZQ671" s="5"/>
      <c r="BZR671" s="5"/>
      <c r="BZS671" s="5"/>
      <c r="BZT671" s="5"/>
      <c r="BZU671" s="5"/>
      <c r="BZV671" s="5"/>
      <c r="BZW671" s="5"/>
      <c r="BZX671" s="5"/>
      <c r="BZY671" s="5"/>
      <c r="BZZ671" s="5"/>
      <c r="CAA671" s="5"/>
      <c r="CAB671" s="5"/>
      <c r="CAC671" s="5"/>
      <c r="CAD671" s="5"/>
      <c r="CAE671" s="5"/>
      <c r="CAF671" s="5"/>
      <c r="CAG671" s="5"/>
      <c r="CAH671" s="5"/>
      <c r="CAI671" s="5"/>
      <c r="CAJ671" s="5"/>
      <c r="CAK671" s="5"/>
      <c r="CAL671" s="5"/>
      <c r="CAM671" s="5"/>
      <c r="CAN671" s="5"/>
      <c r="CAO671" s="5"/>
      <c r="CAP671" s="5"/>
      <c r="CAQ671" s="5"/>
      <c r="CAR671" s="5"/>
      <c r="CAS671" s="5"/>
      <c r="CAT671" s="5"/>
      <c r="CAU671" s="5"/>
      <c r="CAV671" s="5"/>
      <c r="CAW671" s="5"/>
      <c r="CAX671" s="5"/>
      <c r="CAY671" s="5"/>
      <c r="CAZ671" s="5"/>
      <c r="CBA671" s="5"/>
      <c r="CBB671" s="5"/>
      <c r="CBC671" s="5"/>
      <c r="CBD671" s="5"/>
      <c r="CBE671" s="5"/>
      <c r="CBF671" s="5"/>
      <c r="CBG671" s="5"/>
      <c r="CBH671" s="5"/>
      <c r="CBI671" s="5"/>
      <c r="CBJ671" s="5"/>
      <c r="CBK671" s="5"/>
      <c r="CBL671" s="5"/>
      <c r="CBM671" s="5"/>
      <c r="CBN671" s="5"/>
      <c r="CBO671" s="5"/>
      <c r="CBP671" s="5"/>
      <c r="CBQ671" s="5"/>
      <c r="CBR671" s="5"/>
      <c r="CBS671" s="5"/>
      <c r="CBT671" s="5"/>
      <c r="CBU671" s="5"/>
      <c r="CBV671" s="5"/>
      <c r="CBW671" s="5"/>
      <c r="CBX671" s="5"/>
      <c r="CBY671" s="5"/>
      <c r="CBZ671" s="5"/>
      <c r="CCA671" s="5"/>
      <c r="CCB671" s="5"/>
      <c r="CCC671" s="5"/>
      <c r="CCD671" s="5"/>
      <c r="CCE671" s="5"/>
      <c r="CCF671" s="5"/>
      <c r="CCG671" s="5"/>
      <c r="CCH671" s="5"/>
      <c r="CCI671" s="5"/>
      <c r="CCJ671" s="5"/>
      <c r="CCK671" s="5"/>
      <c r="CCL671" s="5"/>
      <c r="CCM671" s="5"/>
      <c r="CCN671" s="5"/>
      <c r="CCO671" s="5"/>
      <c r="CCP671" s="5"/>
      <c r="CCQ671" s="5"/>
      <c r="CCR671" s="5"/>
      <c r="CCS671" s="5"/>
      <c r="CCT671" s="5"/>
      <c r="CCU671" s="5"/>
      <c r="CCV671" s="5"/>
      <c r="CCW671" s="5"/>
      <c r="CCX671" s="5"/>
      <c r="CCY671" s="5"/>
      <c r="CCZ671" s="5"/>
      <c r="CDA671" s="5"/>
      <c r="CDB671" s="5"/>
      <c r="CDC671" s="5"/>
      <c r="CDD671" s="5"/>
      <c r="CDE671" s="5"/>
      <c r="CDF671" s="5"/>
      <c r="CDG671" s="5"/>
      <c r="CDH671" s="5"/>
      <c r="CDI671" s="5"/>
      <c r="CDJ671" s="5"/>
      <c r="CDK671" s="5"/>
      <c r="CDL671" s="5"/>
      <c r="CDM671" s="5"/>
      <c r="CDN671" s="5"/>
      <c r="CDO671" s="5"/>
      <c r="CDP671" s="5"/>
      <c r="CDQ671" s="5"/>
      <c r="CDR671" s="5"/>
      <c r="CDS671" s="5"/>
      <c r="CDT671" s="5"/>
      <c r="CDU671" s="5"/>
      <c r="CDV671" s="5"/>
      <c r="CDW671" s="5"/>
      <c r="CDX671" s="5"/>
      <c r="CDY671" s="5"/>
      <c r="CDZ671" s="5"/>
      <c r="CEA671" s="5"/>
      <c r="CEB671" s="5"/>
      <c r="CEC671" s="5"/>
      <c r="CED671" s="5"/>
      <c r="CEE671" s="5"/>
      <c r="CEF671" s="5"/>
      <c r="CEG671" s="5"/>
      <c r="CEH671" s="5"/>
      <c r="CEI671" s="5"/>
      <c r="CEJ671" s="5"/>
      <c r="CEK671" s="5"/>
      <c r="CEL671" s="5"/>
      <c r="CEM671" s="5"/>
      <c r="CEN671" s="5"/>
      <c r="CEO671" s="5"/>
      <c r="CEP671" s="5"/>
      <c r="CEQ671" s="5"/>
      <c r="CER671" s="5"/>
      <c r="CES671" s="5"/>
      <c r="CET671" s="5"/>
      <c r="CEU671" s="5"/>
      <c r="CEV671" s="5"/>
      <c r="CEW671" s="5"/>
      <c r="CEX671" s="5"/>
      <c r="CEY671" s="5"/>
      <c r="CEZ671" s="5"/>
      <c r="CFA671" s="5"/>
      <c r="CFB671" s="5"/>
      <c r="CFC671" s="5"/>
      <c r="CFD671" s="5"/>
      <c r="CFE671" s="5"/>
      <c r="CFF671" s="5"/>
      <c r="CFG671" s="5"/>
      <c r="CFH671" s="5"/>
      <c r="CFI671" s="5"/>
      <c r="CFJ671" s="5"/>
      <c r="CFK671" s="5"/>
      <c r="CFL671" s="5"/>
      <c r="CFM671" s="5"/>
      <c r="CFN671" s="5"/>
      <c r="CFO671" s="5"/>
      <c r="CFP671" s="5"/>
      <c r="CFQ671" s="5"/>
      <c r="CFR671" s="5"/>
      <c r="CFS671" s="5"/>
      <c r="CFT671" s="5"/>
      <c r="CFU671" s="5"/>
      <c r="CFV671" s="5"/>
      <c r="CFW671" s="5"/>
      <c r="CFX671" s="5"/>
      <c r="CFY671" s="5"/>
      <c r="CFZ671" s="5"/>
      <c r="CGA671" s="5"/>
      <c r="CGB671" s="5"/>
      <c r="CGC671" s="5"/>
      <c r="CGD671" s="5"/>
      <c r="CGE671" s="5"/>
      <c r="CGF671" s="5"/>
      <c r="CGG671" s="5"/>
      <c r="CGH671" s="5"/>
      <c r="CGI671" s="5"/>
      <c r="CGJ671" s="5"/>
      <c r="CGK671" s="5"/>
      <c r="CGL671" s="5"/>
      <c r="CGM671" s="5"/>
      <c r="CGN671" s="5"/>
      <c r="CGO671" s="5"/>
      <c r="CGP671" s="5"/>
      <c r="CGQ671" s="5"/>
      <c r="CGR671" s="5"/>
      <c r="CGS671" s="5"/>
      <c r="CGT671" s="5"/>
      <c r="CGU671" s="5"/>
      <c r="CGV671" s="5"/>
      <c r="CGW671" s="5"/>
      <c r="CGX671" s="5"/>
      <c r="CGY671" s="5"/>
      <c r="CGZ671" s="5"/>
      <c r="CHA671" s="5"/>
      <c r="CHB671" s="5"/>
      <c r="CHC671" s="5"/>
      <c r="CHD671" s="5"/>
      <c r="CHE671" s="5"/>
      <c r="CHF671" s="5"/>
      <c r="CHG671" s="5"/>
      <c r="CHH671" s="5"/>
      <c r="CHI671" s="5"/>
      <c r="CHJ671" s="5"/>
      <c r="CHK671" s="5"/>
      <c r="CHL671" s="5"/>
      <c r="CHM671" s="5"/>
      <c r="CHN671" s="5"/>
      <c r="CHO671" s="5"/>
      <c r="CHP671" s="5"/>
      <c r="CHQ671" s="5"/>
      <c r="CHR671" s="5"/>
      <c r="CHS671" s="5"/>
      <c r="CHT671" s="5"/>
      <c r="CHU671" s="5"/>
      <c r="CHV671" s="5"/>
      <c r="CHW671" s="5"/>
      <c r="CHX671" s="5"/>
      <c r="CHY671" s="5"/>
      <c r="CHZ671" s="5"/>
      <c r="CIA671" s="5"/>
      <c r="CIB671" s="5"/>
      <c r="CIC671" s="5"/>
      <c r="CID671" s="5"/>
      <c r="CIE671" s="5"/>
      <c r="CIF671" s="5"/>
      <c r="CIG671" s="5"/>
      <c r="CIH671" s="5"/>
      <c r="CII671" s="5"/>
      <c r="CIJ671" s="5"/>
      <c r="CIK671" s="5"/>
      <c r="CIL671" s="5"/>
      <c r="CIM671" s="5"/>
      <c r="CIN671" s="5"/>
      <c r="CIO671" s="5"/>
      <c r="CIP671" s="5"/>
      <c r="CIQ671" s="5"/>
      <c r="CIR671" s="5"/>
      <c r="CIS671" s="5"/>
      <c r="CIT671" s="5"/>
      <c r="CIU671" s="5"/>
      <c r="CIV671" s="5"/>
      <c r="CIW671" s="5"/>
      <c r="CIX671" s="5"/>
      <c r="CIY671" s="5"/>
      <c r="CIZ671" s="5"/>
      <c r="CJA671" s="5"/>
      <c r="CJB671" s="5"/>
      <c r="CJC671" s="5"/>
      <c r="CJD671" s="5"/>
      <c r="CJE671" s="5"/>
      <c r="CJF671" s="5"/>
      <c r="CJG671" s="5"/>
      <c r="CJH671" s="5"/>
      <c r="CJI671" s="5"/>
      <c r="CJJ671" s="5"/>
      <c r="CJK671" s="5"/>
      <c r="CJL671" s="5"/>
      <c r="CJM671" s="5"/>
      <c r="CJN671" s="5"/>
      <c r="CJO671" s="5"/>
      <c r="CJP671" s="5"/>
      <c r="CJQ671" s="5"/>
      <c r="CJR671" s="5"/>
      <c r="CJS671" s="5"/>
      <c r="CJT671" s="5"/>
      <c r="CJU671" s="5"/>
      <c r="CJV671" s="5"/>
      <c r="CJW671" s="5"/>
      <c r="CJX671" s="5"/>
      <c r="CJY671" s="5"/>
      <c r="CJZ671" s="5"/>
      <c r="CKA671" s="5"/>
      <c r="CKB671" s="5"/>
      <c r="CKC671" s="5"/>
      <c r="CKD671" s="5"/>
      <c r="CKE671" s="5"/>
      <c r="CKF671" s="5"/>
      <c r="CKG671" s="5"/>
      <c r="CKH671" s="5"/>
      <c r="CKI671" s="5"/>
      <c r="CKJ671" s="5"/>
      <c r="CKK671" s="5"/>
      <c r="CKL671" s="5"/>
      <c r="CKM671" s="5"/>
      <c r="CKN671" s="5"/>
      <c r="CKO671" s="5"/>
      <c r="CKP671" s="5"/>
      <c r="CKQ671" s="5"/>
      <c r="CKR671" s="5"/>
      <c r="CKS671" s="5"/>
      <c r="CKT671" s="5"/>
      <c r="CKU671" s="5"/>
      <c r="CKV671" s="5"/>
      <c r="CKW671" s="5"/>
      <c r="CKX671" s="5"/>
      <c r="CKY671" s="5"/>
      <c r="CKZ671" s="5"/>
      <c r="CLA671" s="5"/>
      <c r="CLB671" s="5"/>
      <c r="CLC671" s="5"/>
      <c r="CLD671" s="5"/>
      <c r="CLE671" s="5"/>
      <c r="CLF671" s="5"/>
      <c r="CLG671" s="5"/>
      <c r="CLH671" s="5"/>
      <c r="CLI671" s="5"/>
      <c r="CLJ671" s="5"/>
      <c r="CLK671" s="5"/>
      <c r="CLL671" s="5"/>
      <c r="CLM671" s="5"/>
      <c r="CLN671" s="5"/>
      <c r="CLO671" s="5"/>
      <c r="CLP671" s="5"/>
      <c r="CLQ671" s="5"/>
      <c r="CLR671" s="5"/>
      <c r="CLS671" s="5"/>
      <c r="CLT671" s="5"/>
      <c r="CLU671" s="5"/>
      <c r="CLV671" s="5"/>
      <c r="CLW671" s="5"/>
      <c r="CLX671" s="5"/>
      <c r="CLY671" s="5"/>
      <c r="CLZ671" s="5"/>
      <c r="CMA671" s="5"/>
      <c r="CMB671" s="5"/>
      <c r="CMC671" s="5"/>
      <c r="CMD671" s="5"/>
      <c r="CME671" s="5"/>
      <c r="CMF671" s="5"/>
      <c r="CMG671" s="5"/>
      <c r="CMH671" s="5"/>
      <c r="CMI671" s="5"/>
      <c r="CMJ671" s="5"/>
      <c r="CMK671" s="5"/>
      <c r="CML671" s="5"/>
      <c r="CMM671" s="5"/>
      <c r="CMN671" s="5"/>
      <c r="CMO671" s="5"/>
      <c r="CMP671" s="5"/>
      <c r="CMQ671" s="5"/>
      <c r="CMR671" s="5"/>
      <c r="CMS671" s="5"/>
      <c r="CMT671" s="5"/>
      <c r="CMU671" s="5"/>
      <c r="CMV671" s="5"/>
      <c r="CMW671" s="5"/>
      <c r="CMX671" s="5"/>
      <c r="CMY671" s="5"/>
      <c r="CMZ671" s="5"/>
      <c r="CNA671" s="5"/>
      <c r="CNB671" s="5"/>
      <c r="CNC671" s="5"/>
      <c r="CND671" s="5"/>
      <c r="CNE671" s="5"/>
      <c r="CNF671" s="5"/>
      <c r="CNG671" s="5"/>
      <c r="CNH671" s="5"/>
      <c r="CNI671" s="5"/>
      <c r="CNJ671" s="5"/>
      <c r="CNK671" s="5"/>
      <c r="CNL671" s="5"/>
      <c r="CNM671" s="5"/>
      <c r="CNN671" s="5"/>
      <c r="CNO671" s="5"/>
      <c r="CNP671" s="5"/>
      <c r="CNQ671" s="5"/>
      <c r="CNR671" s="5"/>
      <c r="CNS671" s="5"/>
      <c r="CNT671" s="5"/>
      <c r="CNU671" s="5"/>
      <c r="CNV671" s="5"/>
      <c r="CNW671" s="5"/>
      <c r="CNX671" s="5"/>
      <c r="CNY671" s="5"/>
      <c r="CNZ671" s="5"/>
      <c r="COA671" s="5"/>
      <c r="COB671" s="5"/>
      <c r="COC671" s="5"/>
      <c r="COD671" s="5"/>
      <c r="COE671" s="5"/>
      <c r="COF671" s="5"/>
      <c r="COG671" s="5"/>
      <c r="COH671" s="5"/>
      <c r="COI671" s="5"/>
      <c r="COJ671" s="5"/>
      <c r="COK671" s="5"/>
      <c r="COL671" s="5"/>
      <c r="COM671" s="5"/>
      <c r="CON671" s="5"/>
      <c r="COO671" s="5"/>
      <c r="COP671" s="5"/>
      <c r="COQ671" s="5"/>
      <c r="COR671" s="5"/>
      <c r="COS671" s="5"/>
      <c r="COT671" s="5"/>
      <c r="COU671" s="5"/>
      <c r="COV671" s="5"/>
      <c r="COW671" s="5"/>
      <c r="COX671" s="5"/>
      <c r="COY671" s="5"/>
      <c r="COZ671" s="5"/>
      <c r="CPA671" s="5"/>
      <c r="CPB671" s="5"/>
      <c r="CPC671" s="5"/>
      <c r="CPD671" s="5"/>
      <c r="CPE671" s="5"/>
      <c r="CPF671" s="5"/>
      <c r="CPG671" s="5"/>
      <c r="CPH671" s="5"/>
      <c r="CPI671" s="5"/>
      <c r="CPJ671" s="5"/>
      <c r="CPK671" s="5"/>
      <c r="CPL671" s="5"/>
      <c r="CPM671" s="5"/>
      <c r="CPN671" s="5"/>
      <c r="CPO671" s="5"/>
      <c r="CPP671" s="5"/>
      <c r="CPQ671" s="5"/>
      <c r="CPR671" s="5"/>
      <c r="CPS671" s="5"/>
      <c r="CPT671" s="5"/>
      <c r="CPU671" s="5"/>
      <c r="CPV671" s="5"/>
      <c r="CPW671" s="5"/>
      <c r="CPX671" s="5"/>
      <c r="CPY671" s="5"/>
      <c r="CPZ671" s="5"/>
      <c r="CQA671" s="5"/>
      <c r="CQB671" s="5"/>
      <c r="CQC671" s="5"/>
      <c r="CQD671" s="5"/>
      <c r="CQE671" s="5"/>
      <c r="CQF671" s="5"/>
      <c r="CQG671" s="5"/>
      <c r="CQH671" s="5"/>
      <c r="CQI671" s="5"/>
      <c r="CQJ671" s="5"/>
      <c r="CQK671" s="5"/>
      <c r="CQL671" s="5"/>
      <c r="CQM671" s="5"/>
      <c r="CQN671" s="5"/>
      <c r="CQO671" s="5"/>
      <c r="CQP671" s="5"/>
      <c r="CQQ671" s="5"/>
      <c r="CQR671" s="5"/>
      <c r="CQS671" s="5"/>
      <c r="CQT671" s="5"/>
      <c r="CQU671" s="5"/>
      <c r="CQV671" s="5"/>
      <c r="CQW671" s="5"/>
      <c r="CQX671" s="5"/>
      <c r="CQY671" s="5"/>
      <c r="CQZ671" s="5"/>
      <c r="CRA671" s="5"/>
      <c r="CRB671" s="5"/>
      <c r="CRC671" s="5"/>
      <c r="CRD671" s="5"/>
      <c r="CRE671" s="5"/>
      <c r="CRF671" s="5"/>
      <c r="CRG671" s="5"/>
      <c r="CRH671" s="5"/>
      <c r="CRI671" s="5"/>
      <c r="CRJ671" s="5"/>
      <c r="CRK671" s="5"/>
      <c r="CRL671" s="5"/>
      <c r="CRM671" s="5"/>
      <c r="CRN671" s="5"/>
      <c r="CRO671" s="5"/>
      <c r="CRP671" s="5"/>
      <c r="CRQ671" s="5"/>
      <c r="CRR671" s="5"/>
      <c r="CRS671" s="5"/>
      <c r="CRT671" s="5"/>
      <c r="CRU671" s="5"/>
      <c r="CRV671" s="5"/>
      <c r="CRW671" s="5"/>
      <c r="CRX671" s="5"/>
      <c r="CRY671" s="5"/>
      <c r="CRZ671" s="5"/>
      <c r="CSA671" s="5"/>
      <c r="CSB671" s="5"/>
      <c r="CSC671" s="5"/>
      <c r="CSD671" s="5"/>
      <c r="CSE671" s="5"/>
      <c r="CSF671" s="5"/>
      <c r="CSG671" s="5"/>
      <c r="CSH671" s="5"/>
      <c r="CSI671" s="5"/>
      <c r="CSJ671" s="5"/>
      <c r="CSK671" s="5"/>
      <c r="CSL671" s="5"/>
      <c r="CSM671" s="5"/>
      <c r="CSN671" s="5"/>
      <c r="CSO671" s="5"/>
      <c r="CSP671" s="5"/>
      <c r="CSQ671" s="5"/>
      <c r="CSR671" s="5"/>
      <c r="CSS671" s="5"/>
      <c r="CST671" s="5"/>
      <c r="CSU671" s="5"/>
      <c r="CSV671" s="5"/>
      <c r="CSW671" s="5"/>
      <c r="CSX671" s="5"/>
      <c r="CSY671" s="5"/>
      <c r="CSZ671" s="5"/>
      <c r="CTA671" s="5"/>
      <c r="CTB671" s="5"/>
      <c r="CTC671" s="5"/>
      <c r="CTD671" s="5"/>
      <c r="CTE671" s="5"/>
      <c r="CTF671" s="5"/>
      <c r="CTG671" s="5"/>
      <c r="CTH671" s="5"/>
      <c r="CTI671" s="5"/>
      <c r="CTJ671" s="5"/>
      <c r="CTK671" s="5"/>
      <c r="CTL671" s="5"/>
      <c r="CTM671" s="5"/>
      <c r="CTN671" s="5"/>
      <c r="CTO671" s="5"/>
      <c r="CTP671" s="5"/>
      <c r="CTQ671" s="5"/>
      <c r="CTR671" s="5"/>
      <c r="CTS671" s="5"/>
      <c r="CTT671" s="5"/>
      <c r="CTU671" s="5"/>
      <c r="CTV671" s="5"/>
      <c r="CTW671" s="5"/>
      <c r="CTX671" s="5"/>
      <c r="CTY671" s="5"/>
      <c r="CTZ671" s="5"/>
      <c r="CUA671" s="5"/>
      <c r="CUB671" s="5"/>
      <c r="CUC671" s="5"/>
      <c r="CUD671" s="5"/>
      <c r="CUE671" s="5"/>
      <c r="CUF671" s="5"/>
      <c r="CUG671" s="5"/>
      <c r="CUH671" s="5"/>
      <c r="CUI671" s="5"/>
      <c r="CUJ671" s="5"/>
      <c r="CUK671" s="5"/>
      <c r="CUL671" s="5"/>
      <c r="CUM671" s="5"/>
      <c r="CUN671" s="5"/>
      <c r="CUO671" s="5"/>
      <c r="CUP671" s="5"/>
      <c r="CUQ671" s="5"/>
      <c r="CUR671" s="5"/>
      <c r="CUS671" s="5"/>
      <c r="CUT671" s="5"/>
      <c r="CUU671" s="5"/>
      <c r="CUV671" s="5"/>
      <c r="CUW671" s="5"/>
      <c r="CUX671" s="5"/>
      <c r="CUY671" s="5"/>
      <c r="CUZ671" s="5"/>
      <c r="CVA671" s="5"/>
      <c r="CVB671" s="5"/>
      <c r="CVC671" s="5"/>
      <c r="CVD671" s="5"/>
      <c r="CVE671" s="5"/>
      <c r="CVF671" s="5"/>
      <c r="CVG671" s="5"/>
      <c r="CVH671" s="5"/>
      <c r="CVI671" s="5"/>
      <c r="CVJ671" s="5"/>
      <c r="CVK671" s="5"/>
      <c r="CVL671" s="5"/>
      <c r="CVM671" s="5"/>
      <c r="CVN671" s="5"/>
      <c r="CVO671" s="5"/>
      <c r="CVP671" s="5"/>
      <c r="CVQ671" s="5"/>
      <c r="CVR671" s="5"/>
      <c r="CVS671" s="5"/>
      <c r="CVT671" s="5"/>
      <c r="CVU671" s="5"/>
      <c r="CVV671" s="5"/>
      <c r="CVW671" s="5"/>
      <c r="CVX671" s="5"/>
      <c r="CVY671" s="5"/>
      <c r="CVZ671" s="5"/>
      <c r="CWA671" s="5"/>
      <c r="CWB671" s="5"/>
      <c r="CWC671" s="5"/>
      <c r="CWD671" s="5"/>
      <c r="CWE671" s="5"/>
      <c r="CWF671" s="5"/>
      <c r="CWG671" s="5"/>
      <c r="CWH671" s="5"/>
      <c r="CWI671" s="5"/>
      <c r="CWJ671" s="5"/>
      <c r="CWK671" s="5"/>
      <c r="CWL671" s="5"/>
      <c r="CWM671" s="5"/>
      <c r="CWN671" s="5"/>
      <c r="CWO671" s="5"/>
      <c r="CWP671" s="5"/>
      <c r="CWQ671" s="5"/>
      <c r="CWR671" s="5"/>
      <c r="CWS671" s="5"/>
      <c r="CWT671" s="5"/>
      <c r="CWU671" s="5"/>
      <c r="CWV671" s="5"/>
      <c r="CWW671" s="5"/>
      <c r="CWX671" s="5"/>
      <c r="CWY671" s="5"/>
      <c r="CWZ671" s="5"/>
      <c r="CXA671" s="5"/>
      <c r="CXB671" s="5"/>
      <c r="CXC671" s="5"/>
      <c r="CXD671" s="5"/>
      <c r="CXE671" s="5"/>
      <c r="CXF671" s="5"/>
      <c r="CXG671" s="5"/>
      <c r="CXH671" s="5"/>
      <c r="CXI671" s="5"/>
      <c r="CXJ671" s="5"/>
      <c r="CXK671" s="5"/>
      <c r="CXL671" s="5"/>
      <c r="CXM671" s="5"/>
      <c r="CXN671" s="5"/>
      <c r="CXO671" s="5"/>
      <c r="CXP671" s="5"/>
      <c r="CXQ671" s="5"/>
      <c r="CXR671" s="5"/>
      <c r="CXS671" s="5"/>
      <c r="CXT671" s="5"/>
      <c r="CXU671" s="5"/>
      <c r="CXV671" s="5"/>
      <c r="CXW671" s="5"/>
      <c r="CXX671" s="5"/>
      <c r="CXY671" s="5"/>
      <c r="CXZ671" s="5"/>
      <c r="CYA671" s="5"/>
      <c r="CYB671" s="5"/>
      <c r="CYC671" s="5"/>
      <c r="CYD671" s="5"/>
      <c r="CYE671" s="5"/>
      <c r="CYF671" s="5"/>
      <c r="CYG671" s="5"/>
      <c r="CYH671" s="5"/>
      <c r="CYI671" s="5"/>
      <c r="CYJ671" s="5"/>
      <c r="CYK671" s="5"/>
      <c r="CYL671" s="5"/>
      <c r="CYM671" s="5"/>
      <c r="CYN671" s="5"/>
      <c r="CYO671" s="5"/>
      <c r="CYP671" s="5"/>
      <c r="CYQ671" s="5"/>
      <c r="CYR671" s="5"/>
      <c r="CYS671" s="5"/>
      <c r="CYT671" s="5"/>
      <c r="CYU671" s="5"/>
      <c r="CYV671" s="5"/>
      <c r="CYW671" s="5"/>
      <c r="CYX671" s="5"/>
      <c r="CYY671" s="5"/>
      <c r="CYZ671" s="5"/>
      <c r="CZA671" s="5"/>
      <c r="CZB671" s="5"/>
      <c r="CZC671" s="5"/>
      <c r="CZD671" s="5"/>
      <c r="CZE671" s="5"/>
      <c r="CZF671" s="5"/>
      <c r="CZG671" s="5"/>
      <c r="CZH671" s="5"/>
      <c r="CZI671" s="5"/>
      <c r="CZJ671" s="5"/>
      <c r="CZK671" s="5"/>
      <c r="CZL671" s="5"/>
      <c r="CZM671" s="5"/>
      <c r="CZN671" s="5"/>
      <c r="CZO671" s="5"/>
      <c r="CZP671" s="5"/>
      <c r="CZQ671" s="5"/>
      <c r="CZR671" s="5"/>
      <c r="CZS671" s="5"/>
      <c r="CZT671" s="5"/>
      <c r="CZU671" s="5"/>
      <c r="CZV671" s="5"/>
      <c r="CZW671" s="5"/>
      <c r="CZX671" s="5"/>
      <c r="CZY671" s="5"/>
      <c r="CZZ671" s="5"/>
      <c r="DAA671" s="5"/>
      <c r="DAB671" s="5"/>
      <c r="DAC671" s="5"/>
      <c r="DAD671" s="5"/>
      <c r="DAE671" s="5"/>
      <c r="DAF671" s="5"/>
      <c r="DAG671" s="5"/>
      <c r="DAH671" s="5"/>
      <c r="DAI671" s="5"/>
      <c r="DAJ671" s="5"/>
      <c r="DAK671" s="5"/>
      <c r="DAL671" s="5"/>
      <c r="DAM671" s="5"/>
      <c r="DAN671" s="5"/>
      <c r="DAO671" s="5"/>
      <c r="DAP671" s="5"/>
      <c r="DAQ671" s="5"/>
      <c r="DAR671" s="5"/>
      <c r="DAS671" s="5"/>
      <c r="DAT671" s="5"/>
      <c r="DAU671" s="5"/>
      <c r="DAV671" s="5"/>
      <c r="DAW671" s="5"/>
      <c r="DAX671" s="5"/>
      <c r="DAY671" s="5"/>
      <c r="DAZ671" s="5"/>
      <c r="DBA671" s="5"/>
      <c r="DBB671" s="5"/>
      <c r="DBC671" s="5"/>
      <c r="DBD671" s="5"/>
      <c r="DBE671" s="5"/>
      <c r="DBF671" s="5"/>
      <c r="DBG671" s="5"/>
      <c r="DBH671" s="5"/>
      <c r="DBI671" s="5"/>
      <c r="DBJ671" s="5"/>
      <c r="DBK671" s="5"/>
      <c r="DBL671" s="5"/>
      <c r="DBM671" s="5"/>
      <c r="DBN671" s="5"/>
      <c r="DBO671" s="5"/>
      <c r="DBP671" s="5"/>
      <c r="DBQ671" s="5"/>
      <c r="DBR671" s="5"/>
      <c r="DBS671" s="5"/>
      <c r="DBT671" s="5"/>
      <c r="DBU671" s="5"/>
      <c r="DBV671" s="5"/>
      <c r="DBW671" s="5"/>
      <c r="DBX671" s="5"/>
      <c r="DBY671" s="5"/>
      <c r="DBZ671" s="5"/>
      <c r="DCA671" s="5"/>
      <c r="DCB671" s="5"/>
      <c r="DCC671" s="5"/>
      <c r="DCD671" s="5"/>
      <c r="DCE671" s="5"/>
      <c r="DCF671" s="5"/>
      <c r="DCG671" s="5"/>
      <c r="DCH671" s="5"/>
      <c r="DCI671" s="5"/>
      <c r="DCJ671" s="5"/>
      <c r="DCK671" s="5"/>
      <c r="DCL671" s="5"/>
      <c r="DCM671" s="5"/>
      <c r="DCN671" s="5"/>
      <c r="DCO671" s="5"/>
      <c r="DCP671" s="5"/>
      <c r="DCQ671" s="5"/>
      <c r="DCR671" s="5"/>
      <c r="DCS671" s="5"/>
      <c r="DCT671" s="5"/>
      <c r="DCU671" s="5"/>
      <c r="DCV671" s="5"/>
      <c r="DCW671" s="5"/>
      <c r="DCX671" s="5"/>
      <c r="DCY671" s="5"/>
      <c r="DCZ671" s="5"/>
      <c r="DDA671" s="5"/>
      <c r="DDB671" s="5"/>
      <c r="DDC671" s="5"/>
      <c r="DDD671" s="5"/>
      <c r="DDE671" s="5"/>
      <c r="DDF671" s="5"/>
      <c r="DDG671" s="5"/>
      <c r="DDH671" s="5"/>
      <c r="DDI671" s="5"/>
      <c r="DDJ671" s="5"/>
      <c r="DDK671" s="5"/>
      <c r="DDL671" s="5"/>
      <c r="DDM671" s="5"/>
      <c r="DDN671" s="5"/>
      <c r="DDO671" s="5"/>
      <c r="DDP671" s="5"/>
      <c r="DDQ671" s="5"/>
      <c r="DDR671" s="5"/>
      <c r="DDS671" s="5"/>
      <c r="DDT671" s="5"/>
      <c r="DDU671" s="5"/>
      <c r="DDV671" s="5"/>
      <c r="DDW671" s="5"/>
      <c r="DDX671" s="5"/>
      <c r="DDY671" s="5"/>
      <c r="DDZ671" s="5"/>
      <c r="DEA671" s="5"/>
      <c r="DEB671" s="5"/>
      <c r="DEC671" s="5"/>
      <c r="DED671" s="5"/>
      <c r="DEE671" s="5"/>
      <c r="DEF671" s="5"/>
      <c r="DEG671" s="5"/>
      <c r="DEH671" s="5"/>
      <c r="DEI671" s="5"/>
      <c r="DEJ671" s="5"/>
      <c r="DEK671" s="5"/>
      <c r="DEL671" s="5"/>
      <c r="DEM671" s="5"/>
      <c r="DEN671" s="5"/>
      <c r="DEO671" s="5"/>
      <c r="DEP671" s="5"/>
      <c r="DEQ671" s="5"/>
      <c r="DER671" s="5"/>
      <c r="DES671" s="5"/>
      <c r="DET671" s="5"/>
      <c r="DEU671" s="5"/>
      <c r="DEV671" s="5"/>
      <c r="DEW671" s="5"/>
      <c r="DEX671" s="5"/>
      <c r="DEY671" s="5"/>
      <c r="DEZ671" s="5"/>
      <c r="DFA671" s="5"/>
      <c r="DFB671" s="5"/>
      <c r="DFC671" s="5"/>
      <c r="DFD671" s="5"/>
      <c r="DFE671" s="5"/>
      <c r="DFF671" s="5"/>
      <c r="DFG671" s="5"/>
      <c r="DFH671" s="5"/>
      <c r="DFI671" s="5"/>
      <c r="DFJ671" s="5"/>
      <c r="DFK671" s="5"/>
      <c r="DFL671" s="5"/>
      <c r="DFM671" s="5"/>
      <c r="DFN671" s="5"/>
      <c r="DFO671" s="5"/>
      <c r="DFP671" s="5"/>
      <c r="DFQ671" s="5"/>
      <c r="DFR671" s="5"/>
      <c r="DFS671" s="5"/>
      <c r="DFT671" s="5"/>
      <c r="DFU671" s="5"/>
      <c r="DFV671" s="5"/>
      <c r="DFW671" s="5"/>
      <c r="DFX671" s="5"/>
      <c r="DFY671" s="5"/>
      <c r="DFZ671" s="5"/>
      <c r="DGA671" s="5"/>
      <c r="DGB671" s="5"/>
      <c r="DGC671" s="5"/>
      <c r="DGD671" s="5"/>
      <c r="DGE671" s="5"/>
      <c r="DGF671" s="5"/>
      <c r="DGG671" s="5"/>
      <c r="DGH671" s="5"/>
      <c r="DGI671" s="5"/>
      <c r="DGJ671" s="5"/>
      <c r="DGK671" s="5"/>
      <c r="DGL671" s="5"/>
      <c r="DGM671" s="5"/>
      <c r="DGN671" s="5"/>
      <c r="DGO671" s="5"/>
      <c r="DGP671" s="5"/>
      <c r="DGQ671" s="5"/>
      <c r="DGR671" s="5"/>
      <c r="DGS671" s="5"/>
      <c r="DGT671" s="5"/>
      <c r="DGU671" s="5"/>
      <c r="DGV671" s="5"/>
      <c r="DGW671" s="5"/>
      <c r="DGX671" s="5"/>
      <c r="DGY671" s="5"/>
      <c r="DGZ671" s="5"/>
      <c r="DHA671" s="5"/>
      <c r="DHB671" s="5"/>
      <c r="DHC671" s="5"/>
      <c r="DHD671" s="5"/>
      <c r="DHE671" s="5"/>
      <c r="DHF671" s="5"/>
      <c r="DHG671" s="5"/>
      <c r="DHH671" s="5"/>
      <c r="DHI671" s="5"/>
      <c r="DHJ671" s="5"/>
      <c r="DHK671" s="5"/>
      <c r="DHL671" s="5"/>
      <c r="DHM671" s="5"/>
      <c r="DHN671" s="5"/>
      <c r="DHO671" s="5"/>
      <c r="DHP671" s="5"/>
      <c r="DHQ671" s="5"/>
      <c r="DHR671" s="5"/>
      <c r="DHS671" s="5"/>
      <c r="DHT671" s="5"/>
      <c r="DHU671" s="5"/>
      <c r="DHV671" s="5"/>
      <c r="DHW671" s="5"/>
      <c r="DHX671" s="5"/>
      <c r="DHY671" s="5"/>
      <c r="DHZ671" s="5"/>
      <c r="DIA671" s="5"/>
      <c r="DIB671" s="5"/>
      <c r="DIC671" s="5"/>
      <c r="DID671" s="5"/>
      <c r="DIE671" s="5"/>
      <c r="DIF671" s="5"/>
      <c r="DIG671" s="5"/>
      <c r="DIH671" s="5"/>
      <c r="DII671" s="5"/>
      <c r="DIJ671" s="5"/>
      <c r="DIK671" s="5"/>
      <c r="DIL671" s="5"/>
      <c r="DIM671" s="5"/>
      <c r="DIN671" s="5"/>
      <c r="DIO671" s="5"/>
      <c r="DIP671" s="5"/>
      <c r="DIQ671" s="5"/>
      <c r="DIR671" s="5"/>
      <c r="DIS671" s="5"/>
      <c r="DIT671" s="5"/>
      <c r="DIU671" s="5"/>
      <c r="DIV671" s="5"/>
      <c r="DIW671" s="5"/>
      <c r="DIX671" s="5"/>
      <c r="DIY671" s="5"/>
      <c r="DIZ671" s="5"/>
      <c r="DJA671" s="5"/>
      <c r="DJB671" s="5"/>
      <c r="DJC671" s="5"/>
      <c r="DJD671" s="5"/>
      <c r="DJE671" s="5"/>
      <c r="DJF671" s="5"/>
      <c r="DJG671" s="5"/>
      <c r="DJH671" s="5"/>
      <c r="DJI671" s="5"/>
      <c r="DJJ671" s="5"/>
      <c r="DJK671" s="5"/>
      <c r="DJL671" s="5"/>
      <c r="DJM671" s="5"/>
      <c r="DJN671" s="5"/>
      <c r="DJO671" s="5"/>
      <c r="DJP671" s="5"/>
      <c r="DJQ671" s="5"/>
      <c r="DJR671" s="5"/>
      <c r="DJS671" s="5"/>
      <c r="DJT671" s="5"/>
      <c r="DJU671" s="5"/>
      <c r="DJV671" s="5"/>
      <c r="DJW671" s="5"/>
      <c r="DJX671" s="5"/>
      <c r="DJY671" s="5"/>
      <c r="DJZ671" s="5"/>
      <c r="DKA671" s="5"/>
      <c r="DKB671" s="5"/>
      <c r="DKC671" s="5"/>
      <c r="DKD671" s="5"/>
      <c r="DKE671" s="5"/>
      <c r="DKF671" s="5"/>
      <c r="DKG671" s="5"/>
      <c r="DKH671" s="5"/>
      <c r="DKI671" s="5"/>
      <c r="DKJ671" s="5"/>
      <c r="DKK671" s="5"/>
      <c r="DKL671" s="5"/>
      <c r="DKM671" s="5"/>
      <c r="DKN671" s="5"/>
      <c r="DKO671" s="5"/>
      <c r="DKP671" s="5"/>
      <c r="DKQ671" s="5"/>
      <c r="DKR671" s="5"/>
      <c r="DKS671" s="5"/>
      <c r="DKT671" s="5"/>
      <c r="DKU671" s="5"/>
      <c r="DKV671" s="5"/>
      <c r="DKW671" s="5"/>
      <c r="DKX671" s="5"/>
      <c r="DKY671" s="5"/>
      <c r="DKZ671" s="5"/>
      <c r="DLA671" s="5"/>
      <c r="DLB671" s="5"/>
      <c r="DLC671" s="5"/>
      <c r="DLD671" s="5"/>
      <c r="DLE671" s="5"/>
      <c r="DLF671" s="5"/>
      <c r="DLG671" s="5"/>
      <c r="DLH671" s="5"/>
      <c r="DLI671" s="5"/>
      <c r="DLJ671" s="5"/>
      <c r="DLK671" s="5"/>
      <c r="DLL671" s="5"/>
      <c r="DLM671" s="5"/>
      <c r="DLN671" s="5"/>
      <c r="DLO671" s="5"/>
      <c r="DLP671" s="5"/>
      <c r="DLQ671" s="5"/>
      <c r="DLR671" s="5"/>
      <c r="DLS671" s="5"/>
      <c r="DLT671" s="5"/>
      <c r="DLU671" s="5"/>
      <c r="DLV671" s="5"/>
      <c r="DLW671" s="5"/>
      <c r="DLX671" s="5"/>
      <c r="DLY671" s="5"/>
      <c r="DLZ671" s="5"/>
      <c r="DMA671" s="5"/>
      <c r="DMB671" s="5"/>
      <c r="DMC671" s="5"/>
      <c r="DMD671" s="5"/>
      <c r="DME671" s="5"/>
      <c r="DMF671" s="5"/>
      <c r="DMG671" s="5"/>
      <c r="DMH671" s="5"/>
      <c r="DMI671" s="5"/>
      <c r="DMJ671" s="5"/>
      <c r="DMK671" s="5"/>
      <c r="DML671" s="5"/>
      <c r="DMM671" s="5"/>
      <c r="DMN671" s="5"/>
      <c r="DMO671" s="5"/>
      <c r="DMP671" s="5"/>
      <c r="DMQ671" s="5"/>
      <c r="DMR671" s="5"/>
      <c r="DMS671" s="5"/>
      <c r="DMT671" s="5"/>
      <c r="DMU671" s="5"/>
      <c r="DMV671" s="5"/>
      <c r="DMW671" s="5"/>
      <c r="DMX671" s="5"/>
      <c r="DMY671" s="5"/>
      <c r="DMZ671" s="5"/>
      <c r="DNA671" s="5"/>
      <c r="DNB671" s="5"/>
      <c r="DNC671" s="5"/>
      <c r="DND671" s="5"/>
      <c r="DNE671" s="5"/>
      <c r="DNF671" s="5"/>
      <c r="DNG671" s="5"/>
      <c r="DNH671" s="5"/>
      <c r="DNI671" s="5"/>
      <c r="DNJ671" s="5"/>
      <c r="DNK671" s="5"/>
      <c r="DNL671" s="5"/>
      <c r="DNM671" s="5"/>
      <c r="DNN671" s="5"/>
      <c r="DNO671" s="5"/>
      <c r="DNP671" s="5"/>
      <c r="DNQ671" s="5"/>
      <c r="DNR671" s="5"/>
      <c r="DNS671" s="5"/>
      <c r="DNT671" s="5"/>
      <c r="DNU671" s="5"/>
      <c r="DNV671" s="5"/>
      <c r="DNW671" s="5"/>
      <c r="DNX671" s="5"/>
      <c r="DNY671" s="5"/>
      <c r="DNZ671" s="5"/>
      <c r="DOA671" s="5"/>
      <c r="DOB671" s="5"/>
      <c r="DOC671" s="5"/>
      <c r="DOD671" s="5"/>
      <c r="DOE671" s="5"/>
      <c r="DOF671" s="5"/>
      <c r="DOG671" s="5"/>
      <c r="DOH671" s="5"/>
      <c r="DOI671" s="5"/>
      <c r="DOJ671" s="5"/>
      <c r="DOK671" s="5"/>
      <c r="DOL671" s="5"/>
      <c r="DOM671" s="5"/>
      <c r="DON671" s="5"/>
      <c r="DOO671" s="5"/>
      <c r="DOP671" s="5"/>
      <c r="DOQ671" s="5"/>
      <c r="DOR671" s="5"/>
      <c r="DOS671" s="5"/>
      <c r="DOT671" s="5"/>
      <c r="DOU671" s="5"/>
      <c r="DOV671" s="5"/>
      <c r="DOW671" s="5"/>
      <c r="DOX671" s="5"/>
      <c r="DOY671" s="5"/>
      <c r="DOZ671" s="5"/>
      <c r="DPA671" s="5"/>
      <c r="DPB671" s="5"/>
      <c r="DPC671" s="5"/>
      <c r="DPD671" s="5"/>
      <c r="DPE671" s="5"/>
      <c r="DPF671" s="5"/>
      <c r="DPG671" s="5"/>
      <c r="DPH671" s="5"/>
      <c r="DPI671" s="5"/>
      <c r="DPJ671" s="5"/>
      <c r="DPK671" s="5"/>
      <c r="DPL671" s="5"/>
      <c r="DPM671" s="5"/>
      <c r="DPN671" s="5"/>
      <c r="DPO671" s="5"/>
      <c r="DPP671" s="5"/>
      <c r="DPQ671" s="5"/>
      <c r="DPR671" s="5"/>
      <c r="DPS671" s="5"/>
      <c r="DPT671" s="5"/>
      <c r="DPU671" s="5"/>
      <c r="DPV671" s="5"/>
      <c r="DPW671" s="5"/>
      <c r="DPX671" s="5"/>
      <c r="DPY671" s="5"/>
      <c r="DPZ671" s="5"/>
      <c r="DQA671" s="5"/>
      <c r="DQB671" s="5"/>
      <c r="DQC671" s="5"/>
      <c r="DQD671" s="5"/>
      <c r="DQE671" s="5"/>
      <c r="DQF671" s="5"/>
      <c r="DQG671" s="5"/>
      <c r="DQH671" s="5"/>
      <c r="DQI671" s="5"/>
      <c r="DQJ671" s="5"/>
      <c r="DQK671" s="5"/>
      <c r="DQL671" s="5"/>
      <c r="DQM671" s="5"/>
      <c r="DQN671" s="5"/>
      <c r="DQO671" s="5"/>
      <c r="DQP671" s="5"/>
      <c r="DQQ671" s="5"/>
      <c r="DQR671" s="5"/>
      <c r="DQS671" s="5"/>
      <c r="DQT671" s="5"/>
      <c r="DQU671" s="5"/>
      <c r="DQV671" s="5"/>
      <c r="DQW671" s="5"/>
      <c r="DQX671" s="5"/>
      <c r="DQY671" s="5"/>
      <c r="DQZ671" s="5"/>
      <c r="DRA671" s="5"/>
      <c r="DRB671" s="5"/>
      <c r="DRC671" s="5"/>
      <c r="DRD671" s="5"/>
      <c r="DRE671" s="5"/>
      <c r="DRF671" s="5"/>
      <c r="DRG671" s="5"/>
      <c r="DRH671" s="5"/>
      <c r="DRI671" s="5"/>
      <c r="DRJ671" s="5"/>
      <c r="DRK671" s="5"/>
      <c r="DRL671" s="5"/>
      <c r="DRM671" s="5"/>
      <c r="DRN671" s="5"/>
      <c r="DRO671" s="5"/>
      <c r="DRP671" s="5"/>
      <c r="DRQ671" s="5"/>
      <c r="DRR671" s="5"/>
      <c r="DRS671" s="5"/>
      <c r="DRT671" s="5"/>
      <c r="DRU671" s="5"/>
      <c r="DRV671" s="5"/>
      <c r="DRW671" s="5"/>
      <c r="DRX671" s="5"/>
      <c r="DRY671" s="5"/>
      <c r="DRZ671" s="5"/>
      <c r="DSA671" s="5"/>
      <c r="DSB671" s="5"/>
      <c r="DSC671" s="5"/>
      <c r="DSD671" s="5"/>
      <c r="DSE671" s="5"/>
      <c r="DSF671" s="5"/>
      <c r="DSG671" s="5"/>
      <c r="DSH671" s="5"/>
      <c r="DSI671" s="5"/>
      <c r="DSJ671" s="5"/>
      <c r="DSK671" s="5"/>
      <c r="DSL671" s="5"/>
      <c r="DSM671" s="5"/>
      <c r="DSN671" s="5"/>
      <c r="DSO671" s="5"/>
      <c r="DSP671" s="5"/>
      <c r="DSQ671" s="5"/>
      <c r="DSR671" s="5"/>
      <c r="DSS671" s="5"/>
      <c r="DST671" s="5"/>
      <c r="DSU671" s="5"/>
      <c r="DSV671" s="5"/>
      <c r="DSW671" s="5"/>
      <c r="DSX671" s="5"/>
      <c r="DSY671" s="5"/>
      <c r="DSZ671" s="5"/>
      <c r="DTA671" s="5"/>
      <c r="DTB671" s="5"/>
      <c r="DTC671" s="5"/>
      <c r="DTD671" s="5"/>
      <c r="DTE671" s="5"/>
      <c r="DTF671" s="5"/>
      <c r="DTG671" s="5"/>
      <c r="DTH671" s="5"/>
      <c r="DTI671" s="5"/>
      <c r="DTJ671" s="5"/>
      <c r="DTK671" s="5"/>
      <c r="DTL671" s="5"/>
      <c r="DTM671" s="5"/>
      <c r="DTN671" s="5"/>
      <c r="DTO671" s="5"/>
      <c r="DTP671" s="5"/>
      <c r="DTQ671" s="5"/>
      <c r="DTR671" s="5"/>
      <c r="DTS671" s="5"/>
      <c r="DTT671" s="5"/>
      <c r="DTU671" s="5"/>
      <c r="DTV671" s="5"/>
      <c r="DTW671" s="5"/>
      <c r="DTX671" s="5"/>
      <c r="DTY671" s="5"/>
      <c r="DTZ671" s="5"/>
      <c r="DUA671" s="5"/>
      <c r="DUB671" s="5"/>
      <c r="DUC671" s="5"/>
      <c r="DUD671" s="5"/>
      <c r="DUE671" s="5"/>
      <c r="DUF671" s="5"/>
      <c r="DUG671" s="5"/>
      <c r="DUH671" s="5"/>
      <c r="DUI671" s="5"/>
      <c r="DUJ671" s="5"/>
      <c r="DUK671" s="5"/>
      <c r="DUL671" s="5"/>
      <c r="DUM671" s="5"/>
      <c r="DUN671" s="5"/>
      <c r="DUO671" s="5"/>
      <c r="DUP671" s="5"/>
      <c r="DUQ671" s="5"/>
      <c r="DUR671" s="5"/>
      <c r="DUS671" s="5"/>
      <c r="DUT671" s="5"/>
      <c r="DUU671" s="5"/>
      <c r="DUV671" s="5"/>
      <c r="DUW671" s="5"/>
      <c r="DUX671" s="5"/>
      <c r="DUY671" s="5"/>
      <c r="DUZ671" s="5"/>
      <c r="DVA671" s="5"/>
      <c r="DVB671" s="5"/>
      <c r="DVC671" s="5"/>
      <c r="DVD671" s="5"/>
      <c r="DVE671" s="5"/>
      <c r="DVF671" s="5"/>
      <c r="DVG671" s="5"/>
      <c r="DVH671" s="5"/>
      <c r="DVI671" s="5"/>
      <c r="DVJ671" s="5"/>
      <c r="DVK671" s="5"/>
      <c r="DVL671" s="5"/>
      <c r="DVM671" s="5"/>
      <c r="DVN671" s="5"/>
      <c r="DVO671" s="5"/>
      <c r="DVP671" s="5"/>
      <c r="DVQ671" s="5"/>
      <c r="DVR671" s="5"/>
      <c r="DVS671" s="5"/>
      <c r="DVT671" s="5"/>
      <c r="DVU671" s="5"/>
      <c r="DVV671" s="5"/>
      <c r="DVW671" s="5"/>
      <c r="DVX671" s="5"/>
      <c r="DVY671" s="5"/>
      <c r="DVZ671" s="5"/>
      <c r="DWA671" s="5"/>
      <c r="DWB671" s="5"/>
      <c r="DWC671" s="5"/>
      <c r="DWD671" s="5"/>
      <c r="DWE671" s="5"/>
      <c r="DWF671" s="5"/>
      <c r="DWG671" s="5"/>
      <c r="DWH671" s="5"/>
      <c r="DWI671" s="5"/>
      <c r="DWJ671" s="5"/>
      <c r="DWK671" s="5"/>
      <c r="DWL671" s="5"/>
      <c r="DWM671" s="5"/>
      <c r="DWN671" s="5"/>
      <c r="DWO671" s="5"/>
      <c r="DWP671" s="5"/>
      <c r="DWQ671" s="5"/>
      <c r="DWR671" s="5"/>
      <c r="DWS671" s="5"/>
      <c r="DWT671" s="5"/>
      <c r="DWU671" s="5"/>
      <c r="DWV671" s="5"/>
      <c r="DWW671" s="5"/>
      <c r="DWX671" s="5"/>
      <c r="DWY671" s="5"/>
      <c r="DWZ671" s="5"/>
      <c r="DXA671" s="5"/>
      <c r="DXB671" s="5"/>
      <c r="DXC671" s="5"/>
      <c r="DXD671" s="5"/>
      <c r="DXE671" s="5"/>
      <c r="DXF671" s="5"/>
      <c r="DXG671" s="5"/>
      <c r="DXH671" s="5"/>
      <c r="DXI671" s="5"/>
      <c r="DXJ671" s="5"/>
      <c r="DXK671" s="5"/>
      <c r="DXL671" s="5"/>
      <c r="DXM671" s="5"/>
      <c r="DXN671" s="5"/>
      <c r="DXO671" s="5"/>
      <c r="DXP671" s="5"/>
      <c r="DXQ671" s="5"/>
      <c r="DXR671" s="5"/>
      <c r="DXS671" s="5"/>
      <c r="DXT671" s="5"/>
      <c r="DXU671" s="5"/>
      <c r="DXV671" s="5"/>
      <c r="DXW671" s="5"/>
      <c r="DXX671" s="5"/>
      <c r="DXY671" s="5"/>
      <c r="DXZ671" s="5"/>
      <c r="DYA671" s="5"/>
      <c r="DYB671" s="5"/>
      <c r="DYC671" s="5"/>
      <c r="DYD671" s="5"/>
      <c r="DYE671" s="5"/>
      <c r="DYF671" s="5"/>
      <c r="DYG671" s="5"/>
      <c r="DYH671" s="5"/>
      <c r="DYI671" s="5"/>
      <c r="DYJ671" s="5"/>
      <c r="DYK671" s="5"/>
      <c r="DYL671" s="5"/>
      <c r="DYM671" s="5"/>
      <c r="DYN671" s="5"/>
      <c r="DYO671" s="5"/>
      <c r="DYP671" s="5"/>
      <c r="DYQ671" s="5"/>
      <c r="DYR671" s="5"/>
      <c r="DYS671" s="5"/>
      <c r="DYT671" s="5"/>
      <c r="DYU671" s="5"/>
      <c r="DYV671" s="5"/>
      <c r="DYW671" s="5"/>
      <c r="DYX671" s="5"/>
      <c r="DYY671" s="5"/>
      <c r="DYZ671" s="5"/>
      <c r="DZA671" s="5"/>
      <c r="DZB671" s="5"/>
      <c r="DZC671" s="5"/>
      <c r="DZD671" s="5"/>
      <c r="DZE671" s="5"/>
      <c r="DZF671" s="5"/>
      <c r="DZG671" s="5"/>
      <c r="DZH671" s="5"/>
      <c r="DZI671" s="5"/>
      <c r="DZJ671" s="5"/>
      <c r="DZK671" s="5"/>
      <c r="DZL671" s="5"/>
      <c r="DZM671" s="5"/>
      <c r="DZN671" s="5"/>
      <c r="DZO671" s="5"/>
      <c r="DZP671" s="5"/>
      <c r="DZQ671" s="5"/>
      <c r="DZR671" s="5"/>
      <c r="DZS671" s="5"/>
      <c r="DZT671" s="5"/>
      <c r="DZU671" s="5"/>
      <c r="DZV671" s="5"/>
      <c r="DZW671" s="5"/>
      <c r="DZX671" s="5"/>
      <c r="DZY671" s="5"/>
      <c r="DZZ671" s="5"/>
      <c r="EAA671" s="5"/>
      <c r="EAB671" s="5"/>
      <c r="EAC671" s="5"/>
      <c r="EAD671" s="5"/>
      <c r="EAE671" s="5"/>
      <c r="EAF671" s="5"/>
      <c r="EAG671" s="5"/>
      <c r="EAH671" s="5"/>
      <c r="EAI671" s="5"/>
      <c r="EAJ671" s="5"/>
      <c r="EAK671" s="5"/>
      <c r="EAL671" s="5"/>
      <c r="EAM671" s="5"/>
      <c r="EAN671" s="5"/>
      <c r="EAO671" s="5"/>
      <c r="EAP671" s="5"/>
      <c r="EAQ671" s="5"/>
      <c r="EAR671" s="5"/>
      <c r="EAS671" s="5"/>
      <c r="EAT671" s="5"/>
      <c r="EAU671" s="5"/>
      <c r="EAV671" s="5"/>
      <c r="EAW671" s="5"/>
      <c r="EAX671" s="5"/>
      <c r="EAY671" s="5"/>
      <c r="EAZ671" s="5"/>
      <c r="EBA671" s="5"/>
      <c r="EBB671" s="5"/>
      <c r="EBC671" s="5"/>
      <c r="EBD671" s="5"/>
      <c r="EBE671" s="5"/>
      <c r="EBF671" s="5"/>
      <c r="EBG671" s="5"/>
      <c r="EBH671" s="5"/>
      <c r="EBI671" s="5"/>
      <c r="EBJ671" s="5"/>
      <c r="EBK671" s="5"/>
      <c r="EBL671" s="5"/>
      <c r="EBM671" s="5"/>
      <c r="EBN671" s="5"/>
      <c r="EBO671" s="5"/>
      <c r="EBP671" s="5"/>
      <c r="EBQ671" s="5"/>
      <c r="EBR671" s="5"/>
      <c r="EBS671" s="5"/>
      <c r="EBT671" s="5"/>
      <c r="EBU671" s="5"/>
      <c r="EBV671" s="5"/>
      <c r="EBW671" s="5"/>
      <c r="EBX671" s="5"/>
      <c r="EBY671" s="5"/>
      <c r="EBZ671" s="5"/>
      <c r="ECA671" s="5"/>
      <c r="ECB671" s="5"/>
      <c r="ECC671" s="5"/>
      <c r="ECD671" s="5"/>
      <c r="ECE671" s="5"/>
      <c r="ECF671" s="5"/>
      <c r="ECG671" s="5"/>
      <c r="ECH671" s="5"/>
      <c r="ECI671" s="5"/>
      <c r="ECJ671" s="5"/>
      <c r="ECK671" s="5"/>
      <c r="ECL671" s="5"/>
      <c r="ECM671" s="5"/>
      <c r="ECN671" s="5"/>
      <c r="ECO671" s="5"/>
      <c r="ECP671" s="5"/>
      <c r="ECQ671" s="5"/>
      <c r="ECR671" s="5"/>
      <c r="ECS671" s="5"/>
      <c r="ECT671" s="5"/>
      <c r="ECU671" s="5"/>
      <c r="ECV671" s="5"/>
      <c r="ECW671" s="5"/>
      <c r="ECX671" s="5"/>
      <c r="ECY671" s="5"/>
      <c r="ECZ671" s="5"/>
      <c r="EDA671" s="5"/>
      <c r="EDB671" s="5"/>
      <c r="EDC671" s="5"/>
      <c r="EDD671" s="5"/>
      <c r="EDE671" s="5"/>
      <c r="EDF671" s="5"/>
      <c r="EDG671" s="5"/>
      <c r="EDH671" s="5"/>
      <c r="EDI671" s="5"/>
      <c r="EDJ671" s="5"/>
      <c r="EDK671" s="5"/>
      <c r="EDL671" s="5"/>
      <c r="EDM671" s="5"/>
      <c r="EDN671" s="5"/>
      <c r="EDO671" s="5"/>
      <c r="EDP671" s="5"/>
      <c r="EDQ671" s="5"/>
      <c r="EDR671" s="5"/>
      <c r="EDS671" s="5"/>
      <c r="EDT671" s="5"/>
      <c r="EDU671" s="5"/>
      <c r="EDV671" s="5"/>
      <c r="EDW671" s="5"/>
      <c r="EDX671" s="5"/>
      <c r="EDY671" s="5"/>
      <c r="EDZ671" s="5"/>
      <c r="EEA671" s="5"/>
      <c r="EEB671" s="5"/>
      <c r="EEC671" s="5"/>
      <c r="EED671" s="5"/>
      <c r="EEE671" s="5"/>
      <c r="EEF671" s="5"/>
      <c r="EEG671" s="5"/>
      <c r="EEH671" s="5"/>
      <c r="EEI671" s="5"/>
      <c r="EEJ671" s="5"/>
      <c r="EEK671" s="5"/>
      <c r="EEL671" s="5"/>
      <c r="EEM671" s="5"/>
      <c r="EEN671" s="5"/>
      <c r="EEO671" s="5"/>
      <c r="EEP671" s="5"/>
      <c r="EEQ671" s="5"/>
      <c r="EER671" s="5"/>
      <c r="EES671" s="5"/>
      <c r="EET671" s="5"/>
      <c r="EEU671" s="5"/>
      <c r="EEV671" s="5"/>
      <c r="EEW671" s="5"/>
      <c r="EEX671" s="5"/>
      <c r="EEY671" s="5"/>
      <c r="EEZ671" s="5"/>
      <c r="EFA671" s="5"/>
      <c r="EFB671" s="5"/>
      <c r="EFC671" s="5"/>
      <c r="EFD671" s="5"/>
      <c r="EFE671" s="5"/>
      <c r="EFF671" s="5"/>
      <c r="EFG671" s="5"/>
      <c r="EFH671" s="5"/>
      <c r="EFI671" s="5"/>
      <c r="EFJ671" s="5"/>
      <c r="EFK671" s="5"/>
      <c r="EFL671" s="5"/>
      <c r="EFM671" s="5"/>
      <c r="EFN671" s="5"/>
      <c r="EFO671" s="5"/>
      <c r="EFP671" s="5"/>
      <c r="EFQ671" s="5"/>
      <c r="EFR671" s="5"/>
      <c r="EFS671" s="5"/>
      <c r="EFT671" s="5"/>
      <c r="EFU671" s="5"/>
      <c r="EFV671" s="5"/>
      <c r="EFW671" s="5"/>
      <c r="EFX671" s="5"/>
      <c r="EFY671" s="5"/>
      <c r="EFZ671" s="5"/>
      <c r="EGA671" s="5"/>
      <c r="EGB671" s="5"/>
      <c r="EGC671" s="5"/>
      <c r="EGD671" s="5"/>
      <c r="EGE671" s="5"/>
      <c r="EGF671" s="5"/>
      <c r="EGG671" s="5"/>
      <c r="EGH671" s="5"/>
      <c r="EGI671" s="5"/>
      <c r="EGJ671" s="5"/>
      <c r="EGK671" s="5"/>
      <c r="EGL671" s="5"/>
      <c r="EGM671" s="5"/>
      <c r="EGN671" s="5"/>
      <c r="EGO671" s="5"/>
      <c r="EGP671" s="5"/>
      <c r="EGQ671" s="5"/>
      <c r="EGR671" s="5"/>
      <c r="EGS671" s="5"/>
      <c r="EGT671" s="5"/>
      <c r="EGU671" s="5"/>
      <c r="EGV671" s="5"/>
      <c r="EGW671" s="5"/>
      <c r="EGX671" s="5"/>
      <c r="EGY671" s="5"/>
      <c r="EGZ671" s="5"/>
      <c r="EHA671" s="5"/>
      <c r="EHB671" s="5"/>
      <c r="EHC671" s="5"/>
      <c r="EHD671" s="5"/>
      <c r="EHE671" s="5"/>
      <c r="EHF671" s="5"/>
      <c r="EHG671" s="5"/>
      <c r="EHH671" s="5"/>
      <c r="EHI671" s="5"/>
      <c r="EHJ671" s="5"/>
      <c r="EHK671" s="5"/>
      <c r="EHL671" s="5"/>
      <c r="EHM671" s="5"/>
      <c r="EHN671" s="5"/>
      <c r="EHO671" s="5"/>
      <c r="EHP671" s="5"/>
      <c r="EHQ671" s="5"/>
      <c r="EHR671" s="5"/>
      <c r="EHS671" s="5"/>
      <c r="EHT671" s="5"/>
      <c r="EHU671" s="5"/>
      <c r="EHV671" s="5"/>
      <c r="EHW671" s="5"/>
      <c r="EHX671" s="5"/>
      <c r="EHY671" s="5"/>
      <c r="EHZ671" s="5"/>
      <c r="EIA671" s="5"/>
      <c r="EIB671" s="5"/>
      <c r="EIC671" s="5"/>
      <c r="EID671" s="5"/>
      <c r="EIE671" s="5"/>
      <c r="EIF671" s="5"/>
      <c r="EIG671" s="5"/>
      <c r="EIH671" s="5"/>
      <c r="EII671" s="5"/>
      <c r="EIJ671" s="5"/>
      <c r="EIK671" s="5"/>
      <c r="EIL671" s="5"/>
      <c r="EIM671" s="5"/>
      <c r="EIN671" s="5"/>
      <c r="EIO671" s="5"/>
      <c r="EIP671" s="5"/>
      <c r="EIQ671" s="5"/>
      <c r="EIR671" s="5"/>
      <c r="EIS671" s="5"/>
      <c r="EIT671" s="5"/>
      <c r="EIU671" s="5"/>
      <c r="EIV671" s="5"/>
      <c r="EIW671" s="5"/>
      <c r="EIX671" s="5"/>
      <c r="EIY671" s="5"/>
      <c r="EIZ671" s="5"/>
      <c r="EJA671" s="5"/>
      <c r="EJB671" s="5"/>
      <c r="EJC671" s="5"/>
      <c r="EJD671" s="5"/>
      <c r="EJE671" s="5"/>
      <c r="EJF671" s="5"/>
      <c r="EJG671" s="5"/>
      <c r="EJH671" s="5"/>
      <c r="EJI671" s="5"/>
      <c r="EJJ671" s="5"/>
      <c r="EJK671" s="5"/>
      <c r="EJL671" s="5"/>
      <c r="EJM671" s="5"/>
      <c r="EJN671" s="5"/>
      <c r="EJO671" s="5"/>
      <c r="EJP671" s="5"/>
      <c r="EJQ671" s="5"/>
      <c r="EJR671" s="5"/>
      <c r="EJS671" s="5"/>
      <c r="EJT671" s="5"/>
      <c r="EJU671" s="5"/>
      <c r="EJV671" s="5"/>
      <c r="EJW671" s="5"/>
      <c r="EJX671" s="5"/>
      <c r="EJY671" s="5"/>
      <c r="EJZ671" s="5"/>
      <c r="EKA671" s="5"/>
      <c r="EKB671" s="5"/>
      <c r="EKC671" s="5"/>
      <c r="EKD671" s="5"/>
      <c r="EKE671" s="5"/>
      <c r="EKF671" s="5"/>
      <c r="EKG671" s="5"/>
      <c r="EKH671" s="5"/>
      <c r="EKI671" s="5"/>
      <c r="EKJ671" s="5"/>
      <c r="EKK671" s="5"/>
      <c r="EKL671" s="5"/>
      <c r="EKM671" s="5"/>
      <c r="EKN671" s="5"/>
      <c r="EKO671" s="5"/>
      <c r="EKP671" s="5"/>
      <c r="EKQ671" s="5"/>
      <c r="EKR671" s="5"/>
      <c r="EKS671" s="5"/>
      <c r="EKT671" s="5"/>
      <c r="EKU671" s="5"/>
      <c r="EKV671" s="5"/>
      <c r="EKW671" s="5"/>
      <c r="EKX671" s="5"/>
      <c r="EKY671" s="5"/>
      <c r="EKZ671" s="5"/>
      <c r="ELA671" s="5"/>
      <c r="ELB671" s="5"/>
      <c r="ELC671" s="5"/>
      <c r="ELD671" s="5"/>
      <c r="ELE671" s="5"/>
      <c r="ELF671" s="5"/>
      <c r="ELG671" s="5"/>
      <c r="ELH671" s="5"/>
      <c r="ELI671" s="5"/>
      <c r="ELJ671" s="5"/>
      <c r="ELK671" s="5"/>
      <c r="ELL671" s="5"/>
      <c r="ELM671" s="5"/>
      <c r="ELN671" s="5"/>
      <c r="ELO671" s="5"/>
      <c r="ELP671" s="5"/>
      <c r="ELQ671" s="5"/>
      <c r="ELR671" s="5"/>
      <c r="ELS671" s="5"/>
      <c r="ELT671" s="5"/>
      <c r="ELU671" s="5"/>
      <c r="ELV671" s="5"/>
      <c r="ELW671" s="5"/>
      <c r="ELX671" s="5"/>
      <c r="ELY671" s="5"/>
      <c r="ELZ671" s="5"/>
      <c r="EMA671" s="5"/>
      <c r="EMB671" s="5"/>
      <c r="EMC671" s="5"/>
      <c r="EMD671" s="5"/>
      <c r="EME671" s="5"/>
      <c r="EMF671" s="5"/>
      <c r="EMG671" s="5"/>
      <c r="EMH671" s="5"/>
      <c r="EMI671" s="5"/>
      <c r="EMJ671" s="5"/>
      <c r="EMK671" s="5"/>
      <c r="EML671" s="5"/>
      <c r="EMM671" s="5"/>
      <c r="EMN671" s="5"/>
      <c r="EMO671" s="5"/>
      <c r="EMP671" s="5"/>
      <c r="EMQ671" s="5"/>
      <c r="EMR671" s="5"/>
      <c r="EMS671" s="5"/>
      <c r="EMT671" s="5"/>
      <c r="EMU671" s="5"/>
      <c r="EMV671" s="5"/>
      <c r="EMW671" s="5"/>
      <c r="EMX671" s="5"/>
      <c r="EMY671" s="5"/>
      <c r="EMZ671" s="5"/>
      <c r="ENA671" s="5"/>
      <c r="ENB671" s="5"/>
      <c r="ENC671" s="5"/>
      <c r="END671" s="5"/>
      <c r="ENE671" s="5"/>
      <c r="ENF671" s="5"/>
      <c r="ENG671" s="5"/>
      <c r="ENH671" s="5"/>
      <c r="ENI671" s="5"/>
      <c r="ENJ671" s="5"/>
      <c r="ENK671" s="5"/>
      <c r="ENL671" s="5"/>
      <c r="ENM671" s="5"/>
      <c r="ENN671" s="5"/>
      <c r="ENO671" s="5"/>
      <c r="ENP671" s="5"/>
      <c r="ENQ671" s="5"/>
      <c r="ENR671" s="5"/>
      <c r="ENS671" s="5"/>
      <c r="ENT671" s="5"/>
      <c r="ENU671" s="5"/>
      <c r="ENV671" s="5"/>
      <c r="ENW671" s="5"/>
      <c r="ENX671" s="5"/>
      <c r="ENY671" s="5"/>
      <c r="ENZ671" s="5"/>
      <c r="EOA671" s="5"/>
      <c r="EOB671" s="5"/>
      <c r="EOC671" s="5"/>
      <c r="EOD671" s="5"/>
      <c r="EOE671" s="5"/>
      <c r="EOF671" s="5"/>
      <c r="EOG671" s="5"/>
      <c r="EOH671" s="5"/>
      <c r="EOI671" s="5"/>
      <c r="EOJ671" s="5"/>
      <c r="EOK671" s="5"/>
      <c r="EOL671" s="5"/>
      <c r="EOM671" s="5"/>
      <c r="EON671" s="5"/>
      <c r="EOO671" s="5"/>
      <c r="EOP671" s="5"/>
      <c r="EOQ671" s="5"/>
      <c r="EOR671" s="5"/>
      <c r="EOS671" s="5"/>
      <c r="EOT671" s="5"/>
      <c r="EOU671" s="5"/>
      <c r="EOV671" s="5"/>
      <c r="EOW671" s="5"/>
      <c r="EOX671" s="5"/>
      <c r="EOY671" s="5"/>
      <c r="EOZ671" s="5"/>
      <c r="EPA671" s="5"/>
      <c r="EPB671" s="5"/>
      <c r="EPC671" s="5"/>
      <c r="EPD671" s="5"/>
      <c r="EPE671" s="5"/>
      <c r="EPF671" s="5"/>
      <c r="EPG671" s="5"/>
      <c r="EPH671" s="5"/>
      <c r="EPI671" s="5"/>
      <c r="EPJ671" s="5"/>
      <c r="EPK671" s="5"/>
      <c r="EPL671" s="5"/>
      <c r="EPM671" s="5"/>
      <c r="EPN671" s="5"/>
      <c r="EPO671" s="5"/>
      <c r="EPP671" s="5"/>
      <c r="EPQ671" s="5"/>
      <c r="EPR671" s="5"/>
      <c r="EPS671" s="5"/>
      <c r="EPT671" s="5"/>
      <c r="EPU671" s="5"/>
      <c r="EPV671" s="5"/>
      <c r="EPW671" s="5"/>
      <c r="EPX671" s="5"/>
      <c r="EPY671" s="5"/>
      <c r="EPZ671" s="5"/>
      <c r="EQA671" s="5"/>
      <c r="EQB671" s="5"/>
      <c r="EQC671" s="5"/>
      <c r="EQD671" s="5"/>
      <c r="EQE671" s="5"/>
      <c r="EQF671" s="5"/>
      <c r="EQG671" s="5"/>
      <c r="EQH671" s="5"/>
      <c r="EQI671" s="5"/>
      <c r="EQJ671" s="5"/>
      <c r="EQK671" s="5"/>
      <c r="EQL671" s="5"/>
      <c r="EQM671" s="5"/>
      <c r="EQN671" s="5"/>
      <c r="EQO671" s="5"/>
      <c r="EQP671" s="5"/>
      <c r="EQQ671" s="5"/>
      <c r="EQR671" s="5"/>
      <c r="EQS671" s="5"/>
      <c r="EQT671" s="5"/>
      <c r="EQU671" s="5"/>
      <c r="EQV671" s="5"/>
      <c r="EQW671" s="5"/>
      <c r="EQX671" s="5"/>
      <c r="EQY671" s="5"/>
      <c r="EQZ671" s="5"/>
      <c r="ERA671" s="5"/>
      <c r="ERB671" s="5"/>
      <c r="ERC671" s="5"/>
      <c r="ERD671" s="5"/>
      <c r="ERE671" s="5"/>
      <c r="ERF671" s="5"/>
      <c r="ERG671" s="5"/>
      <c r="ERH671" s="5"/>
      <c r="ERI671" s="5"/>
      <c r="ERJ671" s="5"/>
      <c r="ERK671" s="5"/>
      <c r="ERL671" s="5"/>
      <c r="ERM671" s="5"/>
      <c r="ERN671" s="5"/>
      <c r="ERO671" s="5"/>
      <c r="ERP671" s="5"/>
      <c r="ERQ671" s="5"/>
      <c r="ERR671" s="5"/>
      <c r="ERS671" s="5"/>
      <c r="ERT671" s="5"/>
      <c r="ERU671" s="5"/>
      <c r="ERV671" s="5"/>
      <c r="ERW671" s="5"/>
      <c r="ERX671" s="5"/>
      <c r="ERY671" s="5"/>
      <c r="ERZ671" s="5"/>
      <c r="ESA671" s="5"/>
      <c r="ESB671" s="5"/>
      <c r="ESC671" s="5"/>
      <c r="ESD671" s="5"/>
      <c r="ESE671" s="5"/>
      <c r="ESF671" s="5"/>
      <c r="ESG671" s="5"/>
      <c r="ESH671" s="5"/>
      <c r="ESI671" s="5"/>
      <c r="ESJ671" s="5"/>
      <c r="ESK671" s="5"/>
      <c r="ESL671" s="5"/>
      <c r="ESM671" s="5"/>
      <c r="ESN671" s="5"/>
      <c r="ESO671" s="5"/>
      <c r="ESP671" s="5"/>
      <c r="ESQ671" s="5"/>
      <c r="ESR671" s="5"/>
      <c r="ESS671" s="5"/>
      <c r="EST671" s="5"/>
      <c r="ESU671" s="5"/>
      <c r="ESV671" s="5"/>
      <c r="ESW671" s="5"/>
      <c r="ESX671" s="5"/>
      <c r="ESY671" s="5"/>
      <c r="ESZ671" s="5"/>
      <c r="ETA671" s="5"/>
      <c r="ETB671" s="5"/>
      <c r="ETC671" s="5"/>
      <c r="ETD671" s="5"/>
      <c r="ETE671" s="5"/>
      <c r="ETF671" s="5"/>
      <c r="ETG671" s="5"/>
      <c r="ETH671" s="5"/>
      <c r="ETI671" s="5"/>
      <c r="ETJ671" s="5"/>
      <c r="ETK671" s="5"/>
      <c r="ETL671" s="5"/>
      <c r="ETM671" s="5"/>
      <c r="ETN671" s="5"/>
      <c r="ETO671" s="5"/>
      <c r="ETP671" s="5"/>
      <c r="ETQ671" s="5"/>
      <c r="ETR671" s="5"/>
      <c r="ETS671" s="5"/>
      <c r="ETT671" s="5"/>
      <c r="ETU671" s="5"/>
      <c r="ETV671" s="5"/>
      <c r="ETW671" s="5"/>
      <c r="ETX671" s="5"/>
      <c r="ETY671" s="5"/>
      <c r="ETZ671" s="5"/>
      <c r="EUA671" s="5"/>
      <c r="EUB671" s="5"/>
      <c r="EUC671" s="5"/>
      <c r="EUD671" s="5"/>
      <c r="EUE671" s="5"/>
      <c r="EUF671" s="5"/>
      <c r="EUG671" s="5"/>
      <c r="EUH671" s="5"/>
      <c r="EUI671" s="5"/>
      <c r="EUJ671" s="5"/>
      <c r="EUK671" s="5"/>
      <c r="EUL671" s="5"/>
      <c r="EUM671" s="5"/>
      <c r="EUN671" s="5"/>
      <c r="EUO671" s="5"/>
      <c r="EUP671" s="5"/>
      <c r="EUQ671" s="5"/>
      <c r="EUR671" s="5"/>
      <c r="EUS671" s="5"/>
      <c r="EUT671" s="5"/>
      <c r="EUU671" s="5"/>
      <c r="EUV671" s="5"/>
      <c r="EUW671" s="5"/>
      <c r="EUX671" s="5"/>
      <c r="EUY671" s="5"/>
      <c r="EUZ671" s="5"/>
      <c r="EVA671" s="5"/>
      <c r="EVB671" s="5"/>
      <c r="EVC671" s="5"/>
      <c r="EVD671" s="5"/>
      <c r="EVE671" s="5"/>
      <c r="EVF671" s="5"/>
      <c r="EVG671" s="5"/>
      <c r="EVH671" s="5"/>
      <c r="EVI671" s="5"/>
      <c r="EVJ671" s="5"/>
      <c r="EVK671" s="5"/>
      <c r="EVL671" s="5"/>
      <c r="EVM671" s="5"/>
      <c r="EVN671" s="5"/>
      <c r="EVO671" s="5"/>
      <c r="EVP671" s="5"/>
      <c r="EVQ671" s="5"/>
      <c r="EVR671" s="5"/>
      <c r="EVS671" s="5"/>
      <c r="EVT671" s="5"/>
      <c r="EVU671" s="5"/>
      <c r="EVV671" s="5"/>
      <c r="EVW671" s="5"/>
      <c r="EVX671" s="5"/>
      <c r="EVY671" s="5"/>
      <c r="EVZ671" s="5"/>
      <c r="EWA671" s="5"/>
      <c r="EWB671" s="5"/>
      <c r="EWC671" s="5"/>
      <c r="EWD671" s="5"/>
      <c r="EWE671" s="5"/>
      <c r="EWF671" s="5"/>
      <c r="EWG671" s="5"/>
      <c r="EWH671" s="5"/>
      <c r="EWI671" s="5"/>
      <c r="EWJ671" s="5"/>
      <c r="EWK671" s="5"/>
      <c r="EWL671" s="5"/>
      <c r="EWM671" s="5"/>
      <c r="EWN671" s="5"/>
      <c r="EWO671" s="5"/>
      <c r="EWP671" s="5"/>
      <c r="EWQ671" s="5"/>
      <c r="EWR671" s="5"/>
      <c r="EWS671" s="5"/>
      <c r="EWT671" s="5"/>
      <c r="EWU671" s="5"/>
      <c r="EWV671" s="5"/>
      <c r="EWW671" s="5"/>
      <c r="EWX671" s="5"/>
      <c r="EWY671" s="5"/>
      <c r="EWZ671" s="5"/>
      <c r="EXA671" s="5"/>
      <c r="EXB671" s="5"/>
      <c r="EXC671" s="5"/>
      <c r="EXD671" s="5"/>
      <c r="EXE671" s="5"/>
      <c r="EXF671" s="5"/>
      <c r="EXG671" s="5"/>
      <c r="EXH671" s="5"/>
      <c r="EXI671" s="5"/>
      <c r="EXJ671" s="5"/>
      <c r="EXK671" s="5"/>
      <c r="EXL671" s="5"/>
      <c r="EXM671" s="5"/>
      <c r="EXN671" s="5"/>
      <c r="EXO671" s="5"/>
      <c r="EXP671" s="5"/>
      <c r="EXQ671" s="5"/>
      <c r="EXR671" s="5"/>
      <c r="EXS671" s="5"/>
      <c r="EXT671" s="5"/>
      <c r="EXU671" s="5"/>
      <c r="EXV671" s="5"/>
      <c r="EXW671" s="5"/>
      <c r="EXX671" s="5"/>
      <c r="EXY671" s="5"/>
      <c r="EXZ671" s="5"/>
      <c r="EYA671" s="5"/>
      <c r="EYB671" s="5"/>
      <c r="EYC671" s="5"/>
      <c r="EYD671" s="5"/>
      <c r="EYE671" s="5"/>
      <c r="EYF671" s="5"/>
      <c r="EYG671" s="5"/>
      <c r="EYH671" s="5"/>
      <c r="EYI671" s="5"/>
      <c r="EYJ671" s="5"/>
      <c r="EYK671" s="5"/>
      <c r="EYL671" s="5"/>
      <c r="EYM671" s="5"/>
      <c r="EYN671" s="5"/>
      <c r="EYO671" s="5"/>
      <c r="EYP671" s="5"/>
      <c r="EYQ671" s="5"/>
      <c r="EYR671" s="5"/>
      <c r="EYS671" s="5"/>
      <c r="EYT671" s="5"/>
      <c r="EYU671" s="5"/>
      <c r="EYV671" s="5"/>
      <c r="EYW671" s="5"/>
      <c r="EYX671" s="5"/>
      <c r="EYY671" s="5"/>
      <c r="EYZ671" s="5"/>
      <c r="EZA671" s="5"/>
      <c r="EZB671" s="5"/>
      <c r="EZC671" s="5"/>
      <c r="EZD671" s="5"/>
      <c r="EZE671" s="5"/>
      <c r="EZF671" s="5"/>
      <c r="EZG671" s="5"/>
      <c r="EZH671" s="5"/>
      <c r="EZI671" s="5"/>
      <c r="EZJ671" s="5"/>
      <c r="EZK671" s="5"/>
      <c r="EZL671" s="5"/>
      <c r="EZM671" s="5"/>
      <c r="EZN671" s="5"/>
      <c r="EZO671" s="5"/>
      <c r="EZP671" s="5"/>
      <c r="EZQ671" s="5"/>
      <c r="EZR671" s="5"/>
      <c r="EZS671" s="5"/>
      <c r="EZT671" s="5"/>
      <c r="EZU671" s="5"/>
      <c r="EZV671" s="5"/>
      <c r="EZW671" s="5"/>
      <c r="EZX671" s="5"/>
      <c r="EZY671" s="5"/>
      <c r="EZZ671" s="5"/>
      <c r="FAA671" s="5"/>
      <c r="FAB671" s="5"/>
      <c r="FAC671" s="5"/>
      <c r="FAD671" s="5"/>
      <c r="FAE671" s="5"/>
      <c r="FAF671" s="5"/>
      <c r="FAG671" s="5"/>
      <c r="FAH671" s="5"/>
      <c r="FAI671" s="5"/>
      <c r="FAJ671" s="5"/>
      <c r="FAK671" s="5"/>
      <c r="FAL671" s="5"/>
      <c r="FAM671" s="5"/>
      <c r="FAN671" s="5"/>
      <c r="FAO671" s="5"/>
      <c r="FAP671" s="5"/>
      <c r="FAQ671" s="5"/>
      <c r="FAR671" s="5"/>
      <c r="FAS671" s="5"/>
      <c r="FAT671" s="5"/>
      <c r="FAU671" s="5"/>
      <c r="FAV671" s="5"/>
      <c r="FAW671" s="5"/>
      <c r="FAX671" s="5"/>
      <c r="FAY671" s="5"/>
      <c r="FAZ671" s="5"/>
      <c r="FBA671" s="5"/>
      <c r="FBB671" s="5"/>
      <c r="FBC671" s="5"/>
      <c r="FBD671" s="5"/>
      <c r="FBE671" s="5"/>
      <c r="FBF671" s="5"/>
      <c r="FBG671" s="5"/>
      <c r="FBH671" s="5"/>
      <c r="FBI671" s="5"/>
      <c r="FBJ671" s="5"/>
      <c r="FBK671" s="5"/>
      <c r="FBL671" s="5"/>
      <c r="FBM671" s="5"/>
      <c r="FBN671" s="5"/>
      <c r="FBO671" s="5"/>
      <c r="FBP671" s="5"/>
      <c r="FBQ671" s="5"/>
      <c r="FBR671" s="5"/>
      <c r="FBS671" s="5"/>
      <c r="FBT671" s="5"/>
      <c r="FBU671" s="5"/>
      <c r="FBV671" s="5"/>
      <c r="FBW671" s="5"/>
      <c r="FBX671" s="5"/>
      <c r="FBY671" s="5"/>
      <c r="FBZ671" s="5"/>
      <c r="FCA671" s="5"/>
      <c r="FCB671" s="5"/>
      <c r="FCC671" s="5"/>
      <c r="FCD671" s="5"/>
      <c r="FCE671" s="5"/>
      <c r="FCF671" s="5"/>
      <c r="FCG671" s="5"/>
      <c r="FCH671" s="5"/>
      <c r="FCI671" s="5"/>
      <c r="FCJ671" s="5"/>
      <c r="FCK671" s="5"/>
      <c r="FCL671" s="5"/>
      <c r="FCM671" s="5"/>
      <c r="FCN671" s="5"/>
      <c r="FCO671" s="5"/>
      <c r="FCP671" s="5"/>
      <c r="FCQ671" s="5"/>
      <c r="FCR671" s="5"/>
      <c r="FCS671" s="5"/>
      <c r="FCT671" s="5"/>
      <c r="FCU671" s="5"/>
      <c r="FCV671" s="5"/>
      <c r="FCW671" s="5"/>
      <c r="FCX671" s="5"/>
      <c r="FCY671" s="5"/>
      <c r="FCZ671" s="5"/>
      <c r="FDA671" s="5"/>
      <c r="FDB671" s="5"/>
      <c r="FDC671" s="5"/>
      <c r="FDD671" s="5"/>
      <c r="FDE671" s="5"/>
      <c r="FDF671" s="5"/>
      <c r="FDG671" s="5"/>
      <c r="FDH671" s="5"/>
      <c r="FDI671" s="5"/>
      <c r="FDJ671" s="5"/>
      <c r="FDK671" s="5"/>
      <c r="FDL671" s="5"/>
      <c r="FDM671" s="5"/>
      <c r="FDN671" s="5"/>
      <c r="FDO671" s="5"/>
      <c r="FDP671" s="5"/>
      <c r="FDQ671" s="5"/>
      <c r="FDR671" s="5"/>
      <c r="FDS671" s="5"/>
      <c r="FDT671" s="5"/>
      <c r="FDU671" s="5"/>
      <c r="FDV671" s="5"/>
      <c r="FDW671" s="5"/>
      <c r="FDX671" s="5"/>
      <c r="FDY671" s="5"/>
      <c r="FDZ671" s="5"/>
      <c r="FEA671" s="5"/>
      <c r="FEB671" s="5"/>
      <c r="FEC671" s="5"/>
      <c r="FED671" s="5"/>
      <c r="FEE671" s="5"/>
      <c r="FEF671" s="5"/>
      <c r="FEG671" s="5"/>
      <c r="FEH671" s="5"/>
      <c r="FEI671" s="5"/>
      <c r="FEJ671" s="5"/>
      <c r="FEK671" s="5"/>
      <c r="FEL671" s="5"/>
      <c r="FEM671" s="5"/>
      <c r="FEN671" s="5"/>
      <c r="FEO671" s="5"/>
      <c r="FEP671" s="5"/>
      <c r="FEQ671" s="5"/>
      <c r="FER671" s="5"/>
      <c r="FES671" s="5"/>
      <c r="FET671" s="5"/>
      <c r="FEU671" s="5"/>
      <c r="FEV671" s="5"/>
      <c r="FEW671" s="5"/>
      <c r="FEX671" s="5"/>
      <c r="FEY671" s="5"/>
      <c r="FEZ671" s="5"/>
      <c r="FFA671" s="5"/>
      <c r="FFB671" s="5"/>
      <c r="FFC671" s="5"/>
      <c r="FFD671" s="5"/>
      <c r="FFE671" s="5"/>
      <c r="FFF671" s="5"/>
      <c r="FFG671" s="5"/>
      <c r="FFH671" s="5"/>
      <c r="FFI671" s="5"/>
      <c r="FFJ671" s="5"/>
      <c r="FFK671" s="5"/>
      <c r="FFL671" s="5"/>
      <c r="FFM671" s="5"/>
      <c r="FFN671" s="5"/>
      <c r="FFO671" s="5"/>
      <c r="FFP671" s="5"/>
      <c r="FFQ671" s="5"/>
      <c r="FFR671" s="5"/>
      <c r="FFS671" s="5"/>
      <c r="FFT671" s="5"/>
      <c r="FFU671" s="5"/>
      <c r="FFV671" s="5"/>
      <c r="FFW671" s="5"/>
      <c r="FFX671" s="5"/>
      <c r="FFY671" s="5"/>
      <c r="FFZ671" s="5"/>
      <c r="FGA671" s="5"/>
      <c r="FGB671" s="5"/>
      <c r="FGC671" s="5"/>
      <c r="FGD671" s="5"/>
      <c r="FGE671" s="5"/>
      <c r="FGF671" s="5"/>
      <c r="FGG671" s="5"/>
      <c r="FGH671" s="5"/>
      <c r="FGI671" s="5"/>
      <c r="FGJ671" s="5"/>
      <c r="FGK671" s="5"/>
      <c r="FGL671" s="5"/>
      <c r="FGM671" s="5"/>
      <c r="FGN671" s="5"/>
      <c r="FGO671" s="5"/>
      <c r="FGP671" s="5"/>
      <c r="FGQ671" s="5"/>
      <c r="FGR671" s="5"/>
      <c r="FGS671" s="5"/>
      <c r="FGT671" s="5"/>
      <c r="FGU671" s="5"/>
      <c r="FGV671" s="5"/>
      <c r="FGW671" s="5"/>
      <c r="FGX671" s="5"/>
      <c r="FGY671" s="5"/>
      <c r="FGZ671" s="5"/>
      <c r="FHA671" s="5"/>
      <c r="FHB671" s="5"/>
      <c r="FHC671" s="5"/>
      <c r="FHD671" s="5"/>
      <c r="FHE671" s="5"/>
      <c r="FHF671" s="5"/>
      <c r="FHG671" s="5"/>
      <c r="FHH671" s="5"/>
      <c r="FHI671" s="5"/>
      <c r="FHJ671" s="5"/>
      <c r="FHK671" s="5"/>
      <c r="FHL671" s="5"/>
      <c r="FHM671" s="5"/>
      <c r="FHN671" s="5"/>
      <c r="FHO671" s="5"/>
      <c r="FHP671" s="5"/>
      <c r="FHQ671" s="5"/>
      <c r="FHR671" s="5"/>
      <c r="FHS671" s="5"/>
      <c r="FHT671" s="5"/>
      <c r="FHU671" s="5"/>
      <c r="FHV671" s="5"/>
      <c r="FHW671" s="5"/>
      <c r="FHX671" s="5"/>
      <c r="FHY671" s="5"/>
      <c r="FHZ671" s="5"/>
      <c r="FIA671" s="5"/>
      <c r="FIB671" s="5"/>
      <c r="FIC671" s="5"/>
      <c r="FID671" s="5"/>
      <c r="FIE671" s="5"/>
      <c r="FIF671" s="5"/>
      <c r="FIG671" s="5"/>
      <c r="FIH671" s="5"/>
      <c r="FII671" s="5"/>
      <c r="FIJ671" s="5"/>
      <c r="FIK671" s="5"/>
      <c r="FIL671" s="5"/>
      <c r="FIM671" s="5"/>
      <c r="FIN671" s="5"/>
      <c r="FIO671" s="5"/>
      <c r="FIP671" s="5"/>
      <c r="FIQ671" s="5"/>
      <c r="FIR671" s="5"/>
      <c r="FIS671" s="5"/>
      <c r="FIT671" s="5"/>
      <c r="FIU671" s="5"/>
      <c r="FIV671" s="5"/>
      <c r="FIW671" s="5"/>
      <c r="FIX671" s="5"/>
      <c r="FIY671" s="5"/>
      <c r="FIZ671" s="5"/>
      <c r="FJA671" s="5"/>
      <c r="FJB671" s="5"/>
      <c r="FJC671" s="5"/>
      <c r="FJD671" s="5"/>
      <c r="FJE671" s="5"/>
      <c r="FJF671" s="5"/>
      <c r="FJG671" s="5"/>
      <c r="FJH671" s="5"/>
      <c r="FJI671" s="5"/>
      <c r="FJJ671" s="5"/>
      <c r="FJK671" s="5"/>
      <c r="FJL671" s="5"/>
      <c r="FJM671" s="5"/>
      <c r="FJN671" s="5"/>
      <c r="FJO671" s="5"/>
      <c r="FJP671" s="5"/>
      <c r="FJQ671" s="5"/>
      <c r="FJR671" s="5"/>
      <c r="FJS671" s="5"/>
      <c r="FJT671" s="5"/>
      <c r="FJU671" s="5"/>
      <c r="FJV671" s="5"/>
      <c r="FJW671" s="5"/>
      <c r="FJX671" s="5"/>
      <c r="FJY671" s="5"/>
      <c r="FJZ671" s="5"/>
      <c r="FKA671" s="5"/>
      <c r="FKB671" s="5"/>
      <c r="FKC671" s="5"/>
      <c r="FKD671" s="5"/>
      <c r="FKE671" s="5"/>
      <c r="FKF671" s="5"/>
      <c r="FKG671" s="5"/>
      <c r="FKH671" s="5"/>
      <c r="FKI671" s="5"/>
      <c r="FKJ671" s="5"/>
      <c r="FKK671" s="5"/>
      <c r="FKL671" s="5"/>
      <c r="FKM671" s="5"/>
      <c r="FKN671" s="5"/>
      <c r="FKO671" s="5"/>
      <c r="FKP671" s="5"/>
      <c r="FKQ671" s="5"/>
      <c r="FKR671" s="5"/>
      <c r="FKS671" s="5"/>
      <c r="FKT671" s="5"/>
      <c r="FKU671" s="5"/>
      <c r="FKV671" s="5"/>
      <c r="FKW671" s="5"/>
      <c r="FKX671" s="5"/>
      <c r="FKY671" s="5"/>
      <c r="FKZ671" s="5"/>
      <c r="FLA671" s="5"/>
      <c r="FLB671" s="5"/>
      <c r="FLC671" s="5"/>
      <c r="FLD671" s="5"/>
      <c r="FLE671" s="5"/>
      <c r="FLF671" s="5"/>
      <c r="FLG671" s="5"/>
      <c r="FLH671" s="5"/>
      <c r="FLI671" s="5"/>
      <c r="FLJ671" s="5"/>
      <c r="FLK671" s="5"/>
      <c r="FLL671" s="5"/>
      <c r="FLM671" s="5"/>
      <c r="FLN671" s="5"/>
      <c r="FLO671" s="5"/>
      <c r="FLP671" s="5"/>
      <c r="FLQ671" s="5"/>
      <c r="FLR671" s="5"/>
      <c r="FLS671" s="5"/>
      <c r="FLT671" s="5"/>
      <c r="FLU671" s="5"/>
      <c r="FLV671" s="5"/>
      <c r="FLW671" s="5"/>
      <c r="FLX671" s="5"/>
      <c r="FLY671" s="5"/>
      <c r="FLZ671" s="5"/>
      <c r="FMA671" s="5"/>
      <c r="FMB671" s="5"/>
      <c r="FMC671" s="5"/>
      <c r="FMD671" s="5"/>
      <c r="FME671" s="5"/>
      <c r="FMF671" s="5"/>
      <c r="FMG671" s="5"/>
      <c r="FMH671" s="5"/>
      <c r="FMI671" s="5"/>
      <c r="FMJ671" s="5"/>
      <c r="FMK671" s="5"/>
      <c r="FML671" s="5"/>
      <c r="FMM671" s="5"/>
      <c r="FMN671" s="5"/>
      <c r="FMO671" s="5"/>
      <c r="FMP671" s="5"/>
      <c r="FMQ671" s="5"/>
      <c r="FMR671" s="5"/>
      <c r="FMS671" s="5"/>
      <c r="FMT671" s="5"/>
      <c r="FMU671" s="5"/>
      <c r="FMV671" s="5"/>
      <c r="FMW671" s="5"/>
      <c r="FMX671" s="5"/>
      <c r="FMY671" s="5"/>
      <c r="FMZ671" s="5"/>
      <c r="FNA671" s="5"/>
      <c r="FNB671" s="5"/>
      <c r="FNC671" s="5"/>
      <c r="FND671" s="5"/>
      <c r="FNE671" s="5"/>
      <c r="FNF671" s="5"/>
      <c r="FNG671" s="5"/>
      <c r="FNH671" s="5"/>
      <c r="FNI671" s="5"/>
      <c r="FNJ671" s="5"/>
      <c r="FNK671" s="5"/>
      <c r="FNL671" s="5"/>
      <c r="FNM671" s="5"/>
      <c r="FNN671" s="5"/>
      <c r="FNO671" s="5"/>
      <c r="FNP671" s="5"/>
      <c r="FNQ671" s="5"/>
      <c r="FNR671" s="5"/>
      <c r="FNS671" s="5"/>
      <c r="FNT671" s="5"/>
      <c r="FNU671" s="5"/>
      <c r="FNV671" s="5"/>
      <c r="FNW671" s="5"/>
      <c r="FNX671" s="5"/>
      <c r="FNY671" s="5"/>
      <c r="FNZ671" s="5"/>
      <c r="FOA671" s="5"/>
      <c r="FOB671" s="5"/>
      <c r="FOC671" s="5"/>
      <c r="FOD671" s="5"/>
      <c r="FOE671" s="5"/>
      <c r="FOF671" s="5"/>
      <c r="FOG671" s="5"/>
      <c r="FOH671" s="5"/>
      <c r="FOI671" s="5"/>
      <c r="FOJ671" s="5"/>
      <c r="FOK671" s="5"/>
      <c r="FOL671" s="5"/>
      <c r="FOM671" s="5"/>
      <c r="FON671" s="5"/>
      <c r="FOO671" s="5"/>
      <c r="FOP671" s="5"/>
      <c r="FOQ671" s="5"/>
      <c r="FOR671" s="5"/>
      <c r="FOS671" s="5"/>
      <c r="FOT671" s="5"/>
      <c r="FOU671" s="5"/>
      <c r="FOV671" s="5"/>
      <c r="FOW671" s="5"/>
      <c r="FOX671" s="5"/>
      <c r="FOY671" s="5"/>
      <c r="FOZ671" s="5"/>
      <c r="FPA671" s="5"/>
      <c r="FPB671" s="5"/>
      <c r="FPC671" s="5"/>
      <c r="FPD671" s="5"/>
      <c r="FPE671" s="5"/>
      <c r="FPF671" s="5"/>
      <c r="FPG671" s="5"/>
      <c r="FPH671" s="5"/>
      <c r="FPI671" s="5"/>
      <c r="FPJ671" s="5"/>
      <c r="FPK671" s="5"/>
      <c r="FPL671" s="5"/>
      <c r="FPM671" s="5"/>
      <c r="FPN671" s="5"/>
      <c r="FPO671" s="5"/>
      <c r="FPP671" s="5"/>
      <c r="FPQ671" s="5"/>
      <c r="FPR671" s="5"/>
      <c r="FPS671" s="5"/>
      <c r="FPT671" s="5"/>
      <c r="FPU671" s="5"/>
      <c r="FPV671" s="5"/>
      <c r="FPW671" s="5"/>
      <c r="FPX671" s="5"/>
      <c r="FPY671" s="5"/>
      <c r="FPZ671" s="5"/>
      <c r="FQA671" s="5"/>
      <c r="FQB671" s="5"/>
      <c r="FQC671" s="5"/>
      <c r="FQD671" s="5"/>
      <c r="FQE671" s="5"/>
      <c r="FQF671" s="5"/>
      <c r="FQG671" s="5"/>
      <c r="FQH671" s="5"/>
      <c r="FQI671" s="5"/>
      <c r="FQJ671" s="5"/>
      <c r="FQK671" s="5"/>
      <c r="FQL671" s="5"/>
      <c r="FQM671" s="5"/>
      <c r="FQN671" s="5"/>
      <c r="FQO671" s="5"/>
      <c r="FQP671" s="5"/>
      <c r="FQQ671" s="5"/>
      <c r="FQR671" s="5"/>
      <c r="FQS671" s="5"/>
      <c r="FQT671" s="5"/>
      <c r="FQU671" s="5"/>
      <c r="FQV671" s="5"/>
      <c r="FQW671" s="5"/>
      <c r="FQX671" s="5"/>
      <c r="FQY671" s="5"/>
      <c r="FQZ671" s="5"/>
      <c r="FRA671" s="5"/>
      <c r="FRB671" s="5"/>
      <c r="FRC671" s="5"/>
      <c r="FRD671" s="5"/>
      <c r="FRE671" s="5"/>
      <c r="FRF671" s="5"/>
      <c r="FRG671" s="5"/>
      <c r="FRH671" s="5"/>
      <c r="FRI671" s="5"/>
      <c r="FRJ671" s="5"/>
      <c r="FRK671" s="5"/>
      <c r="FRL671" s="5"/>
      <c r="FRM671" s="5"/>
      <c r="FRN671" s="5"/>
      <c r="FRO671" s="5"/>
      <c r="FRP671" s="5"/>
      <c r="FRQ671" s="5"/>
      <c r="FRR671" s="5"/>
      <c r="FRS671" s="5"/>
      <c r="FRT671" s="5"/>
      <c r="FRU671" s="5"/>
      <c r="FRV671" s="5"/>
      <c r="FRW671" s="5"/>
      <c r="FRX671" s="5"/>
      <c r="FRY671" s="5"/>
      <c r="FRZ671" s="5"/>
      <c r="FSA671" s="5"/>
      <c r="FSB671" s="5"/>
      <c r="FSC671" s="5"/>
      <c r="FSD671" s="5"/>
      <c r="FSE671" s="5"/>
      <c r="FSF671" s="5"/>
      <c r="FSG671" s="5"/>
      <c r="FSH671" s="5"/>
      <c r="FSI671" s="5"/>
      <c r="FSJ671" s="5"/>
      <c r="FSK671" s="5"/>
      <c r="FSL671" s="5"/>
      <c r="FSM671" s="5"/>
      <c r="FSN671" s="5"/>
      <c r="FSO671" s="5"/>
      <c r="FSP671" s="5"/>
      <c r="FSQ671" s="5"/>
      <c r="FSR671" s="5"/>
      <c r="FSS671" s="5"/>
      <c r="FST671" s="5"/>
      <c r="FSU671" s="5"/>
      <c r="FSV671" s="5"/>
      <c r="FSW671" s="5"/>
      <c r="FSX671" s="5"/>
      <c r="FSY671" s="5"/>
      <c r="FSZ671" s="5"/>
      <c r="FTA671" s="5"/>
      <c r="FTB671" s="5"/>
      <c r="FTC671" s="5"/>
      <c r="FTD671" s="5"/>
      <c r="FTE671" s="5"/>
      <c r="FTF671" s="5"/>
      <c r="FTG671" s="5"/>
      <c r="FTH671" s="5"/>
      <c r="FTI671" s="5"/>
      <c r="FTJ671" s="5"/>
      <c r="FTK671" s="5"/>
      <c r="FTL671" s="5"/>
      <c r="FTM671" s="5"/>
      <c r="FTN671" s="5"/>
      <c r="FTO671" s="5"/>
      <c r="FTP671" s="5"/>
      <c r="FTQ671" s="5"/>
      <c r="FTR671" s="5"/>
      <c r="FTS671" s="5"/>
      <c r="FTT671" s="5"/>
      <c r="FTU671" s="5"/>
      <c r="FTV671" s="5"/>
      <c r="FTW671" s="5"/>
      <c r="FTX671" s="5"/>
      <c r="FTY671" s="5"/>
      <c r="FTZ671" s="5"/>
      <c r="FUA671" s="5"/>
      <c r="FUB671" s="5"/>
      <c r="FUC671" s="5"/>
      <c r="FUD671" s="5"/>
      <c r="FUE671" s="5"/>
      <c r="FUF671" s="5"/>
      <c r="FUG671" s="5"/>
      <c r="FUH671" s="5"/>
      <c r="FUI671" s="5"/>
      <c r="FUJ671" s="5"/>
      <c r="FUK671" s="5"/>
      <c r="FUL671" s="5"/>
      <c r="FUM671" s="5"/>
      <c r="FUN671" s="5"/>
      <c r="FUO671" s="5"/>
      <c r="FUP671" s="5"/>
      <c r="FUQ671" s="5"/>
      <c r="FUR671" s="5"/>
      <c r="FUS671" s="5"/>
      <c r="FUT671" s="5"/>
      <c r="FUU671" s="5"/>
      <c r="FUV671" s="5"/>
      <c r="FUW671" s="5"/>
      <c r="FUX671" s="5"/>
      <c r="FUY671" s="5"/>
      <c r="FUZ671" s="5"/>
      <c r="FVA671" s="5"/>
      <c r="FVB671" s="5"/>
      <c r="FVC671" s="5"/>
      <c r="FVD671" s="5"/>
      <c r="FVE671" s="5"/>
      <c r="FVF671" s="5"/>
      <c r="FVG671" s="5"/>
      <c r="FVH671" s="5"/>
      <c r="FVI671" s="5"/>
      <c r="FVJ671" s="5"/>
      <c r="FVK671" s="5"/>
      <c r="FVL671" s="5"/>
      <c r="FVM671" s="5"/>
      <c r="FVN671" s="5"/>
      <c r="FVO671" s="5"/>
      <c r="FVP671" s="5"/>
      <c r="FVQ671" s="5"/>
      <c r="FVR671" s="5"/>
      <c r="FVS671" s="5"/>
      <c r="FVT671" s="5"/>
      <c r="FVU671" s="5"/>
      <c r="FVV671" s="5"/>
      <c r="FVW671" s="5"/>
      <c r="FVX671" s="5"/>
      <c r="FVY671" s="5"/>
      <c r="FVZ671" s="5"/>
      <c r="FWA671" s="5"/>
      <c r="FWB671" s="5"/>
      <c r="FWC671" s="5"/>
      <c r="FWD671" s="5"/>
      <c r="FWE671" s="5"/>
      <c r="FWF671" s="5"/>
      <c r="FWG671" s="5"/>
      <c r="FWH671" s="5"/>
      <c r="FWI671" s="5"/>
      <c r="FWJ671" s="5"/>
      <c r="FWK671" s="5"/>
      <c r="FWL671" s="5"/>
      <c r="FWM671" s="5"/>
      <c r="FWN671" s="5"/>
      <c r="FWO671" s="5"/>
      <c r="FWP671" s="5"/>
      <c r="FWQ671" s="5"/>
      <c r="FWR671" s="5"/>
      <c r="FWS671" s="5"/>
      <c r="FWT671" s="5"/>
      <c r="FWU671" s="5"/>
      <c r="FWV671" s="5"/>
      <c r="FWW671" s="5"/>
      <c r="FWX671" s="5"/>
      <c r="FWY671" s="5"/>
      <c r="FWZ671" s="5"/>
      <c r="FXA671" s="5"/>
      <c r="FXB671" s="5"/>
      <c r="FXC671" s="5"/>
      <c r="FXD671" s="5"/>
      <c r="FXE671" s="5"/>
      <c r="FXF671" s="5"/>
      <c r="FXG671" s="5"/>
      <c r="FXH671" s="5"/>
      <c r="FXI671" s="5"/>
      <c r="FXJ671" s="5"/>
      <c r="FXK671" s="5"/>
      <c r="FXL671" s="5"/>
      <c r="FXM671" s="5"/>
      <c r="FXN671" s="5"/>
      <c r="FXO671" s="5"/>
      <c r="FXP671" s="5"/>
      <c r="FXQ671" s="5"/>
      <c r="FXR671" s="5"/>
      <c r="FXS671" s="5"/>
      <c r="FXT671" s="5"/>
      <c r="FXU671" s="5"/>
      <c r="FXV671" s="5"/>
      <c r="FXW671" s="5"/>
      <c r="FXX671" s="5"/>
      <c r="FXY671" s="5"/>
      <c r="FXZ671" s="5"/>
      <c r="FYA671" s="5"/>
      <c r="FYB671" s="5"/>
      <c r="FYC671" s="5"/>
      <c r="FYD671" s="5"/>
      <c r="FYE671" s="5"/>
      <c r="FYF671" s="5"/>
      <c r="FYG671" s="5"/>
      <c r="FYH671" s="5"/>
      <c r="FYI671" s="5"/>
      <c r="FYJ671" s="5"/>
      <c r="FYK671" s="5"/>
      <c r="FYL671" s="5"/>
      <c r="FYM671" s="5"/>
      <c r="FYN671" s="5"/>
      <c r="FYO671" s="5"/>
      <c r="FYP671" s="5"/>
      <c r="FYQ671" s="5"/>
      <c r="FYR671" s="5"/>
      <c r="FYS671" s="5"/>
      <c r="FYT671" s="5"/>
      <c r="FYU671" s="5"/>
      <c r="FYV671" s="5"/>
      <c r="FYW671" s="5"/>
      <c r="FYX671" s="5"/>
      <c r="FYY671" s="5"/>
      <c r="FYZ671" s="5"/>
      <c r="FZA671" s="5"/>
      <c r="FZB671" s="5"/>
      <c r="FZC671" s="5"/>
      <c r="FZD671" s="5"/>
      <c r="FZE671" s="5"/>
      <c r="FZF671" s="5"/>
      <c r="FZG671" s="5"/>
      <c r="FZH671" s="5"/>
      <c r="FZI671" s="5"/>
      <c r="FZJ671" s="5"/>
      <c r="FZK671" s="5"/>
      <c r="FZL671" s="5"/>
      <c r="FZM671" s="5"/>
      <c r="FZN671" s="5"/>
      <c r="FZO671" s="5"/>
      <c r="FZP671" s="5"/>
      <c r="FZQ671" s="5"/>
      <c r="FZR671" s="5"/>
      <c r="FZS671" s="5"/>
      <c r="FZT671" s="5"/>
      <c r="FZU671" s="5"/>
      <c r="FZV671" s="5"/>
      <c r="FZW671" s="5"/>
      <c r="FZX671" s="5"/>
      <c r="FZY671" s="5"/>
      <c r="FZZ671" s="5"/>
      <c r="GAA671" s="5"/>
      <c r="GAB671" s="5"/>
      <c r="GAC671" s="5"/>
      <c r="GAD671" s="5"/>
      <c r="GAE671" s="5"/>
      <c r="GAF671" s="5"/>
      <c r="GAG671" s="5"/>
      <c r="GAH671" s="5"/>
      <c r="GAI671" s="5"/>
      <c r="GAJ671" s="5"/>
      <c r="GAK671" s="5"/>
      <c r="GAL671" s="5"/>
      <c r="GAM671" s="5"/>
      <c r="GAN671" s="5"/>
      <c r="GAO671" s="5"/>
      <c r="GAP671" s="5"/>
      <c r="GAQ671" s="5"/>
      <c r="GAR671" s="5"/>
      <c r="GAS671" s="5"/>
      <c r="GAT671" s="5"/>
      <c r="GAU671" s="5"/>
      <c r="GAV671" s="5"/>
      <c r="GAW671" s="5"/>
      <c r="GAX671" s="5"/>
      <c r="GAY671" s="5"/>
      <c r="GAZ671" s="5"/>
      <c r="GBA671" s="5"/>
      <c r="GBB671" s="5"/>
      <c r="GBC671" s="5"/>
      <c r="GBD671" s="5"/>
      <c r="GBE671" s="5"/>
      <c r="GBF671" s="5"/>
      <c r="GBG671" s="5"/>
      <c r="GBH671" s="5"/>
      <c r="GBI671" s="5"/>
      <c r="GBJ671" s="5"/>
      <c r="GBK671" s="5"/>
      <c r="GBL671" s="5"/>
      <c r="GBM671" s="5"/>
      <c r="GBN671" s="5"/>
      <c r="GBO671" s="5"/>
      <c r="GBP671" s="5"/>
      <c r="GBQ671" s="5"/>
      <c r="GBR671" s="5"/>
      <c r="GBS671" s="5"/>
      <c r="GBT671" s="5"/>
      <c r="GBU671" s="5"/>
      <c r="GBV671" s="5"/>
      <c r="GBW671" s="5"/>
      <c r="GBX671" s="5"/>
      <c r="GBY671" s="5"/>
      <c r="GBZ671" s="5"/>
      <c r="GCA671" s="5"/>
      <c r="GCB671" s="5"/>
      <c r="GCC671" s="5"/>
      <c r="GCD671" s="5"/>
      <c r="GCE671" s="5"/>
      <c r="GCF671" s="5"/>
      <c r="GCG671" s="5"/>
      <c r="GCH671" s="5"/>
      <c r="GCI671" s="5"/>
      <c r="GCJ671" s="5"/>
      <c r="GCK671" s="5"/>
      <c r="GCL671" s="5"/>
      <c r="GCM671" s="5"/>
      <c r="GCN671" s="5"/>
      <c r="GCO671" s="5"/>
      <c r="GCP671" s="5"/>
      <c r="GCQ671" s="5"/>
      <c r="GCR671" s="5"/>
      <c r="GCS671" s="5"/>
      <c r="GCT671" s="5"/>
      <c r="GCU671" s="5"/>
      <c r="GCV671" s="5"/>
      <c r="GCW671" s="5"/>
      <c r="GCX671" s="5"/>
      <c r="GCY671" s="5"/>
      <c r="GCZ671" s="5"/>
      <c r="GDA671" s="5"/>
      <c r="GDB671" s="5"/>
      <c r="GDC671" s="5"/>
      <c r="GDD671" s="5"/>
      <c r="GDE671" s="5"/>
      <c r="GDF671" s="5"/>
      <c r="GDG671" s="5"/>
      <c r="GDH671" s="5"/>
      <c r="GDI671" s="5"/>
      <c r="GDJ671" s="5"/>
      <c r="GDK671" s="5"/>
      <c r="GDL671" s="5"/>
      <c r="GDM671" s="5"/>
      <c r="GDN671" s="5"/>
      <c r="GDO671" s="5"/>
      <c r="GDP671" s="5"/>
      <c r="GDQ671" s="5"/>
      <c r="GDR671" s="5"/>
      <c r="GDS671" s="5"/>
      <c r="GDT671" s="5"/>
      <c r="GDU671" s="5"/>
      <c r="GDV671" s="5"/>
      <c r="GDW671" s="5"/>
      <c r="GDX671" s="5"/>
      <c r="GDY671" s="5"/>
      <c r="GDZ671" s="5"/>
      <c r="GEA671" s="5"/>
      <c r="GEB671" s="5"/>
      <c r="GEC671" s="5"/>
      <c r="GED671" s="5"/>
      <c r="GEE671" s="5"/>
      <c r="GEF671" s="5"/>
      <c r="GEG671" s="5"/>
      <c r="GEH671" s="5"/>
      <c r="GEI671" s="5"/>
      <c r="GEJ671" s="5"/>
      <c r="GEK671" s="5"/>
      <c r="GEL671" s="5"/>
      <c r="GEM671" s="5"/>
      <c r="GEN671" s="5"/>
      <c r="GEO671" s="5"/>
      <c r="GEP671" s="5"/>
      <c r="GEQ671" s="5"/>
      <c r="GER671" s="5"/>
      <c r="GES671" s="5"/>
      <c r="GET671" s="5"/>
      <c r="GEU671" s="5"/>
      <c r="GEV671" s="5"/>
      <c r="GEW671" s="5"/>
      <c r="GEX671" s="5"/>
      <c r="GEY671" s="5"/>
      <c r="GEZ671" s="5"/>
      <c r="GFA671" s="5"/>
      <c r="GFB671" s="5"/>
      <c r="GFC671" s="5"/>
      <c r="GFD671" s="5"/>
      <c r="GFE671" s="5"/>
      <c r="GFF671" s="5"/>
      <c r="GFG671" s="5"/>
      <c r="GFH671" s="5"/>
      <c r="GFI671" s="5"/>
      <c r="GFJ671" s="5"/>
      <c r="GFK671" s="5"/>
      <c r="GFL671" s="5"/>
      <c r="GFM671" s="5"/>
      <c r="GFN671" s="5"/>
      <c r="GFO671" s="5"/>
      <c r="GFP671" s="5"/>
      <c r="GFQ671" s="5"/>
      <c r="GFR671" s="5"/>
      <c r="GFS671" s="5"/>
      <c r="GFT671" s="5"/>
      <c r="GFU671" s="5"/>
      <c r="GFV671" s="5"/>
      <c r="GFW671" s="5"/>
      <c r="GFX671" s="5"/>
      <c r="GFY671" s="5"/>
      <c r="GFZ671" s="5"/>
      <c r="GGA671" s="5"/>
      <c r="GGB671" s="5"/>
      <c r="GGC671" s="5"/>
      <c r="GGD671" s="5"/>
      <c r="GGE671" s="5"/>
      <c r="GGF671" s="5"/>
      <c r="GGG671" s="5"/>
      <c r="GGH671" s="5"/>
      <c r="GGI671" s="5"/>
      <c r="GGJ671" s="5"/>
      <c r="GGK671" s="5"/>
      <c r="GGL671" s="5"/>
      <c r="GGM671" s="5"/>
      <c r="GGN671" s="5"/>
      <c r="GGO671" s="5"/>
      <c r="GGP671" s="5"/>
      <c r="GGQ671" s="5"/>
      <c r="GGR671" s="5"/>
      <c r="GGS671" s="5"/>
      <c r="GGT671" s="5"/>
      <c r="GGU671" s="5"/>
      <c r="GGV671" s="5"/>
      <c r="GGW671" s="5"/>
      <c r="GGX671" s="5"/>
      <c r="GGY671" s="5"/>
      <c r="GGZ671" s="5"/>
      <c r="GHA671" s="5"/>
      <c r="GHB671" s="5"/>
      <c r="GHC671" s="5"/>
      <c r="GHD671" s="5"/>
      <c r="GHE671" s="5"/>
      <c r="GHF671" s="5"/>
      <c r="GHG671" s="5"/>
      <c r="GHH671" s="5"/>
      <c r="GHI671" s="5"/>
      <c r="GHJ671" s="5"/>
      <c r="GHK671" s="5"/>
      <c r="GHL671" s="5"/>
      <c r="GHM671" s="5"/>
      <c r="GHN671" s="5"/>
      <c r="GHO671" s="5"/>
      <c r="GHP671" s="5"/>
      <c r="GHQ671" s="5"/>
      <c r="GHR671" s="5"/>
      <c r="GHS671" s="5"/>
      <c r="GHT671" s="5"/>
      <c r="GHU671" s="5"/>
      <c r="GHV671" s="5"/>
      <c r="GHW671" s="5"/>
      <c r="GHX671" s="5"/>
      <c r="GHY671" s="5"/>
      <c r="GHZ671" s="5"/>
      <c r="GIA671" s="5"/>
      <c r="GIB671" s="5"/>
      <c r="GIC671" s="5"/>
      <c r="GID671" s="5"/>
      <c r="GIE671" s="5"/>
      <c r="GIF671" s="5"/>
      <c r="GIG671" s="5"/>
      <c r="GIH671" s="5"/>
      <c r="GII671" s="5"/>
      <c r="GIJ671" s="5"/>
      <c r="GIK671" s="5"/>
      <c r="GIL671" s="5"/>
      <c r="GIM671" s="5"/>
      <c r="GIN671" s="5"/>
      <c r="GIO671" s="5"/>
      <c r="GIP671" s="5"/>
      <c r="GIQ671" s="5"/>
      <c r="GIR671" s="5"/>
      <c r="GIS671" s="5"/>
      <c r="GIT671" s="5"/>
      <c r="GIU671" s="5"/>
      <c r="GIV671" s="5"/>
      <c r="GIW671" s="5"/>
      <c r="GIX671" s="5"/>
      <c r="GIY671" s="5"/>
      <c r="GIZ671" s="5"/>
      <c r="GJA671" s="5"/>
      <c r="GJB671" s="5"/>
      <c r="GJC671" s="5"/>
      <c r="GJD671" s="5"/>
      <c r="GJE671" s="5"/>
      <c r="GJF671" s="5"/>
      <c r="GJG671" s="5"/>
      <c r="GJH671" s="5"/>
      <c r="GJI671" s="5"/>
      <c r="GJJ671" s="5"/>
      <c r="GJK671" s="5"/>
      <c r="GJL671" s="5"/>
      <c r="GJM671" s="5"/>
      <c r="GJN671" s="5"/>
      <c r="GJO671" s="5"/>
      <c r="GJP671" s="5"/>
      <c r="GJQ671" s="5"/>
      <c r="GJR671" s="5"/>
      <c r="GJS671" s="5"/>
      <c r="GJT671" s="5"/>
      <c r="GJU671" s="5"/>
      <c r="GJV671" s="5"/>
      <c r="GJW671" s="5"/>
      <c r="GJX671" s="5"/>
      <c r="GJY671" s="5"/>
      <c r="GJZ671" s="5"/>
      <c r="GKA671" s="5"/>
      <c r="GKB671" s="5"/>
      <c r="GKC671" s="5"/>
      <c r="GKD671" s="5"/>
      <c r="GKE671" s="5"/>
      <c r="GKF671" s="5"/>
      <c r="GKG671" s="5"/>
      <c r="GKH671" s="5"/>
      <c r="GKI671" s="5"/>
      <c r="GKJ671" s="5"/>
      <c r="GKK671" s="5"/>
      <c r="GKL671" s="5"/>
      <c r="GKM671" s="5"/>
      <c r="GKN671" s="5"/>
      <c r="GKO671" s="5"/>
      <c r="GKP671" s="5"/>
      <c r="GKQ671" s="5"/>
      <c r="GKR671" s="5"/>
      <c r="GKS671" s="5"/>
      <c r="GKT671" s="5"/>
      <c r="GKU671" s="5"/>
      <c r="GKV671" s="5"/>
      <c r="GKW671" s="5"/>
      <c r="GKX671" s="5"/>
      <c r="GKY671" s="5"/>
      <c r="GKZ671" s="5"/>
      <c r="GLA671" s="5"/>
      <c r="GLB671" s="5"/>
      <c r="GLC671" s="5"/>
      <c r="GLD671" s="5"/>
      <c r="GLE671" s="5"/>
      <c r="GLF671" s="5"/>
      <c r="GLG671" s="5"/>
      <c r="GLH671" s="5"/>
      <c r="GLI671" s="5"/>
      <c r="GLJ671" s="5"/>
      <c r="GLK671" s="5"/>
      <c r="GLL671" s="5"/>
      <c r="GLM671" s="5"/>
      <c r="GLN671" s="5"/>
      <c r="GLO671" s="5"/>
      <c r="GLP671" s="5"/>
      <c r="GLQ671" s="5"/>
      <c r="GLR671" s="5"/>
      <c r="GLS671" s="5"/>
      <c r="GLT671" s="5"/>
      <c r="GLU671" s="5"/>
      <c r="GLV671" s="5"/>
      <c r="GLW671" s="5"/>
      <c r="GLX671" s="5"/>
      <c r="GLY671" s="5"/>
      <c r="GLZ671" s="5"/>
      <c r="GMA671" s="5"/>
      <c r="GMB671" s="5"/>
      <c r="GMC671" s="5"/>
      <c r="GMD671" s="5"/>
      <c r="GME671" s="5"/>
      <c r="GMF671" s="5"/>
      <c r="GMG671" s="5"/>
      <c r="GMH671" s="5"/>
      <c r="GMI671" s="5"/>
      <c r="GMJ671" s="5"/>
      <c r="GMK671" s="5"/>
      <c r="GML671" s="5"/>
      <c r="GMM671" s="5"/>
      <c r="GMN671" s="5"/>
      <c r="GMO671" s="5"/>
      <c r="GMP671" s="5"/>
      <c r="GMQ671" s="5"/>
      <c r="GMR671" s="5"/>
      <c r="GMS671" s="5"/>
      <c r="GMT671" s="5"/>
      <c r="GMU671" s="5"/>
      <c r="GMV671" s="5"/>
      <c r="GMW671" s="5"/>
      <c r="GMX671" s="5"/>
      <c r="GMY671" s="5"/>
      <c r="GMZ671" s="5"/>
      <c r="GNA671" s="5"/>
      <c r="GNB671" s="5"/>
      <c r="GNC671" s="5"/>
      <c r="GND671" s="5"/>
      <c r="GNE671" s="5"/>
      <c r="GNF671" s="5"/>
      <c r="GNG671" s="5"/>
      <c r="GNH671" s="5"/>
      <c r="GNI671" s="5"/>
      <c r="GNJ671" s="5"/>
      <c r="GNK671" s="5"/>
      <c r="GNL671" s="5"/>
      <c r="GNM671" s="5"/>
      <c r="GNN671" s="5"/>
      <c r="GNO671" s="5"/>
      <c r="GNP671" s="5"/>
      <c r="GNQ671" s="5"/>
      <c r="GNR671" s="5"/>
      <c r="GNS671" s="5"/>
      <c r="GNT671" s="5"/>
      <c r="GNU671" s="5"/>
      <c r="GNV671" s="5"/>
      <c r="GNW671" s="5"/>
      <c r="GNX671" s="5"/>
      <c r="GNY671" s="5"/>
      <c r="GNZ671" s="5"/>
      <c r="GOA671" s="5"/>
      <c r="GOB671" s="5"/>
      <c r="GOC671" s="5"/>
      <c r="GOD671" s="5"/>
      <c r="GOE671" s="5"/>
      <c r="GOF671" s="5"/>
      <c r="GOG671" s="5"/>
      <c r="GOH671" s="5"/>
      <c r="GOI671" s="5"/>
      <c r="GOJ671" s="5"/>
      <c r="GOK671" s="5"/>
      <c r="GOL671" s="5"/>
      <c r="GOM671" s="5"/>
      <c r="GON671" s="5"/>
      <c r="GOO671" s="5"/>
      <c r="GOP671" s="5"/>
      <c r="GOQ671" s="5"/>
      <c r="GOR671" s="5"/>
      <c r="GOS671" s="5"/>
      <c r="GOT671" s="5"/>
      <c r="GOU671" s="5"/>
      <c r="GOV671" s="5"/>
      <c r="GOW671" s="5"/>
      <c r="GOX671" s="5"/>
      <c r="GOY671" s="5"/>
      <c r="GOZ671" s="5"/>
      <c r="GPA671" s="5"/>
      <c r="GPB671" s="5"/>
      <c r="GPC671" s="5"/>
      <c r="GPD671" s="5"/>
      <c r="GPE671" s="5"/>
      <c r="GPF671" s="5"/>
      <c r="GPG671" s="5"/>
      <c r="GPH671" s="5"/>
      <c r="GPI671" s="5"/>
      <c r="GPJ671" s="5"/>
      <c r="GPK671" s="5"/>
      <c r="GPL671" s="5"/>
      <c r="GPM671" s="5"/>
      <c r="GPN671" s="5"/>
      <c r="GPO671" s="5"/>
      <c r="GPP671" s="5"/>
      <c r="GPQ671" s="5"/>
      <c r="GPR671" s="5"/>
      <c r="GPS671" s="5"/>
      <c r="GPT671" s="5"/>
      <c r="GPU671" s="5"/>
      <c r="GPV671" s="5"/>
      <c r="GPW671" s="5"/>
      <c r="GPX671" s="5"/>
      <c r="GPY671" s="5"/>
      <c r="GPZ671" s="5"/>
      <c r="GQA671" s="5"/>
      <c r="GQB671" s="5"/>
      <c r="GQC671" s="5"/>
      <c r="GQD671" s="5"/>
      <c r="GQE671" s="5"/>
      <c r="GQF671" s="5"/>
      <c r="GQG671" s="5"/>
      <c r="GQH671" s="5"/>
      <c r="GQI671" s="5"/>
      <c r="GQJ671" s="5"/>
      <c r="GQK671" s="5"/>
      <c r="GQL671" s="5"/>
      <c r="GQM671" s="5"/>
      <c r="GQN671" s="5"/>
      <c r="GQO671" s="5"/>
      <c r="GQP671" s="5"/>
      <c r="GQQ671" s="5"/>
      <c r="GQR671" s="5"/>
      <c r="GQS671" s="5"/>
      <c r="GQT671" s="5"/>
      <c r="GQU671" s="5"/>
      <c r="GQV671" s="5"/>
      <c r="GQW671" s="5"/>
      <c r="GQX671" s="5"/>
      <c r="GQY671" s="5"/>
      <c r="GQZ671" s="5"/>
      <c r="GRA671" s="5"/>
      <c r="GRB671" s="5"/>
      <c r="GRC671" s="5"/>
      <c r="GRD671" s="5"/>
      <c r="GRE671" s="5"/>
      <c r="GRF671" s="5"/>
      <c r="GRG671" s="5"/>
      <c r="GRH671" s="5"/>
      <c r="GRI671" s="5"/>
      <c r="GRJ671" s="5"/>
      <c r="GRK671" s="5"/>
      <c r="GRL671" s="5"/>
      <c r="GRM671" s="5"/>
      <c r="GRN671" s="5"/>
      <c r="GRO671" s="5"/>
      <c r="GRP671" s="5"/>
      <c r="GRQ671" s="5"/>
      <c r="GRR671" s="5"/>
      <c r="GRS671" s="5"/>
      <c r="GRT671" s="5"/>
      <c r="GRU671" s="5"/>
      <c r="GRV671" s="5"/>
      <c r="GRW671" s="5"/>
      <c r="GRX671" s="5"/>
      <c r="GRY671" s="5"/>
      <c r="GRZ671" s="5"/>
      <c r="GSA671" s="5"/>
      <c r="GSB671" s="5"/>
      <c r="GSC671" s="5"/>
      <c r="GSD671" s="5"/>
      <c r="GSE671" s="5"/>
      <c r="GSF671" s="5"/>
      <c r="GSG671" s="5"/>
      <c r="GSH671" s="5"/>
      <c r="GSI671" s="5"/>
      <c r="GSJ671" s="5"/>
      <c r="GSK671" s="5"/>
      <c r="GSL671" s="5"/>
      <c r="GSM671" s="5"/>
      <c r="GSN671" s="5"/>
      <c r="GSO671" s="5"/>
      <c r="GSP671" s="5"/>
      <c r="GSQ671" s="5"/>
      <c r="GSR671" s="5"/>
      <c r="GSS671" s="5"/>
      <c r="GST671" s="5"/>
      <c r="GSU671" s="5"/>
      <c r="GSV671" s="5"/>
      <c r="GSW671" s="5"/>
      <c r="GSX671" s="5"/>
      <c r="GSY671" s="5"/>
      <c r="GSZ671" s="5"/>
      <c r="GTA671" s="5"/>
      <c r="GTB671" s="5"/>
      <c r="GTC671" s="5"/>
      <c r="GTD671" s="5"/>
      <c r="GTE671" s="5"/>
      <c r="GTF671" s="5"/>
      <c r="GTG671" s="5"/>
      <c r="GTH671" s="5"/>
      <c r="GTI671" s="5"/>
      <c r="GTJ671" s="5"/>
      <c r="GTK671" s="5"/>
      <c r="GTL671" s="5"/>
      <c r="GTM671" s="5"/>
      <c r="GTN671" s="5"/>
      <c r="GTO671" s="5"/>
      <c r="GTP671" s="5"/>
      <c r="GTQ671" s="5"/>
      <c r="GTR671" s="5"/>
      <c r="GTS671" s="5"/>
      <c r="GTT671" s="5"/>
      <c r="GTU671" s="5"/>
      <c r="GTV671" s="5"/>
      <c r="GTW671" s="5"/>
      <c r="GTX671" s="5"/>
      <c r="GTY671" s="5"/>
      <c r="GTZ671" s="5"/>
      <c r="GUA671" s="5"/>
      <c r="GUB671" s="5"/>
      <c r="GUC671" s="5"/>
      <c r="GUD671" s="5"/>
      <c r="GUE671" s="5"/>
      <c r="GUF671" s="5"/>
      <c r="GUG671" s="5"/>
      <c r="GUH671" s="5"/>
      <c r="GUI671" s="5"/>
      <c r="GUJ671" s="5"/>
      <c r="GUK671" s="5"/>
      <c r="GUL671" s="5"/>
      <c r="GUM671" s="5"/>
      <c r="GUN671" s="5"/>
      <c r="GUO671" s="5"/>
      <c r="GUP671" s="5"/>
      <c r="GUQ671" s="5"/>
      <c r="GUR671" s="5"/>
      <c r="GUS671" s="5"/>
      <c r="GUT671" s="5"/>
      <c r="GUU671" s="5"/>
      <c r="GUV671" s="5"/>
      <c r="GUW671" s="5"/>
      <c r="GUX671" s="5"/>
      <c r="GUY671" s="5"/>
      <c r="GUZ671" s="5"/>
      <c r="GVA671" s="5"/>
      <c r="GVB671" s="5"/>
      <c r="GVC671" s="5"/>
      <c r="GVD671" s="5"/>
      <c r="GVE671" s="5"/>
      <c r="GVF671" s="5"/>
      <c r="GVG671" s="5"/>
      <c r="GVH671" s="5"/>
      <c r="GVI671" s="5"/>
      <c r="GVJ671" s="5"/>
      <c r="GVK671" s="5"/>
      <c r="GVL671" s="5"/>
      <c r="GVM671" s="5"/>
      <c r="GVN671" s="5"/>
      <c r="GVO671" s="5"/>
      <c r="GVP671" s="5"/>
      <c r="GVQ671" s="5"/>
      <c r="GVR671" s="5"/>
      <c r="GVS671" s="5"/>
      <c r="GVT671" s="5"/>
      <c r="GVU671" s="5"/>
      <c r="GVV671" s="5"/>
      <c r="GVW671" s="5"/>
      <c r="GVX671" s="5"/>
      <c r="GVY671" s="5"/>
      <c r="GVZ671" s="5"/>
      <c r="GWA671" s="5"/>
      <c r="GWB671" s="5"/>
      <c r="GWC671" s="5"/>
      <c r="GWD671" s="5"/>
      <c r="GWE671" s="5"/>
      <c r="GWF671" s="5"/>
      <c r="GWG671" s="5"/>
      <c r="GWH671" s="5"/>
      <c r="GWI671" s="5"/>
      <c r="GWJ671" s="5"/>
      <c r="GWK671" s="5"/>
      <c r="GWL671" s="5"/>
      <c r="GWM671" s="5"/>
      <c r="GWN671" s="5"/>
      <c r="GWO671" s="5"/>
      <c r="GWP671" s="5"/>
      <c r="GWQ671" s="5"/>
      <c r="GWR671" s="5"/>
      <c r="GWS671" s="5"/>
      <c r="GWT671" s="5"/>
      <c r="GWU671" s="5"/>
      <c r="GWV671" s="5"/>
      <c r="GWW671" s="5"/>
      <c r="GWX671" s="5"/>
      <c r="GWY671" s="5"/>
      <c r="GWZ671" s="5"/>
      <c r="GXA671" s="5"/>
      <c r="GXB671" s="5"/>
      <c r="GXC671" s="5"/>
      <c r="GXD671" s="5"/>
      <c r="GXE671" s="5"/>
      <c r="GXF671" s="5"/>
      <c r="GXG671" s="5"/>
      <c r="GXH671" s="5"/>
      <c r="GXI671" s="5"/>
      <c r="GXJ671" s="5"/>
      <c r="GXK671" s="5"/>
      <c r="GXL671" s="5"/>
      <c r="GXM671" s="5"/>
      <c r="GXN671" s="5"/>
      <c r="GXO671" s="5"/>
      <c r="GXP671" s="5"/>
      <c r="GXQ671" s="5"/>
      <c r="GXR671" s="5"/>
      <c r="GXS671" s="5"/>
      <c r="GXT671" s="5"/>
      <c r="GXU671" s="5"/>
      <c r="GXV671" s="5"/>
      <c r="GXW671" s="5"/>
      <c r="GXX671" s="5"/>
      <c r="GXY671" s="5"/>
      <c r="GXZ671" s="5"/>
      <c r="GYA671" s="5"/>
      <c r="GYB671" s="5"/>
      <c r="GYC671" s="5"/>
      <c r="GYD671" s="5"/>
      <c r="GYE671" s="5"/>
      <c r="GYF671" s="5"/>
      <c r="GYG671" s="5"/>
      <c r="GYH671" s="5"/>
      <c r="GYI671" s="5"/>
      <c r="GYJ671" s="5"/>
      <c r="GYK671" s="5"/>
      <c r="GYL671" s="5"/>
      <c r="GYM671" s="5"/>
      <c r="GYN671" s="5"/>
      <c r="GYO671" s="5"/>
      <c r="GYP671" s="5"/>
      <c r="GYQ671" s="5"/>
      <c r="GYR671" s="5"/>
      <c r="GYS671" s="5"/>
      <c r="GYT671" s="5"/>
      <c r="GYU671" s="5"/>
      <c r="GYV671" s="5"/>
      <c r="GYW671" s="5"/>
      <c r="GYX671" s="5"/>
      <c r="GYY671" s="5"/>
      <c r="GYZ671" s="5"/>
      <c r="GZA671" s="5"/>
      <c r="GZB671" s="5"/>
      <c r="GZC671" s="5"/>
      <c r="GZD671" s="5"/>
      <c r="GZE671" s="5"/>
      <c r="GZF671" s="5"/>
      <c r="GZG671" s="5"/>
      <c r="GZH671" s="5"/>
      <c r="GZI671" s="5"/>
      <c r="GZJ671" s="5"/>
      <c r="GZK671" s="5"/>
      <c r="GZL671" s="5"/>
      <c r="GZM671" s="5"/>
      <c r="GZN671" s="5"/>
      <c r="GZO671" s="5"/>
      <c r="GZP671" s="5"/>
      <c r="GZQ671" s="5"/>
      <c r="GZR671" s="5"/>
      <c r="GZS671" s="5"/>
      <c r="GZT671" s="5"/>
      <c r="GZU671" s="5"/>
      <c r="GZV671" s="5"/>
      <c r="GZW671" s="5"/>
      <c r="GZX671" s="5"/>
      <c r="GZY671" s="5"/>
      <c r="GZZ671" s="5"/>
      <c r="HAA671" s="5"/>
      <c r="HAB671" s="5"/>
      <c r="HAC671" s="5"/>
      <c r="HAD671" s="5"/>
      <c r="HAE671" s="5"/>
      <c r="HAF671" s="5"/>
      <c r="HAG671" s="5"/>
      <c r="HAH671" s="5"/>
      <c r="HAI671" s="5"/>
      <c r="HAJ671" s="5"/>
      <c r="HAK671" s="5"/>
      <c r="HAL671" s="5"/>
      <c r="HAM671" s="5"/>
      <c r="HAN671" s="5"/>
      <c r="HAO671" s="5"/>
      <c r="HAP671" s="5"/>
      <c r="HAQ671" s="5"/>
      <c r="HAR671" s="5"/>
      <c r="HAS671" s="5"/>
      <c r="HAT671" s="5"/>
      <c r="HAU671" s="5"/>
      <c r="HAV671" s="5"/>
      <c r="HAW671" s="5"/>
      <c r="HAX671" s="5"/>
      <c r="HAY671" s="5"/>
      <c r="HAZ671" s="5"/>
      <c r="HBA671" s="5"/>
      <c r="HBB671" s="5"/>
      <c r="HBC671" s="5"/>
      <c r="HBD671" s="5"/>
      <c r="HBE671" s="5"/>
      <c r="HBF671" s="5"/>
      <c r="HBG671" s="5"/>
      <c r="HBH671" s="5"/>
      <c r="HBI671" s="5"/>
      <c r="HBJ671" s="5"/>
      <c r="HBK671" s="5"/>
      <c r="HBL671" s="5"/>
      <c r="HBM671" s="5"/>
      <c r="HBN671" s="5"/>
      <c r="HBO671" s="5"/>
      <c r="HBP671" s="5"/>
      <c r="HBQ671" s="5"/>
      <c r="HBR671" s="5"/>
      <c r="HBS671" s="5"/>
      <c r="HBT671" s="5"/>
      <c r="HBU671" s="5"/>
      <c r="HBV671" s="5"/>
      <c r="HBW671" s="5"/>
      <c r="HBX671" s="5"/>
      <c r="HBY671" s="5"/>
      <c r="HBZ671" s="5"/>
      <c r="HCA671" s="5"/>
      <c r="HCB671" s="5"/>
      <c r="HCC671" s="5"/>
      <c r="HCD671" s="5"/>
      <c r="HCE671" s="5"/>
      <c r="HCF671" s="5"/>
      <c r="HCG671" s="5"/>
      <c r="HCH671" s="5"/>
      <c r="HCI671" s="5"/>
      <c r="HCJ671" s="5"/>
      <c r="HCK671" s="5"/>
      <c r="HCL671" s="5"/>
      <c r="HCM671" s="5"/>
      <c r="HCN671" s="5"/>
      <c r="HCO671" s="5"/>
      <c r="HCP671" s="5"/>
      <c r="HCQ671" s="5"/>
      <c r="HCR671" s="5"/>
      <c r="HCS671" s="5"/>
      <c r="HCT671" s="5"/>
      <c r="HCU671" s="5"/>
      <c r="HCV671" s="5"/>
      <c r="HCW671" s="5"/>
      <c r="HCX671" s="5"/>
      <c r="HCY671" s="5"/>
      <c r="HCZ671" s="5"/>
      <c r="HDA671" s="5"/>
      <c r="HDB671" s="5"/>
      <c r="HDC671" s="5"/>
      <c r="HDD671" s="5"/>
      <c r="HDE671" s="5"/>
      <c r="HDF671" s="5"/>
      <c r="HDG671" s="5"/>
      <c r="HDH671" s="5"/>
      <c r="HDI671" s="5"/>
      <c r="HDJ671" s="5"/>
      <c r="HDK671" s="5"/>
      <c r="HDL671" s="5"/>
      <c r="HDM671" s="5"/>
      <c r="HDN671" s="5"/>
      <c r="HDO671" s="5"/>
      <c r="HDP671" s="5"/>
      <c r="HDQ671" s="5"/>
      <c r="HDR671" s="5"/>
      <c r="HDS671" s="5"/>
      <c r="HDT671" s="5"/>
      <c r="HDU671" s="5"/>
      <c r="HDV671" s="5"/>
      <c r="HDW671" s="5"/>
      <c r="HDX671" s="5"/>
      <c r="HDY671" s="5"/>
      <c r="HDZ671" s="5"/>
      <c r="HEA671" s="5"/>
      <c r="HEB671" s="5"/>
      <c r="HEC671" s="5"/>
      <c r="HED671" s="5"/>
      <c r="HEE671" s="5"/>
      <c r="HEF671" s="5"/>
      <c r="HEG671" s="5"/>
      <c r="HEH671" s="5"/>
      <c r="HEI671" s="5"/>
      <c r="HEJ671" s="5"/>
      <c r="HEK671" s="5"/>
      <c r="HEL671" s="5"/>
      <c r="HEM671" s="5"/>
      <c r="HEN671" s="5"/>
      <c r="HEO671" s="5"/>
      <c r="HEP671" s="5"/>
      <c r="HEQ671" s="5"/>
      <c r="HER671" s="5"/>
      <c r="HES671" s="5"/>
      <c r="HET671" s="5"/>
      <c r="HEU671" s="5"/>
      <c r="HEV671" s="5"/>
      <c r="HEW671" s="5"/>
      <c r="HEX671" s="5"/>
      <c r="HEY671" s="5"/>
      <c r="HEZ671" s="5"/>
      <c r="HFA671" s="5"/>
      <c r="HFB671" s="5"/>
      <c r="HFC671" s="5"/>
      <c r="HFD671" s="5"/>
      <c r="HFE671" s="5"/>
      <c r="HFF671" s="5"/>
      <c r="HFG671" s="5"/>
      <c r="HFH671" s="5"/>
      <c r="HFI671" s="5"/>
      <c r="HFJ671" s="5"/>
      <c r="HFK671" s="5"/>
      <c r="HFL671" s="5"/>
      <c r="HFM671" s="5"/>
      <c r="HFN671" s="5"/>
      <c r="HFO671" s="5"/>
      <c r="HFP671" s="5"/>
      <c r="HFQ671" s="5"/>
      <c r="HFR671" s="5"/>
      <c r="HFS671" s="5"/>
      <c r="HFT671" s="5"/>
      <c r="HFU671" s="5"/>
      <c r="HFV671" s="5"/>
      <c r="HFW671" s="5"/>
      <c r="HFX671" s="5"/>
      <c r="HFY671" s="5"/>
      <c r="HFZ671" s="5"/>
      <c r="HGA671" s="5"/>
      <c r="HGB671" s="5"/>
      <c r="HGC671" s="5"/>
      <c r="HGD671" s="5"/>
      <c r="HGE671" s="5"/>
      <c r="HGF671" s="5"/>
      <c r="HGG671" s="5"/>
      <c r="HGH671" s="5"/>
      <c r="HGI671" s="5"/>
      <c r="HGJ671" s="5"/>
      <c r="HGK671" s="5"/>
      <c r="HGL671" s="5"/>
      <c r="HGM671" s="5"/>
      <c r="HGN671" s="5"/>
      <c r="HGO671" s="5"/>
      <c r="HGP671" s="5"/>
      <c r="HGQ671" s="5"/>
      <c r="HGR671" s="5"/>
      <c r="HGS671" s="5"/>
      <c r="HGT671" s="5"/>
      <c r="HGU671" s="5"/>
      <c r="HGV671" s="5"/>
      <c r="HGW671" s="5"/>
      <c r="HGX671" s="5"/>
      <c r="HGY671" s="5"/>
      <c r="HGZ671" s="5"/>
      <c r="HHA671" s="5"/>
      <c r="HHB671" s="5"/>
      <c r="HHC671" s="5"/>
      <c r="HHD671" s="5"/>
      <c r="HHE671" s="5"/>
      <c r="HHF671" s="5"/>
      <c r="HHG671" s="5"/>
      <c r="HHH671" s="5"/>
      <c r="HHI671" s="5"/>
      <c r="HHJ671" s="5"/>
      <c r="HHK671" s="5"/>
      <c r="HHL671" s="5"/>
      <c r="HHM671" s="5"/>
      <c r="HHN671" s="5"/>
      <c r="HHO671" s="5"/>
      <c r="HHP671" s="5"/>
      <c r="HHQ671" s="5"/>
      <c r="HHR671" s="5"/>
      <c r="HHS671" s="5"/>
      <c r="HHT671" s="5"/>
      <c r="HHU671" s="5"/>
      <c r="HHV671" s="5"/>
      <c r="HHW671" s="5"/>
      <c r="HHX671" s="5"/>
      <c r="HHY671" s="5"/>
      <c r="HHZ671" s="5"/>
      <c r="HIA671" s="5"/>
      <c r="HIB671" s="5"/>
      <c r="HIC671" s="5"/>
      <c r="HID671" s="5"/>
      <c r="HIE671" s="5"/>
      <c r="HIF671" s="5"/>
      <c r="HIG671" s="5"/>
      <c r="HIH671" s="5"/>
      <c r="HII671" s="5"/>
      <c r="HIJ671" s="5"/>
      <c r="HIK671" s="5"/>
      <c r="HIL671" s="5"/>
      <c r="HIM671" s="5"/>
      <c r="HIN671" s="5"/>
      <c r="HIO671" s="5"/>
      <c r="HIP671" s="5"/>
      <c r="HIQ671" s="5"/>
      <c r="HIR671" s="5"/>
      <c r="HIS671" s="5"/>
      <c r="HIT671" s="5"/>
      <c r="HIU671" s="5"/>
      <c r="HIV671" s="5"/>
      <c r="HIW671" s="5"/>
      <c r="HIX671" s="5"/>
      <c r="HIY671" s="5"/>
      <c r="HIZ671" s="5"/>
      <c r="HJA671" s="5"/>
      <c r="HJB671" s="5"/>
      <c r="HJC671" s="5"/>
      <c r="HJD671" s="5"/>
      <c r="HJE671" s="5"/>
      <c r="HJF671" s="5"/>
      <c r="HJG671" s="5"/>
      <c r="HJH671" s="5"/>
      <c r="HJI671" s="5"/>
      <c r="HJJ671" s="5"/>
      <c r="HJK671" s="5"/>
      <c r="HJL671" s="5"/>
      <c r="HJM671" s="5"/>
      <c r="HJN671" s="5"/>
      <c r="HJO671" s="5"/>
      <c r="HJP671" s="5"/>
      <c r="HJQ671" s="5"/>
      <c r="HJR671" s="5"/>
      <c r="HJS671" s="5"/>
      <c r="HJT671" s="5"/>
      <c r="HJU671" s="5"/>
      <c r="HJV671" s="5"/>
      <c r="HJW671" s="5"/>
      <c r="HJX671" s="5"/>
      <c r="HJY671" s="5"/>
      <c r="HJZ671" s="5"/>
      <c r="HKA671" s="5"/>
      <c r="HKB671" s="5"/>
      <c r="HKC671" s="5"/>
      <c r="HKD671" s="5"/>
      <c r="HKE671" s="5"/>
      <c r="HKF671" s="5"/>
      <c r="HKG671" s="5"/>
      <c r="HKH671" s="5"/>
      <c r="HKI671" s="5"/>
      <c r="HKJ671" s="5"/>
      <c r="HKK671" s="5"/>
      <c r="HKL671" s="5"/>
      <c r="HKM671" s="5"/>
      <c r="HKN671" s="5"/>
      <c r="HKO671" s="5"/>
      <c r="HKP671" s="5"/>
      <c r="HKQ671" s="5"/>
      <c r="HKR671" s="5"/>
      <c r="HKS671" s="5"/>
      <c r="HKT671" s="5"/>
      <c r="HKU671" s="5"/>
      <c r="HKV671" s="5"/>
      <c r="HKW671" s="5"/>
      <c r="HKX671" s="5"/>
      <c r="HKY671" s="5"/>
      <c r="HKZ671" s="5"/>
      <c r="HLA671" s="5"/>
      <c r="HLB671" s="5"/>
      <c r="HLC671" s="5"/>
      <c r="HLD671" s="5"/>
      <c r="HLE671" s="5"/>
      <c r="HLF671" s="5"/>
      <c r="HLG671" s="5"/>
      <c r="HLH671" s="5"/>
      <c r="HLI671" s="5"/>
      <c r="HLJ671" s="5"/>
      <c r="HLK671" s="5"/>
      <c r="HLL671" s="5"/>
      <c r="HLM671" s="5"/>
      <c r="HLN671" s="5"/>
      <c r="HLO671" s="5"/>
      <c r="HLP671" s="5"/>
      <c r="HLQ671" s="5"/>
      <c r="HLR671" s="5"/>
      <c r="HLS671" s="5"/>
      <c r="HLT671" s="5"/>
      <c r="HLU671" s="5"/>
      <c r="HLV671" s="5"/>
      <c r="HLW671" s="5"/>
      <c r="HLX671" s="5"/>
      <c r="HLY671" s="5"/>
      <c r="HLZ671" s="5"/>
      <c r="HMA671" s="5"/>
      <c r="HMB671" s="5"/>
      <c r="HMC671" s="5"/>
      <c r="HMD671" s="5"/>
      <c r="HME671" s="5"/>
      <c r="HMF671" s="5"/>
      <c r="HMG671" s="5"/>
      <c r="HMH671" s="5"/>
      <c r="HMI671" s="5"/>
      <c r="HMJ671" s="5"/>
      <c r="HMK671" s="5"/>
      <c r="HML671" s="5"/>
      <c r="HMM671" s="5"/>
      <c r="HMN671" s="5"/>
      <c r="HMO671" s="5"/>
      <c r="HMP671" s="5"/>
      <c r="HMQ671" s="5"/>
      <c r="HMR671" s="5"/>
      <c r="HMS671" s="5"/>
      <c r="HMT671" s="5"/>
      <c r="HMU671" s="5"/>
      <c r="HMV671" s="5"/>
      <c r="HMW671" s="5"/>
      <c r="HMX671" s="5"/>
      <c r="HMY671" s="5"/>
      <c r="HMZ671" s="5"/>
      <c r="HNA671" s="5"/>
      <c r="HNB671" s="5"/>
      <c r="HNC671" s="5"/>
      <c r="HND671" s="5"/>
      <c r="HNE671" s="5"/>
      <c r="HNF671" s="5"/>
      <c r="HNG671" s="5"/>
      <c r="HNH671" s="5"/>
      <c r="HNI671" s="5"/>
      <c r="HNJ671" s="5"/>
      <c r="HNK671" s="5"/>
      <c r="HNL671" s="5"/>
      <c r="HNM671" s="5"/>
      <c r="HNN671" s="5"/>
      <c r="HNO671" s="5"/>
      <c r="HNP671" s="5"/>
      <c r="HNQ671" s="5"/>
      <c r="HNR671" s="5"/>
      <c r="HNS671" s="5"/>
      <c r="HNT671" s="5"/>
      <c r="HNU671" s="5"/>
      <c r="HNV671" s="5"/>
      <c r="HNW671" s="5"/>
      <c r="HNX671" s="5"/>
      <c r="HNY671" s="5"/>
      <c r="HNZ671" s="5"/>
      <c r="HOA671" s="5"/>
      <c r="HOB671" s="5"/>
      <c r="HOC671" s="5"/>
      <c r="HOD671" s="5"/>
      <c r="HOE671" s="5"/>
      <c r="HOF671" s="5"/>
      <c r="HOG671" s="5"/>
      <c r="HOH671" s="5"/>
      <c r="HOI671" s="5"/>
      <c r="HOJ671" s="5"/>
      <c r="HOK671" s="5"/>
      <c r="HOL671" s="5"/>
      <c r="HOM671" s="5"/>
      <c r="HON671" s="5"/>
      <c r="HOO671" s="5"/>
      <c r="HOP671" s="5"/>
      <c r="HOQ671" s="5"/>
      <c r="HOR671" s="5"/>
      <c r="HOS671" s="5"/>
      <c r="HOT671" s="5"/>
      <c r="HOU671" s="5"/>
      <c r="HOV671" s="5"/>
      <c r="HOW671" s="5"/>
      <c r="HOX671" s="5"/>
      <c r="HOY671" s="5"/>
      <c r="HOZ671" s="5"/>
      <c r="HPA671" s="5"/>
      <c r="HPB671" s="5"/>
      <c r="HPC671" s="5"/>
      <c r="HPD671" s="5"/>
      <c r="HPE671" s="5"/>
      <c r="HPF671" s="5"/>
      <c r="HPG671" s="5"/>
      <c r="HPH671" s="5"/>
      <c r="HPI671" s="5"/>
      <c r="HPJ671" s="5"/>
      <c r="HPK671" s="5"/>
      <c r="HPL671" s="5"/>
      <c r="HPM671" s="5"/>
      <c r="HPN671" s="5"/>
      <c r="HPO671" s="5"/>
      <c r="HPP671" s="5"/>
      <c r="HPQ671" s="5"/>
      <c r="HPR671" s="5"/>
      <c r="HPS671" s="5"/>
      <c r="HPT671" s="5"/>
      <c r="HPU671" s="5"/>
      <c r="HPV671" s="5"/>
      <c r="HPW671" s="5"/>
      <c r="HPX671" s="5"/>
      <c r="HPY671" s="5"/>
      <c r="HPZ671" s="5"/>
      <c r="HQA671" s="5"/>
      <c r="HQB671" s="5"/>
      <c r="HQC671" s="5"/>
      <c r="HQD671" s="5"/>
      <c r="HQE671" s="5"/>
      <c r="HQF671" s="5"/>
      <c r="HQG671" s="5"/>
      <c r="HQH671" s="5"/>
      <c r="HQI671" s="5"/>
      <c r="HQJ671" s="5"/>
      <c r="HQK671" s="5"/>
      <c r="HQL671" s="5"/>
      <c r="HQM671" s="5"/>
      <c r="HQN671" s="5"/>
      <c r="HQO671" s="5"/>
      <c r="HQP671" s="5"/>
      <c r="HQQ671" s="5"/>
      <c r="HQR671" s="5"/>
      <c r="HQS671" s="5"/>
      <c r="HQT671" s="5"/>
      <c r="HQU671" s="5"/>
      <c r="HQV671" s="5"/>
      <c r="HQW671" s="5"/>
      <c r="HQX671" s="5"/>
      <c r="HQY671" s="5"/>
      <c r="HQZ671" s="5"/>
      <c r="HRA671" s="5"/>
      <c r="HRB671" s="5"/>
      <c r="HRC671" s="5"/>
      <c r="HRD671" s="5"/>
      <c r="HRE671" s="5"/>
      <c r="HRF671" s="5"/>
      <c r="HRG671" s="5"/>
      <c r="HRH671" s="5"/>
      <c r="HRI671" s="5"/>
      <c r="HRJ671" s="5"/>
      <c r="HRK671" s="5"/>
      <c r="HRL671" s="5"/>
      <c r="HRM671" s="5"/>
      <c r="HRN671" s="5"/>
      <c r="HRO671" s="5"/>
      <c r="HRP671" s="5"/>
      <c r="HRQ671" s="5"/>
      <c r="HRR671" s="5"/>
      <c r="HRS671" s="5"/>
      <c r="HRT671" s="5"/>
      <c r="HRU671" s="5"/>
      <c r="HRV671" s="5"/>
      <c r="HRW671" s="5"/>
      <c r="HRX671" s="5"/>
      <c r="HRY671" s="5"/>
      <c r="HRZ671" s="5"/>
      <c r="HSA671" s="5"/>
      <c r="HSB671" s="5"/>
      <c r="HSC671" s="5"/>
      <c r="HSD671" s="5"/>
      <c r="HSE671" s="5"/>
      <c r="HSF671" s="5"/>
      <c r="HSG671" s="5"/>
      <c r="HSH671" s="5"/>
      <c r="HSI671" s="5"/>
      <c r="HSJ671" s="5"/>
      <c r="HSK671" s="5"/>
      <c r="HSL671" s="5"/>
      <c r="HSM671" s="5"/>
      <c r="HSN671" s="5"/>
      <c r="HSO671" s="5"/>
      <c r="HSP671" s="5"/>
      <c r="HSQ671" s="5"/>
      <c r="HSR671" s="5"/>
      <c r="HSS671" s="5"/>
      <c r="HST671" s="5"/>
      <c r="HSU671" s="5"/>
      <c r="HSV671" s="5"/>
      <c r="HSW671" s="5"/>
      <c r="HSX671" s="5"/>
      <c r="HSY671" s="5"/>
      <c r="HSZ671" s="5"/>
      <c r="HTA671" s="5"/>
      <c r="HTB671" s="5"/>
      <c r="HTC671" s="5"/>
      <c r="HTD671" s="5"/>
      <c r="HTE671" s="5"/>
      <c r="HTF671" s="5"/>
      <c r="HTG671" s="5"/>
      <c r="HTH671" s="5"/>
      <c r="HTI671" s="5"/>
      <c r="HTJ671" s="5"/>
      <c r="HTK671" s="5"/>
      <c r="HTL671" s="5"/>
      <c r="HTM671" s="5"/>
      <c r="HTN671" s="5"/>
      <c r="HTO671" s="5"/>
      <c r="HTP671" s="5"/>
      <c r="HTQ671" s="5"/>
      <c r="HTR671" s="5"/>
      <c r="HTS671" s="5"/>
      <c r="HTT671" s="5"/>
      <c r="HTU671" s="5"/>
      <c r="HTV671" s="5"/>
      <c r="HTW671" s="5"/>
      <c r="HTX671" s="5"/>
      <c r="HTY671" s="5"/>
      <c r="HTZ671" s="5"/>
      <c r="HUA671" s="5"/>
      <c r="HUB671" s="5"/>
      <c r="HUC671" s="5"/>
      <c r="HUD671" s="5"/>
      <c r="HUE671" s="5"/>
      <c r="HUF671" s="5"/>
      <c r="HUG671" s="5"/>
      <c r="HUH671" s="5"/>
      <c r="HUI671" s="5"/>
      <c r="HUJ671" s="5"/>
      <c r="HUK671" s="5"/>
      <c r="HUL671" s="5"/>
      <c r="HUM671" s="5"/>
      <c r="HUN671" s="5"/>
      <c r="HUO671" s="5"/>
      <c r="HUP671" s="5"/>
      <c r="HUQ671" s="5"/>
      <c r="HUR671" s="5"/>
      <c r="HUS671" s="5"/>
      <c r="HUT671" s="5"/>
      <c r="HUU671" s="5"/>
      <c r="HUV671" s="5"/>
      <c r="HUW671" s="5"/>
      <c r="HUX671" s="5"/>
      <c r="HUY671" s="5"/>
      <c r="HUZ671" s="5"/>
      <c r="HVA671" s="5"/>
      <c r="HVB671" s="5"/>
      <c r="HVC671" s="5"/>
      <c r="HVD671" s="5"/>
      <c r="HVE671" s="5"/>
      <c r="HVF671" s="5"/>
      <c r="HVG671" s="5"/>
      <c r="HVH671" s="5"/>
      <c r="HVI671" s="5"/>
      <c r="HVJ671" s="5"/>
      <c r="HVK671" s="5"/>
      <c r="HVL671" s="5"/>
      <c r="HVM671" s="5"/>
      <c r="HVN671" s="5"/>
      <c r="HVO671" s="5"/>
      <c r="HVP671" s="5"/>
      <c r="HVQ671" s="5"/>
      <c r="HVR671" s="5"/>
      <c r="HVS671" s="5"/>
      <c r="HVT671" s="5"/>
      <c r="HVU671" s="5"/>
      <c r="HVV671" s="5"/>
      <c r="HVW671" s="5"/>
      <c r="HVX671" s="5"/>
      <c r="HVY671" s="5"/>
      <c r="HVZ671" s="5"/>
      <c r="HWA671" s="5"/>
      <c r="HWB671" s="5"/>
      <c r="HWC671" s="5"/>
      <c r="HWD671" s="5"/>
      <c r="HWE671" s="5"/>
      <c r="HWF671" s="5"/>
      <c r="HWG671" s="5"/>
      <c r="HWH671" s="5"/>
      <c r="HWI671" s="5"/>
      <c r="HWJ671" s="5"/>
      <c r="HWK671" s="5"/>
      <c r="HWL671" s="5"/>
      <c r="HWM671" s="5"/>
      <c r="HWN671" s="5"/>
      <c r="HWO671" s="5"/>
      <c r="HWP671" s="5"/>
      <c r="HWQ671" s="5"/>
      <c r="HWR671" s="5"/>
      <c r="HWS671" s="5"/>
      <c r="HWT671" s="5"/>
      <c r="HWU671" s="5"/>
      <c r="HWV671" s="5"/>
      <c r="HWW671" s="5"/>
      <c r="HWX671" s="5"/>
      <c r="HWY671" s="5"/>
      <c r="HWZ671" s="5"/>
      <c r="HXA671" s="5"/>
      <c r="HXB671" s="5"/>
      <c r="HXC671" s="5"/>
      <c r="HXD671" s="5"/>
      <c r="HXE671" s="5"/>
      <c r="HXF671" s="5"/>
      <c r="HXG671" s="5"/>
      <c r="HXH671" s="5"/>
      <c r="HXI671" s="5"/>
      <c r="HXJ671" s="5"/>
      <c r="HXK671" s="5"/>
      <c r="HXL671" s="5"/>
      <c r="HXM671" s="5"/>
      <c r="HXN671" s="5"/>
      <c r="HXO671" s="5"/>
      <c r="HXP671" s="5"/>
      <c r="HXQ671" s="5"/>
      <c r="HXR671" s="5"/>
      <c r="HXS671" s="5"/>
      <c r="HXT671" s="5"/>
      <c r="HXU671" s="5"/>
      <c r="HXV671" s="5"/>
      <c r="HXW671" s="5"/>
      <c r="HXX671" s="5"/>
      <c r="HXY671" s="5"/>
      <c r="HXZ671" s="5"/>
      <c r="HYA671" s="5"/>
      <c r="HYB671" s="5"/>
      <c r="HYC671" s="5"/>
      <c r="HYD671" s="5"/>
      <c r="HYE671" s="5"/>
      <c r="HYF671" s="5"/>
      <c r="HYG671" s="5"/>
      <c r="HYH671" s="5"/>
      <c r="HYI671" s="5"/>
      <c r="HYJ671" s="5"/>
      <c r="HYK671" s="5"/>
      <c r="HYL671" s="5"/>
      <c r="HYM671" s="5"/>
      <c r="HYN671" s="5"/>
      <c r="HYO671" s="5"/>
      <c r="HYP671" s="5"/>
      <c r="HYQ671" s="5"/>
      <c r="HYR671" s="5"/>
      <c r="HYS671" s="5"/>
      <c r="HYT671" s="5"/>
      <c r="HYU671" s="5"/>
      <c r="HYV671" s="5"/>
      <c r="HYW671" s="5"/>
      <c r="HYX671" s="5"/>
      <c r="HYY671" s="5"/>
      <c r="HYZ671" s="5"/>
      <c r="HZA671" s="5"/>
      <c r="HZB671" s="5"/>
      <c r="HZC671" s="5"/>
      <c r="HZD671" s="5"/>
      <c r="HZE671" s="5"/>
      <c r="HZF671" s="5"/>
      <c r="HZG671" s="5"/>
      <c r="HZH671" s="5"/>
      <c r="HZI671" s="5"/>
      <c r="HZJ671" s="5"/>
      <c r="HZK671" s="5"/>
      <c r="HZL671" s="5"/>
      <c r="HZM671" s="5"/>
      <c r="HZN671" s="5"/>
      <c r="HZO671" s="5"/>
      <c r="HZP671" s="5"/>
      <c r="HZQ671" s="5"/>
      <c r="HZR671" s="5"/>
      <c r="HZS671" s="5"/>
      <c r="HZT671" s="5"/>
      <c r="HZU671" s="5"/>
      <c r="HZV671" s="5"/>
      <c r="HZW671" s="5"/>
      <c r="HZX671" s="5"/>
      <c r="HZY671" s="5"/>
      <c r="HZZ671" s="5"/>
      <c r="IAA671" s="5"/>
      <c r="IAB671" s="5"/>
      <c r="IAC671" s="5"/>
      <c r="IAD671" s="5"/>
      <c r="IAE671" s="5"/>
      <c r="IAF671" s="5"/>
      <c r="IAG671" s="5"/>
      <c r="IAH671" s="5"/>
      <c r="IAI671" s="5"/>
      <c r="IAJ671" s="5"/>
      <c r="IAK671" s="5"/>
      <c r="IAL671" s="5"/>
      <c r="IAM671" s="5"/>
      <c r="IAN671" s="5"/>
      <c r="IAO671" s="5"/>
      <c r="IAP671" s="5"/>
      <c r="IAQ671" s="5"/>
      <c r="IAR671" s="5"/>
      <c r="IAS671" s="5"/>
      <c r="IAT671" s="5"/>
      <c r="IAU671" s="5"/>
      <c r="IAV671" s="5"/>
      <c r="IAW671" s="5"/>
      <c r="IAX671" s="5"/>
      <c r="IAY671" s="5"/>
      <c r="IAZ671" s="5"/>
      <c r="IBA671" s="5"/>
      <c r="IBB671" s="5"/>
      <c r="IBC671" s="5"/>
      <c r="IBD671" s="5"/>
      <c r="IBE671" s="5"/>
      <c r="IBF671" s="5"/>
      <c r="IBG671" s="5"/>
      <c r="IBH671" s="5"/>
      <c r="IBI671" s="5"/>
      <c r="IBJ671" s="5"/>
      <c r="IBK671" s="5"/>
      <c r="IBL671" s="5"/>
      <c r="IBM671" s="5"/>
      <c r="IBN671" s="5"/>
      <c r="IBO671" s="5"/>
      <c r="IBP671" s="5"/>
      <c r="IBQ671" s="5"/>
      <c r="IBR671" s="5"/>
      <c r="IBS671" s="5"/>
      <c r="IBT671" s="5"/>
      <c r="IBU671" s="5"/>
      <c r="IBV671" s="5"/>
      <c r="IBW671" s="5"/>
      <c r="IBX671" s="5"/>
      <c r="IBY671" s="5"/>
      <c r="IBZ671" s="5"/>
      <c r="ICA671" s="5"/>
      <c r="ICB671" s="5"/>
      <c r="ICC671" s="5"/>
      <c r="ICD671" s="5"/>
      <c r="ICE671" s="5"/>
      <c r="ICF671" s="5"/>
      <c r="ICG671" s="5"/>
      <c r="ICH671" s="5"/>
      <c r="ICI671" s="5"/>
      <c r="ICJ671" s="5"/>
      <c r="ICK671" s="5"/>
      <c r="ICL671" s="5"/>
      <c r="ICM671" s="5"/>
      <c r="ICN671" s="5"/>
      <c r="ICO671" s="5"/>
      <c r="ICP671" s="5"/>
      <c r="ICQ671" s="5"/>
      <c r="ICR671" s="5"/>
      <c r="ICS671" s="5"/>
      <c r="ICT671" s="5"/>
      <c r="ICU671" s="5"/>
      <c r="ICV671" s="5"/>
      <c r="ICW671" s="5"/>
      <c r="ICX671" s="5"/>
      <c r="ICY671" s="5"/>
      <c r="ICZ671" s="5"/>
      <c r="IDA671" s="5"/>
      <c r="IDB671" s="5"/>
      <c r="IDC671" s="5"/>
      <c r="IDD671" s="5"/>
      <c r="IDE671" s="5"/>
      <c r="IDF671" s="5"/>
      <c r="IDG671" s="5"/>
      <c r="IDH671" s="5"/>
      <c r="IDI671" s="5"/>
      <c r="IDJ671" s="5"/>
      <c r="IDK671" s="5"/>
      <c r="IDL671" s="5"/>
      <c r="IDM671" s="5"/>
      <c r="IDN671" s="5"/>
      <c r="IDO671" s="5"/>
      <c r="IDP671" s="5"/>
      <c r="IDQ671" s="5"/>
      <c r="IDR671" s="5"/>
      <c r="IDS671" s="5"/>
      <c r="IDT671" s="5"/>
      <c r="IDU671" s="5"/>
      <c r="IDV671" s="5"/>
      <c r="IDW671" s="5"/>
      <c r="IDX671" s="5"/>
      <c r="IDY671" s="5"/>
      <c r="IDZ671" s="5"/>
      <c r="IEA671" s="5"/>
      <c r="IEB671" s="5"/>
      <c r="IEC671" s="5"/>
      <c r="IED671" s="5"/>
      <c r="IEE671" s="5"/>
      <c r="IEF671" s="5"/>
      <c r="IEG671" s="5"/>
      <c r="IEH671" s="5"/>
      <c r="IEI671" s="5"/>
      <c r="IEJ671" s="5"/>
      <c r="IEK671" s="5"/>
      <c r="IEL671" s="5"/>
      <c r="IEM671" s="5"/>
      <c r="IEN671" s="5"/>
      <c r="IEO671" s="5"/>
      <c r="IEP671" s="5"/>
      <c r="IEQ671" s="5"/>
      <c r="IER671" s="5"/>
      <c r="IES671" s="5"/>
      <c r="IET671" s="5"/>
      <c r="IEU671" s="5"/>
      <c r="IEV671" s="5"/>
      <c r="IEW671" s="5"/>
      <c r="IEX671" s="5"/>
      <c r="IEY671" s="5"/>
      <c r="IEZ671" s="5"/>
      <c r="IFA671" s="5"/>
      <c r="IFB671" s="5"/>
      <c r="IFC671" s="5"/>
      <c r="IFD671" s="5"/>
      <c r="IFE671" s="5"/>
      <c r="IFF671" s="5"/>
      <c r="IFG671" s="5"/>
      <c r="IFH671" s="5"/>
      <c r="IFI671" s="5"/>
      <c r="IFJ671" s="5"/>
      <c r="IFK671" s="5"/>
      <c r="IFL671" s="5"/>
      <c r="IFM671" s="5"/>
      <c r="IFN671" s="5"/>
      <c r="IFO671" s="5"/>
      <c r="IFP671" s="5"/>
      <c r="IFQ671" s="5"/>
      <c r="IFR671" s="5"/>
      <c r="IFS671" s="5"/>
      <c r="IFT671" s="5"/>
      <c r="IFU671" s="5"/>
      <c r="IFV671" s="5"/>
      <c r="IFW671" s="5"/>
      <c r="IFX671" s="5"/>
      <c r="IFY671" s="5"/>
      <c r="IFZ671" s="5"/>
      <c r="IGA671" s="5"/>
      <c r="IGB671" s="5"/>
      <c r="IGC671" s="5"/>
      <c r="IGD671" s="5"/>
      <c r="IGE671" s="5"/>
      <c r="IGF671" s="5"/>
      <c r="IGG671" s="5"/>
      <c r="IGH671" s="5"/>
      <c r="IGI671" s="5"/>
      <c r="IGJ671" s="5"/>
      <c r="IGK671" s="5"/>
      <c r="IGL671" s="5"/>
      <c r="IGM671" s="5"/>
      <c r="IGN671" s="5"/>
      <c r="IGO671" s="5"/>
      <c r="IGP671" s="5"/>
      <c r="IGQ671" s="5"/>
      <c r="IGR671" s="5"/>
      <c r="IGS671" s="5"/>
      <c r="IGT671" s="5"/>
      <c r="IGU671" s="5"/>
      <c r="IGV671" s="5"/>
      <c r="IGW671" s="5"/>
      <c r="IGX671" s="5"/>
      <c r="IGY671" s="5"/>
      <c r="IGZ671" s="5"/>
      <c r="IHA671" s="5"/>
      <c r="IHB671" s="5"/>
      <c r="IHC671" s="5"/>
      <c r="IHD671" s="5"/>
      <c r="IHE671" s="5"/>
      <c r="IHF671" s="5"/>
      <c r="IHG671" s="5"/>
      <c r="IHH671" s="5"/>
      <c r="IHI671" s="5"/>
      <c r="IHJ671" s="5"/>
      <c r="IHK671" s="5"/>
      <c r="IHL671" s="5"/>
      <c r="IHM671" s="5"/>
      <c r="IHN671" s="5"/>
      <c r="IHO671" s="5"/>
      <c r="IHP671" s="5"/>
      <c r="IHQ671" s="5"/>
      <c r="IHR671" s="5"/>
      <c r="IHS671" s="5"/>
      <c r="IHT671" s="5"/>
      <c r="IHU671" s="5"/>
      <c r="IHV671" s="5"/>
      <c r="IHW671" s="5"/>
      <c r="IHX671" s="5"/>
      <c r="IHY671" s="5"/>
      <c r="IHZ671" s="5"/>
      <c r="IIA671" s="5"/>
      <c r="IIB671" s="5"/>
      <c r="IIC671" s="5"/>
      <c r="IID671" s="5"/>
      <c r="IIE671" s="5"/>
      <c r="IIF671" s="5"/>
      <c r="IIG671" s="5"/>
      <c r="IIH671" s="5"/>
      <c r="III671" s="5"/>
      <c r="IIJ671" s="5"/>
      <c r="IIK671" s="5"/>
      <c r="IIL671" s="5"/>
      <c r="IIM671" s="5"/>
      <c r="IIN671" s="5"/>
      <c r="IIO671" s="5"/>
      <c r="IIP671" s="5"/>
      <c r="IIQ671" s="5"/>
      <c r="IIR671" s="5"/>
      <c r="IIS671" s="5"/>
      <c r="IIT671" s="5"/>
      <c r="IIU671" s="5"/>
      <c r="IIV671" s="5"/>
      <c r="IIW671" s="5"/>
      <c r="IIX671" s="5"/>
      <c r="IIY671" s="5"/>
      <c r="IIZ671" s="5"/>
      <c r="IJA671" s="5"/>
      <c r="IJB671" s="5"/>
      <c r="IJC671" s="5"/>
      <c r="IJD671" s="5"/>
      <c r="IJE671" s="5"/>
      <c r="IJF671" s="5"/>
      <c r="IJG671" s="5"/>
      <c r="IJH671" s="5"/>
      <c r="IJI671" s="5"/>
      <c r="IJJ671" s="5"/>
      <c r="IJK671" s="5"/>
      <c r="IJL671" s="5"/>
      <c r="IJM671" s="5"/>
      <c r="IJN671" s="5"/>
      <c r="IJO671" s="5"/>
      <c r="IJP671" s="5"/>
      <c r="IJQ671" s="5"/>
      <c r="IJR671" s="5"/>
      <c r="IJS671" s="5"/>
      <c r="IJT671" s="5"/>
      <c r="IJU671" s="5"/>
      <c r="IJV671" s="5"/>
      <c r="IJW671" s="5"/>
      <c r="IJX671" s="5"/>
      <c r="IJY671" s="5"/>
      <c r="IJZ671" s="5"/>
      <c r="IKA671" s="5"/>
      <c r="IKB671" s="5"/>
      <c r="IKC671" s="5"/>
      <c r="IKD671" s="5"/>
      <c r="IKE671" s="5"/>
      <c r="IKF671" s="5"/>
      <c r="IKG671" s="5"/>
      <c r="IKH671" s="5"/>
      <c r="IKI671" s="5"/>
      <c r="IKJ671" s="5"/>
      <c r="IKK671" s="5"/>
      <c r="IKL671" s="5"/>
      <c r="IKM671" s="5"/>
      <c r="IKN671" s="5"/>
      <c r="IKO671" s="5"/>
      <c r="IKP671" s="5"/>
      <c r="IKQ671" s="5"/>
      <c r="IKR671" s="5"/>
      <c r="IKS671" s="5"/>
      <c r="IKT671" s="5"/>
      <c r="IKU671" s="5"/>
      <c r="IKV671" s="5"/>
      <c r="IKW671" s="5"/>
      <c r="IKX671" s="5"/>
      <c r="IKY671" s="5"/>
      <c r="IKZ671" s="5"/>
      <c r="ILA671" s="5"/>
      <c r="ILB671" s="5"/>
      <c r="ILC671" s="5"/>
      <c r="ILD671" s="5"/>
      <c r="ILE671" s="5"/>
      <c r="ILF671" s="5"/>
      <c r="ILG671" s="5"/>
      <c r="ILH671" s="5"/>
      <c r="ILI671" s="5"/>
      <c r="ILJ671" s="5"/>
      <c r="ILK671" s="5"/>
      <c r="ILL671" s="5"/>
      <c r="ILM671" s="5"/>
      <c r="ILN671" s="5"/>
      <c r="ILO671" s="5"/>
      <c r="ILP671" s="5"/>
      <c r="ILQ671" s="5"/>
      <c r="ILR671" s="5"/>
      <c r="ILS671" s="5"/>
      <c r="ILT671" s="5"/>
      <c r="ILU671" s="5"/>
      <c r="ILV671" s="5"/>
      <c r="ILW671" s="5"/>
      <c r="ILX671" s="5"/>
      <c r="ILY671" s="5"/>
      <c r="ILZ671" s="5"/>
      <c r="IMA671" s="5"/>
      <c r="IMB671" s="5"/>
      <c r="IMC671" s="5"/>
      <c r="IMD671" s="5"/>
      <c r="IME671" s="5"/>
      <c r="IMF671" s="5"/>
      <c r="IMG671" s="5"/>
      <c r="IMH671" s="5"/>
      <c r="IMI671" s="5"/>
      <c r="IMJ671" s="5"/>
      <c r="IMK671" s="5"/>
      <c r="IML671" s="5"/>
      <c r="IMM671" s="5"/>
      <c r="IMN671" s="5"/>
      <c r="IMO671" s="5"/>
      <c r="IMP671" s="5"/>
      <c r="IMQ671" s="5"/>
      <c r="IMR671" s="5"/>
      <c r="IMS671" s="5"/>
      <c r="IMT671" s="5"/>
      <c r="IMU671" s="5"/>
      <c r="IMV671" s="5"/>
      <c r="IMW671" s="5"/>
      <c r="IMX671" s="5"/>
      <c r="IMY671" s="5"/>
      <c r="IMZ671" s="5"/>
      <c r="INA671" s="5"/>
      <c r="INB671" s="5"/>
      <c r="INC671" s="5"/>
      <c r="IND671" s="5"/>
      <c r="INE671" s="5"/>
      <c r="INF671" s="5"/>
      <c r="ING671" s="5"/>
      <c r="INH671" s="5"/>
      <c r="INI671" s="5"/>
      <c r="INJ671" s="5"/>
      <c r="INK671" s="5"/>
      <c r="INL671" s="5"/>
      <c r="INM671" s="5"/>
      <c r="INN671" s="5"/>
      <c r="INO671" s="5"/>
      <c r="INP671" s="5"/>
      <c r="INQ671" s="5"/>
      <c r="INR671" s="5"/>
      <c r="INS671" s="5"/>
      <c r="INT671" s="5"/>
      <c r="INU671" s="5"/>
      <c r="INV671" s="5"/>
      <c r="INW671" s="5"/>
      <c r="INX671" s="5"/>
      <c r="INY671" s="5"/>
      <c r="INZ671" s="5"/>
      <c r="IOA671" s="5"/>
      <c r="IOB671" s="5"/>
      <c r="IOC671" s="5"/>
      <c r="IOD671" s="5"/>
      <c r="IOE671" s="5"/>
      <c r="IOF671" s="5"/>
      <c r="IOG671" s="5"/>
      <c r="IOH671" s="5"/>
      <c r="IOI671" s="5"/>
      <c r="IOJ671" s="5"/>
      <c r="IOK671" s="5"/>
      <c r="IOL671" s="5"/>
      <c r="IOM671" s="5"/>
      <c r="ION671" s="5"/>
      <c r="IOO671" s="5"/>
      <c r="IOP671" s="5"/>
      <c r="IOQ671" s="5"/>
      <c r="IOR671" s="5"/>
      <c r="IOS671" s="5"/>
      <c r="IOT671" s="5"/>
      <c r="IOU671" s="5"/>
      <c r="IOV671" s="5"/>
      <c r="IOW671" s="5"/>
      <c r="IOX671" s="5"/>
      <c r="IOY671" s="5"/>
      <c r="IOZ671" s="5"/>
      <c r="IPA671" s="5"/>
      <c r="IPB671" s="5"/>
      <c r="IPC671" s="5"/>
      <c r="IPD671" s="5"/>
      <c r="IPE671" s="5"/>
      <c r="IPF671" s="5"/>
      <c r="IPG671" s="5"/>
      <c r="IPH671" s="5"/>
      <c r="IPI671" s="5"/>
      <c r="IPJ671" s="5"/>
      <c r="IPK671" s="5"/>
      <c r="IPL671" s="5"/>
      <c r="IPM671" s="5"/>
      <c r="IPN671" s="5"/>
      <c r="IPO671" s="5"/>
      <c r="IPP671" s="5"/>
      <c r="IPQ671" s="5"/>
      <c r="IPR671" s="5"/>
      <c r="IPS671" s="5"/>
      <c r="IPT671" s="5"/>
      <c r="IPU671" s="5"/>
      <c r="IPV671" s="5"/>
      <c r="IPW671" s="5"/>
      <c r="IPX671" s="5"/>
      <c r="IPY671" s="5"/>
      <c r="IPZ671" s="5"/>
      <c r="IQA671" s="5"/>
      <c r="IQB671" s="5"/>
      <c r="IQC671" s="5"/>
      <c r="IQD671" s="5"/>
      <c r="IQE671" s="5"/>
      <c r="IQF671" s="5"/>
      <c r="IQG671" s="5"/>
      <c r="IQH671" s="5"/>
      <c r="IQI671" s="5"/>
      <c r="IQJ671" s="5"/>
      <c r="IQK671" s="5"/>
      <c r="IQL671" s="5"/>
      <c r="IQM671" s="5"/>
      <c r="IQN671" s="5"/>
      <c r="IQO671" s="5"/>
      <c r="IQP671" s="5"/>
      <c r="IQQ671" s="5"/>
      <c r="IQR671" s="5"/>
      <c r="IQS671" s="5"/>
      <c r="IQT671" s="5"/>
      <c r="IQU671" s="5"/>
      <c r="IQV671" s="5"/>
      <c r="IQW671" s="5"/>
      <c r="IQX671" s="5"/>
      <c r="IQY671" s="5"/>
      <c r="IQZ671" s="5"/>
      <c r="IRA671" s="5"/>
      <c r="IRB671" s="5"/>
      <c r="IRC671" s="5"/>
      <c r="IRD671" s="5"/>
      <c r="IRE671" s="5"/>
      <c r="IRF671" s="5"/>
      <c r="IRG671" s="5"/>
      <c r="IRH671" s="5"/>
      <c r="IRI671" s="5"/>
      <c r="IRJ671" s="5"/>
      <c r="IRK671" s="5"/>
      <c r="IRL671" s="5"/>
      <c r="IRM671" s="5"/>
      <c r="IRN671" s="5"/>
      <c r="IRO671" s="5"/>
      <c r="IRP671" s="5"/>
      <c r="IRQ671" s="5"/>
      <c r="IRR671" s="5"/>
      <c r="IRS671" s="5"/>
      <c r="IRT671" s="5"/>
      <c r="IRU671" s="5"/>
      <c r="IRV671" s="5"/>
      <c r="IRW671" s="5"/>
      <c r="IRX671" s="5"/>
      <c r="IRY671" s="5"/>
      <c r="IRZ671" s="5"/>
      <c r="ISA671" s="5"/>
      <c r="ISB671" s="5"/>
      <c r="ISC671" s="5"/>
      <c r="ISD671" s="5"/>
      <c r="ISE671" s="5"/>
      <c r="ISF671" s="5"/>
      <c r="ISG671" s="5"/>
      <c r="ISH671" s="5"/>
      <c r="ISI671" s="5"/>
      <c r="ISJ671" s="5"/>
      <c r="ISK671" s="5"/>
      <c r="ISL671" s="5"/>
      <c r="ISM671" s="5"/>
      <c r="ISN671" s="5"/>
      <c r="ISO671" s="5"/>
      <c r="ISP671" s="5"/>
      <c r="ISQ671" s="5"/>
      <c r="ISR671" s="5"/>
      <c r="ISS671" s="5"/>
      <c r="IST671" s="5"/>
      <c r="ISU671" s="5"/>
      <c r="ISV671" s="5"/>
      <c r="ISW671" s="5"/>
      <c r="ISX671" s="5"/>
      <c r="ISY671" s="5"/>
      <c r="ISZ671" s="5"/>
      <c r="ITA671" s="5"/>
      <c r="ITB671" s="5"/>
      <c r="ITC671" s="5"/>
      <c r="ITD671" s="5"/>
      <c r="ITE671" s="5"/>
      <c r="ITF671" s="5"/>
      <c r="ITG671" s="5"/>
      <c r="ITH671" s="5"/>
      <c r="ITI671" s="5"/>
      <c r="ITJ671" s="5"/>
      <c r="ITK671" s="5"/>
      <c r="ITL671" s="5"/>
      <c r="ITM671" s="5"/>
      <c r="ITN671" s="5"/>
      <c r="ITO671" s="5"/>
      <c r="ITP671" s="5"/>
      <c r="ITQ671" s="5"/>
      <c r="ITR671" s="5"/>
      <c r="ITS671" s="5"/>
      <c r="ITT671" s="5"/>
      <c r="ITU671" s="5"/>
      <c r="ITV671" s="5"/>
      <c r="ITW671" s="5"/>
      <c r="ITX671" s="5"/>
      <c r="ITY671" s="5"/>
      <c r="ITZ671" s="5"/>
      <c r="IUA671" s="5"/>
      <c r="IUB671" s="5"/>
      <c r="IUC671" s="5"/>
      <c r="IUD671" s="5"/>
      <c r="IUE671" s="5"/>
      <c r="IUF671" s="5"/>
      <c r="IUG671" s="5"/>
      <c r="IUH671" s="5"/>
      <c r="IUI671" s="5"/>
      <c r="IUJ671" s="5"/>
      <c r="IUK671" s="5"/>
      <c r="IUL671" s="5"/>
      <c r="IUM671" s="5"/>
      <c r="IUN671" s="5"/>
      <c r="IUO671" s="5"/>
      <c r="IUP671" s="5"/>
      <c r="IUQ671" s="5"/>
      <c r="IUR671" s="5"/>
      <c r="IUS671" s="5"/>
      <c r="IUT671" s="5"/>
      <c r="IUU671" s="5"/>
      <c r="IUV671" s="5"/>
      <c r="IUW671" s="5"/>
      <c r="IUX671" s="5"/>
      <c r="IUY671" s="5"/>
      <c r="IUZ671" s="5"/>
      <c r="IVA671" s="5"/>
      <c r="IVB671" s="5"/>
      <c r="IVC671" s="5"/>
      <c r="IVD671" s="5"/>
      <c r="IVE671" s="5"/>
      <c r="IVF671" s="5"/>
      <c r="IVG671" s="5"/>
      <c r="IVH671" s="5"/>
      <c r="IVI671" s="5"/>
      <c r="IVJ671" s="5"/>
      <c r="IVK671" s="5"/>
      <c r="IVL671" s="5"/>
      <c r="IVM671" s="5"/>
      <c r="IVN671" s="5"/>
      <c r="IVO671" s="5"/>
      <c r="IVP671" s="5"/>
      <c r="IVQ671" s="5"/>
      <c r="IVR671" s="5"/>
      <c r="IVS671" s="5"/>
      <c r="IVT671" s="5"/>
      <c r="IVU671" s="5"/>
      <c r="IVV671" s="5"/>
      <c r="IVW671" s="5"/>
      <c r="IVX671" s="5"/>
      <c r="IVY671" s="5"/>
      <c r="IVZ671" s="5"/>
      <c r="IWA671" s="5"/>
      <c r="IWB671" s="5"/>
      <c r="IWC671" s="5"/>
      <c r="IWD671" s="5"/>
      <c r="IWE671" s="5"/>
      <c r="IWF671" s="5"/>
      <c r="IWG671" s="5"/>
      <c r="IWH671" s="5"/>
      <c r="IWI671" s="5"/>
      <c r="IWJ671" s="5"/>
      <c r="IWK671" s="5"/>
      <c r="IWL671" s="5"/>
      <c r="IWM671" s="5"/>
      <c r="IWN671" s="5"/>
      <c r="IWO671" s="5"/>
      <c r="IWP671" s="5"/>
      <c r="IWQ671" s="5"/>
      <c r="IWR671" s="5"/>
      <c r="IWS671" s="5"/>
      <c r="IWT671" s="5"/>
      <c r="IWU671" s="5"/>
      <c r="IWV671" s="5"/>
      <c r="IWW671" s="5"/>
      <c r="IWX671" s="5"/>
      <c r="IWY671" s="5"/>
      <c r="IWZ671" s="5"/>
      <c r="IXA671" s="5"/>
      <c r="IXB671" s="5"/>
      <c r="IXC671" s="5"/>
      <c r="IXD671" s="5"/>
      <c r="IXE671" s="5"/>
      <c r="IXF671" s="5"/>
      <c r="IXG671" s="5"/>
      <c r="IXH671" s="5"/>
      <c r="IXI671" s="5"/>
      <c r="IXJ671" s="5"/>
      <c r="IXK671" s="5"/>
      <c r="IXL671" s="5"/>
      <c r="IXM671" s="5"/>
      <c r="IXN671" s="5"/>
      <c r="IXO671" s="5"/>
      <c r="IXP671" s="5"/>
      <c r="IXQ671" s="5"/>
      <c r="IXR671" s="5"/>
      <c r="IXS671" s="5"/>
      <c r="IXT671" s="5"/>
      <c r="IXU671" s="5"/>
      <c r="IXV671" s="5"/>
      <c r="IXW671" s="5"/>
      <c r="IXX671" s="5"/>
      <c r="IXY671" s="5"/>
      <c r="IXZ671" s="5"/>
      <c r="IYA671" s="5"/>
      <c r="IYB671" s="5"/>
      <c r="IYC671" s="5"/>
      <c r="IYD671" s="5"/>
      <c r="IYE671" s="5"/>
      <c r="IYF671" s="5"/>
      <c r="IYG671" s="5"/>
      <c r="IYH671" s="5"/>
      <c r="IYI671" s="5"/>
      <c r="IYJ671" s="5"/>
      <c r="IYK671" s="5"/>
      <c r="IYL671" s="5"/>
      <c r="IYM671" s="5"/>
      <c r="IYN671" s="5"/>
      <c r="IYO671" s="5"/>
      <c r="IYP671" s="5"/>
      <c r="IYQ671" s="5"/>
      <c r="IYR671" s="5"/>
      <c r="IYS671" s="5"/>
      <c r="IYT671" s="5"/>
      <c r="IYU671" s="5"/>
      <c r="IYV671" s="5"/>
      <c r="IYW671" s="5"/>
      <c r="IYX671" s="5"/>
      <c r="IYY671" s="5"/>
      <c r="IYZ671" s="5"/>
      <c r="IZA671" s="5"/>
      <c r="IZB671" s="5"/>
      <c r="IZC671" s="5"/>
      <c r="IZD671" s="5"/>
      <c r="IZE671" s="5"/>
      <c r="IZF671" s="5"/>
      <c r="IZG671" s="5"/>
      <c r="IZH671" s="5"/>
      <c r="IZI671" s="5"/>
      <c r="IZJ671" s="5"/>
      <c r="IZK671" s="5"/>
      <c r="IZL671" s="5"/>
      <c r="IZM671" s="5"/>
      <c r="IZN671" s="5"/>
      <c r="IZO671" s="5"/>
      <c r="IZP671" s="5"/>
      <c r="IZQ671" s="5"/>
      <c r="IZR671" s="5"/>
      <c r="IZS671" s="5"/>
      <c r="IZT671" s="5"/>
      <c r="IZU671" s="5"/>
      <c r="IZV671" s="5"/>
      <c r="IZW671" s="5"/>
      <c r="IZX671" s="5"/>
      <c r="IZY671" s="5"/>
      <c r="IZZ671" s="5"/>
      <c r="JAA671" s="5"/>
      <c r="JAB671" s="5"/>
      <c r="JAC671" s="5"/>
      <c r="JAD671" s="5"/>
      <c r="JAE671" s="5"/>
      <c r="JAF671" s="5"/>
      <c r="JAG671" s="5"/>
      <c r="JAH671" s="5"/>
      <c r="JAI671" s="5"/>
      <c r="JAJ671" s="5"/>
      <c r="JAK671" s="5"/>
      <c r="JAL671" s="5"/>
      <c r="JAM671" s="5"/>
      <c r="JAN671" s="5"/>
      <c r="JAO671" s="5"/>
      <c r="JAP671" s="5"/>
      <c r="JAQ671" s="5"/>
      <c r="JAR671" s="5"/>
      <c r="JAS671" s="5"/>
      <c r="JAT671" s="5"/>
      <c r="JAU671" s="5"/>
      <c r="JAV671" s="5"/>
      <c r="JAW671" s="5"/>
      <c r="JAX671" s="5"/>
      <c r="JAY671" s="5"/>
      <c r="JAZ671" s="5"/>
      <c r="JBA671" s="5"/>
      <c r="JBB671" s="5"/>
      <c r="JBC671" s="5"/>
      <c r="JBD671" s="5"/>
      <c r="JBE671" s="5"/>
      <c r="JBF671" s="5"/>
      <c r="JBG671" s="5"/>
      <c r="JBH671" s="5"/>
      <c r="JBI671" s="5"/>
      <c r="JBJ671" s="5"/>
      <c r="JBK671" s="5"/>
      <c r="JBL671" s="5"/>
      <c r="JBM671" s="5"/>
      <c r="JBN671" s="5"/>
      <c r="JBO671" s="5"/>
      <c r="JBP671" s="5"/>
      <c r="JBQ671" s="5"/>
      <c r="JBR671" s="5"/>
      <c r="JBS671" s="5"/>
      <c r="JBT671" s="5"/>
      <c r="JBU671" s="5"/>
      <c r="JBV671" s="5"/>
      <c r="JBW671" s="5"/>
      <c r="JBX671" s="5"/>
      <c r="JBY671" s="5"/>
      <c r="JBZ671" s="5"/>
      <c r="JCA671" s="5"/>
      <c r="JCB671" s="5"/>
      <c r="JCC671" s="5"/>
      <c r="JCD671" s="5"/>
      <c r="JCE671" s="5"/>
      <c r="JCF671" s="5"/>
      <c r="JCG671" s="5"/>
      <c r="JCH671" s="5"/>
      <c r="JCI671" s="5"/>
      <c r="JCJ671" s="5"/>
      <c r="JCK671" s="5"/>
      <c r="JCL671" s="5"/>
      <c r="JCM671" s="5"/>
      <c r="JCN671" s="5"/>
      <c r="JCO671" s="5"/>
      <c r="JCP671" s="5"/>
      <c r="JCQ671" s="5"/>
      <c r="JCR671" s="5"/>
      <c r="JCS671" s="5"/>
      <c r="JCT671" s="5"/>
      <c r="JCU671" s="5"/>
      <c r="JCV671" s="5"/>
      <c r="JCW671" s="5"/>
      <c r="JCX671" s="5"/>
      <c r="JCY671" s="5"/>
      <c r="JCZ671" s="5"/>
      <c r="JDA671" s="5"/>
      <c r="JDB671" s="5"/>
      <c r="JDC671" s="5"/>
      <c r="JDD671" s="5"/>
      <c r="JDE671" s="5"/>
      <c r="JDF671" s="5"/>
      <c r="JDG671" s="5"/>
      <c r="JDH671" s="5"/>
      <c r="JDI671" s="5"/>
      <c r="JDJ671" s="5"/>
      <c r="JDK671" s="5"/>
      <c r="JDL671" s="5"/>
      <c r="JDM671" s="5"/>
      <c r="JDN671" s="5"/>
      <c r="JDO671" s="5"/>
      <c r="JDP671" s="5"/>
      <c r="JDQ671" s="5"/>
      <c r="JDR671" s="5"/>
      <c r="JDS671" s="5"/>
      <c r="JDT671" s="5"/>
      <c r="JDU671" s="5"/>
      <c r="JDV671" s="5"/>
      <c r="JDW671" s="5"/>
      <c r="JDX671" s="5"/>
      <c r="JDY671" s="5"/>
      <c r="JDZ671" s="5"/>
      <c r="JEA671" s="5"/>
      <c r="JEB671" s="5"/>
      <c r="JEC671" s="5"/>
      <c r="JED671" s="5"/>
      <c r="JEE671" s="5"/>
      <c r="JEF671" s="5"/>
      <c r="JEG671" s="5"/>
      <c r="JEH671" s="5"/>
      <c r="JEI671" s="5"/>
      <c r="JEJ671" s="5"/>
      <c r="JEK671" s="5"/>
      <c r="JEL671" s="5"/>
      <c r="JEM671" s="5"/>
      <c r="JEN671" s="5"/>
      <c r="JEO671" s="5"/>
      <c r="JEP671" s="5"/>
      <c r="JEQ671" s="5"/>
      <c r="JER671" s="5"/>
      <c r="JES671" s="5"/>
      <c r="JET671" s="5"/>
      <c r="JEU671" s="5"/>
      <c r="JEV671" s="5"/>
      <c r="JEW671" s="5"/>
      <c r="JEX671" s="5"/>
      <c r="JEY671" s="5"/>
      <c r="JEZ671" s="5"/>
      <c r="JFA671" s="5"/>
      <c r="JFB671" s="5"/>
      <c r="JFC671" s="5"/>
      <c r="JFD671" s="5"/>
      <c r="JFE671" s="5"/>
      <c r="JFF671" s="5"/>
      <c r="JFG671" s="5"/>
      <c r="JFH671" s="5"/>
      <c r="JFI671" s="5"/>
      <c r="JFJ671" s="5"/>
      <c r="JFK671" s="5"/>
      <c r="JFL671" s="5"/>
      <c r="JFM671" s="5"/>
      <c r="JFN671" s="5"/>
      <c r="JFO671" s="5"/>
      <c r="JFP671" s="5"/>
      <c r="JFQ671" s="5"/>
      <c r="JFR671" s="5"/>
      <c r="JFS671" s="5"/>
      <c r="JFT671" s="5"/>
      <c r="JFU671" s="5"/>
      <c r="JFV671" s="5"/>
      <c r="JFW671" s="5"/>
      <c r="JFX671" s="5"/>
      <c r="JFY671" s="5"/>
      <c r="JFZ671" s="5"/>
      <c r="JGA671" s="5"/>
      <c r="JGB671" s="5"/>
      <c r="JGC671" s="5"/>
      <c r="JGD671" s="5"/>
      <c r="JGE671" s="5"/>
      <c r="JGF671" s="5"/>
      <c r="JGG671" s="5"/>
      <c r="JGH671" s="5"/>
      <c r="JGI671" s="5"/>
      <c r="JGJ671" s="5"/>
      <c r="JGK671" s="5"/>
      <c r="JGL671" s="5"/>
      <c r="JGM671" s="5"/>
      <c r="JGN671" s="5"/>
      <c r="JGO671" s="5"/>
      <c r="JGP671" s="5"/>
      <c r="JGQ671" s="5"/>
      <c r="JGR671" s="5"/>
      <c r="JGS671" s="5"/>
      <c r="JGT671" s="5"/>
      <c r="JGU671" s="5"/>
      <c r="JGV671" s="5"/>
      <c r="JGW671" s="5"/>
      <c r="JGX671" s="5"/>
      <c r="JGY671" s="5"/>
      <c r="JGZ671" s="5"/>
      <c r="JHA671" s="5"/>
      <c r="JHB671" s="5"/>
      <c r="JHC671" s="5"/>
      <c r="JHD671" s="5"/>
      <c r="JHE671" s="5"/>
      <c r="JHF671" s="5"/>
      <c r="JHG671" s="5"/>
      <c r="JHH671" s="5"/>
      <c r="JHI671" s="5"/>
      <c r="JHJ671" s="5"/>
      <c r="JHK671" s="5"/>
      <c r="JHL671" s="5"/>
      <c r="JHM671" s="5"/>
      <c r="JHN671" s="5"/>
      <c r="JHO671" s="5"/>
      <c r="JHP671" s="5"/>
      <c r="JHQ671" s="5"/>
      <c r="JHR671" s="5"/>
      <c r="JHS671" s="5"/>
      <c r="JHT671" s="5"/>
      <c r="JHU671" s="5"/>
      <c r="JHV671" s="5"/>
      <c r="JHW671" s="5"/>
      <c r="JHX671" s="5"/>
      <c r="JHY671" s="5"/>
      <c r="JHZ671" s="5"/>
      <c r="JIA671" s="5"/>
      <c r="JIB671" s="5"/>
      <c r="JIC671" s="5"/>
      <c r="JID671" s="5"/>
      <c r="JIE671" s="5"/>
      <c r="JIF671" s="5"/>
      <c r="JIG671" s="5"/>
      <c r="JIH671" s="5"/>
      <c r="JII671" s="5"/>
      <c r="JIJ671" s="5"/>
      <c r="JIK671" s="5"/>
      <c r="JIL671" s="5"/>
      <c r="JIM671" s="5"/>
      <c r="JIN671" s="5"/>
      <c r="JIO671" s="5"/>
      <c r="JIP671" s="5"/>
      <c r="JIQ671" s="5"/>
      <c r="JIR671" s="5"/>
      <c r="JIS671" s="5"/>
      <c r="JIT671" s="5"/>
      <c r="JIU671" s="5"/>
      <c r="JIV671" s="5"/>
      <c r="JIW671" s="5"/>
      <c r="JIX671" s="5"/>
      <c r="JIY671" s="5"/>
      <c r="JIZ671" s="5"/>
      <c r="JJA671" s="5"/>
      <c r="JJB671" s="5"/>
      <c r="JJC671" s="5"/>
      <c r="JJD671" s="5"/>
      <c r="JJE671" s="5"/>
      <c r="JJF671" s="5"/>
      <c r="JJG671" s="5"/>
      <c r="JJH671" s="5"/>
      <c r="JJI671" s="5"/>
      <c r="JJJ671" s="5"/>
      <c r="JJK671" s="5"/>
      <c r="JJL671" s="5"/>
      <c r="JJM671" s="5"/>
      <c r="JJN671" s="5"/>
      <c r="JJO671" s="5"/>
      <c r="JJP671" s="5"/>
      <c r="JJQ671" s="5"/>
      <c r="JJR671" s="5"/>
      <c r="JJS671" s="5"/>
      <c r="JJT671" s="5"/>
      <c r="JJU671" s="5"/>
      <c r="JJV671" s="5"/>
      <c r="JJW671" s="5"/>
      <c r="JJX671" s="5"/>
      <c r="JJY671" s="5"/>
      <c r="JJZ671" s="5"/>
      <c r="JKA671" s="5"/>
      <c r="JKB671" s="5"/>
      <c r="JKC671" s="5"/>
      <c r="JKD671" s="5"/>
      <c r="JKE671" s="5"/>
      <c r="JKF671" s="5"/>
      <c r="JKG671" s="5"/>
      <c r="JKH671" s="5"/>
      <c r="JKI671" s="5"/>
      <c r="JKJ671" s="5"/>
      <c r="JKK671" s="5"/>
      <c r="JKL671" s="5"/>
      <c r="JKM671" s="5"/>
      <c r="JKN671" s="5"/>
      <c r="JKO671" s="5"/>
      <c r="JKP671" s="5"/>
      <c r="JKQ671" s="5"/>
      <c r="JKR671" s="5"/>
      <c r="JKS671" s="5"/>
      <c r="JKT671" s="5"/>
      <c r="JKU671" s="5"/>
      <c r="JKV671" s="5"/>
      <c r="JKW671" s="5"/>
      <c r="JKX671" s="5"/>
      <c r="JKY671" s="5"/>
      <c r="JKZ671" s="5"/>
      <c r="JLA671" s="5"/>
      <c r="JLB671" s="5"/>
      <c r="JLC671" s="5"/>
      <c r="JLD671" s="5"/>
      <c r="JLE671" s="5"/>
      <c r="JLF671" s="5"/>
      <c r="JLG671" s="5"/>
      <c r="JLH671" s="5"/>
      <c r="JLI671" s="5"/>
      <c r="JLJ671" s="5"/>
      <c r="JLK671" s="5"/>
      <c r="JLL671" s="5"/>
      <c r="JLM671" s="5"/>
      <c r="JLN671" s="5"/>
      <c r="JLO671" s="5"/>
      <c r="JLP671" s="5"/>
      <c r="JLQ671" s="5"/>
      <c r="JLR671" s="5"/>
      <c r="JLS671" s="5"/>
      <c r="JLT671" s="5"/>
      <c r="JLU671" s="5"/>
      <c r="JLV671" s="5"/>
      <c r="JLW671" s="5"/>
      <c r="JLX671" s="5"/>
      <c r="JLY671" s="5"/>
      <c r="JLZ671" s="5"/>
      <c r="JMA671" s="5"/>
      <c r="JMB671" s="5"/>
      <c r="JMC671" s="5"/>
      <c r="JMD671" s="5"/>
      <c r="JME671" s="5"/>
      <c r="JMF671" s="5"/>
      <c r="JMG671" s="5"/>
      <c r="JMH671" s="5"/>
      <c r="JMI671" s="5"/>
      <c r="JMJ671" s="5"/>
      <c r="JMK671" s="5"/>
      <c r="JML671" s="5"/>
      <c r="JMM671" s="5"/>
      <c r="JMN671" s="5"/>
      <c r="JMO671" s="5"/>
      <c r="JMP671" s="5"/>
      <c r="JMQ671" s="5"/>
      <c r="JMR671" s="5"/>
      <c r="JMS671" s="5"/>
      <c r="JMT671" s="5"/>
      <c r="JMU671" s="5"/>
      <c r="JMV671" s="5"/>
      <c r="JMW671" s="5"/>
      <c r="JMX671" s="5"/>
      <c r="JMY671" s="5"/>
      <c r="JMZ671" s="5"/>
      <c r="JNA671" s="5"/>
      <c r="JNB671" s="5"/>
      <c r="JNC671" s="5"/>
      <c r="JND671" s="5"/>
      <c r="JNE671" s="5"/>
      <c r="JNF671" s="5"/>
      <c r="JNG671" s="5"/>
      <c r="JNH671" s="5"/>
      <c r="JNI671" s="5"/>
      <c r="JNJ671" s="5"/>
      <c r="JNK671" s="5"/>
      <c r="JNL671" s="5"/>
      <c r="JNM671" s="5"/>
      <c r="JNN671" s="5"/>
      <c r="JNO671" s="5"/>
      <c r="JNP671" s="5"/>
      <c r="JNQ671" s="5"/>
      <c r="JNR671" s="5"/>
      <c r="JNS671" s="5"/>
      <c r="JNT671" s="5"/>
      <c r="JNU671" s="5"/>
      <c r="JNV671" s="5"/>
      <c r="JNW671" s="5"/>
      <c r="JNX671" s="5"/>
      <c r="JNY671" s="5"/>
      <c r="JNZ671" s="5"/>
      <c r="JOA671" s="5"/>
      <c r="JOB671" s="5"/>
      <c r="JOC671" s="5"/>
      <c r="JOD671" s="5"/>
      <c r="JOE671" s="5"/>
      <c r="JOF671" s="5"/>
      <c r="JOG671" s="5"/>
      <c r="JOH671" s="5"/>
      <c r="JOI671" s="5"/>
      <c r="JOJ671" s="5"/>
      <c r="JOK671" s="5"/>
      <c r="JOL671" s="5"/>
      <c r="JOM671" s="5"/>
      <c r="JON671" s="5"/>
      <c r="JOO671" s="5"/>
      <c r="JOP671" s="5"/>
      <c r="JOQ671" s="5"/>
      <c r="JOR671" s="5"/>
      <c r="JOS671" s="5"/>
      <c r="JOT671" s="5"/>
      <c r="JOU671" s="5"/>
      <c r="JOV671" s="5"/>
      <c r="JOW671" s="5"/>
      <c r="JOX671" s="5"/>
      <c r="JOY671" s="5"/>
      <c r="JOZ671" s="5"/>
      <c r="JPA671" s="5"/>
      <c r="JPB671" s="5"/>
      <c r="JPC671" s="5"/>
      <c r="JPD671" s="5"/>
      <c r="JPE671" s="5"/>
      <c r="JPF671" s="5"/>
      <c r="JPG671" s="5"/>
      <c r="JPH671" s="5"/>
      <c r="JPI671" s="5"/>
      <c r="JPJ671" s="5"/>
      <c r="JPK671" s="5"/>
      <c r="JPL671" s="5"/>
      <c r="JPM671" s="5"/>
      <c r="JPN671" s="5"/>
      <c r="JPO671" s="5"/>
      <c r="JPP671" s="5"/>
      <c r="JPQ671" s="5"/>
      <c r="JPR671" s="5"/>
      <c r="JPS671" s="5"/>
      <c r="JPT671" s="5"/>
      <c r="JPU671" s="5"/>
      <c r="JPV671" s="5"/>
      <c r="JPW671" s="5"/>
      <c r="JPX671" s="5"/>
      <c r="JPY671" s="5"/>
      <c r="JPZ671" s="5"/>
      <c r="JQA671" s="5"/>
      <c r="JQB671" s="5"/>
      <c r="JQC671" s="5"/>
      <c r="JQD671" s="5"/>
      <c r="JQE671" s="5"/>
      <c r="JQF671" s="5"/>
      <c r="JQG671" s="5"/>
      <c r="JQH671" s="5"/>
      <c r="JQI671" s="5"/>
      <c r="JQJ671" s="5"/>
      <c r="JQK671" s="5"/>
      <c r="JQL671" s="5"/>
      <c r="JQM671" s="5"/>
      <c r="JQN671" s="5"/>
      <c r="JQO671" s="5"/>
      <c r="JQP671" s="5"/>
      <c r="JQQ671" s="5"/>
      <c r="JQR671" s="5"/>
      <c r="JQS671" s="5"/>
      <c r="JQT671" s="5"/>
      <c r="JQU671" s="5"/>
      <c r="JQV671" s="5"/>
      <c r="JQW671" s="5"/>
      <c r="JQX671" s="5"/>
      <c r="JQY671" s="5"/>
      <c r="JQZ671" s="5"/>
      <c r="JRA671" s="5"/>
      <c r="JRB671" s="5"/>
      <c r="JRC671" s="5"/>
      <c r="JRD671" s="5"/>
      <c r="JRE671" s="5"/>
      <c r="JRF671" s="5"/>
      <c r="JRG671" s="5"/>
      <c r="JRH671" s="5"/>
      <c r="JRI671" s="5"/>
      <c r="JRJ671" s="5"/>
      <c r="JRK671" s="5"/>
      <c r="JRL671" s="5"/>
      <c r="JRM671" s="5"/>
      <c r="JRN671" s="5"/>
      <c r="JRO671" s="5"/>
      <c r="JRP671" s="5"/>
      <c r="JRQ671" s="5"/>
      <c r="JRR671" s="5"/>
      <c r="JRS671" s="5"/>
      <c r="JRT671" s="5"/>
      <c r="JRU671" s="5"/>
      <c r="JRV671" s="5"/>
      <c r="JRW671" s="5"/>
      <c r="JRX671" s="5"/>
      <c r="JRY671" s="5"/>
      <c r="JRZ671" s="5"/>
      <c r="JSA671" s="5"/>
      <c r="JSB671" s="5"/>
      <c r="JSC671" s="5"/>
      <c r="JSD671" s="5"/>
      <c r="JSE671" s="5"/>
      <c r="JSF671" s="5"/>
      <c r="JSG671" s="5"/>
      <c r="JSH671" s="5"/>
      <c r="JSI671" s="5"/>
      <c r="JSJ671" s="5"/>
      <c r="JSK671" s="5"/>
      <c r="JSL671" s="5"/>
      <c r="JSM671" s="5"/>
      <c r="JSN671" s="5"/>
      <c r="JSO671" s="5"/>
      <c r="JSP671" s="5"/>
      <c r="JSQ671" s="5"/>
      <c r="JSR671" s="5"/>
      <c r="JSS671" s="5"/>
      <c r="JST671" s="5"/>
      <c r="JSU671" s="5"/>
      <c r="JSV671" s="5"/>
      <c r="JSW671" s="5"/>
      <c r="JSX671" s="5"/>
      <c r="JSY671" s="5"/>
      <c r="JSZ671" s="5"/>
      <c r="JTA671" s="5"/>
      <c r="JTB671" s="5"/>
      <c r="JTC671" s="5"/>
      <c r="JTD671" s="5"/>
      <c r="JTE671" s="5"/>
      <c r="JTF671" s="5"/>
      <c r="JTG671" s="5"/>
      <c r="JTH671" s="5"/>
      <c r="JTI671" s="5"/>
      <c r="JTJ671" s="5"/>
      <c r="JTK671" s="5"/>
      <c r="JTL671" s="5"/>
      <c r="JTM671" s="5"/>
      <c r="JTN671" s="5"/>
      <c r="JTO671" s="5"/>
      <c r="JTP671" s="5"/>
      <c r="JTQ671" s="5"/>
      <c r="JTR671" s="5"/>
      <c r="JTS671" s="5"/>
      <c r="JTT671" s="5"/>
      <c r="JTU671" s="5"/>
      <c r="JTV671" s="5"/>
      <c r="JTW671" s="5"/>
      <c r="JTX671" s="5"/>
      <c r="JTY671" s="5"/>
      <c r="JTZ671" s="5"/>
      <c r="JUA671" s="5"/>
      <c r="JUB671" s="5"/>
      <c r="JUC671" s="5"/>
      <c r="JUD671" s="5"/>
      <c r="JUE671" s="5"/>
      <c r="JUF671" s="5"/>
      <c r="JUG671" s="5"/>
      <c r="JUH671" s="5"/>
      <c r="JUI671" s="5"/>
      <c r="JUJ671" s="5"/>
      <c r="JUK671" s="5"/>
      <c r="JUL671" s="5"/>
      <c r="JUM671" s="5"/>
      <c r="JUN671" s="5"/>
      <c r="JUO671" s="5"/>
      <c r="JUP671" s="5"/>
      <c r="JUQ671" s="5"/>
      <c r="JUR671" s="5"/>
      <c r="JUS671" s="5"/>
      <c r="JUT671" s="5"/>
      <c r="JUU671" s="5"/>
      <c r="JUV671" s="5"/>
      <c r="JUW671" s="5"/>
      <c r="JUX671" s="5"/>
      <c r="JUY671" s="5"/>
      <c r="JUZ671" s="5"/>
      <c r="JVA671" s="5"/>
      <c r="JVB671" s="5"/>
      <c r="JVC671" s="5"/>
      <c r="JVD671" s="5"/>
      <c r="JVE671" s="5"/>
      <c r="JVF671" s="5"/>
      <c r="JVG671" s="5"/>
      <c r="JVH671" s="5"/>
      <c r="JVI671" s="5"/>
      <c r="JVJ671" s="5"/>
      <c r="JVK671" s="5"/>
      <c r="JVL671" s="5"/>
      <c r="JVM671" s="5"/>
      <c r="JVN671" s="5"/>
      <c r="JVO671" s="5"/>
      <c r="JVP671" s="5"/>
      <c r="JVQ671" s="5"/>
      <c r="JVR671" s="5"/>
      <c r="JVS671" s="5"/>
      <c r="JVT671" s="5"/>
      <c r="JVU671" s="5"/>
      <c r="JVV671" s="5"/>
      <c r="JVW671" s="5"/>
      <c r="JVX671" s="5"/>
      <c r="JVY671" s="5"/>
      <c r="JVZ671" s="5"/>
      <c r="JWA671" s="5"/>
      <c r="JWB671" s="5"/>
      <c r="JWC671" s="5"/>
      <c r="JWD671" s="5"/>
      <c r="JWE671" s="5"/>
      <c r="JWF671" s="5"/>
      <c r="JWG671" s="5"/>
      <c r="JWH671" s="5"/>
      <c r="JWI671" s="5"/>
      <c r="JWJ671" s="5"/>
      <c r="JWK671" s="5"/>
      <c r="JWL671" s="5"/>
      <c r="JWM671" s="5"/>
      <c r="JWN671" s="5"/>
      <c r="JWO671" s="5"/>
      <c r="JWP671" s="5"/>
      <c r="JWQ671" s="5"/>
      <c r="JWR671" s="5"/>
      <c r="JWS671" s="5"/>
      <c r="JWT671" s="5"/>
      <c r="JWU671" s="5"/>
      <c r="JWV671" s="5"/>
      <c r="JWW671" s="5"/>
      <c r="JWX671" s="5"/>
      <c r="JWY671" s="5"/>
      <c r="JWZ671" s="5"/>
      <c r="JXA671" s="5"/>
      <c r="JXB671" s="5"/>
      <c r="JXC671" s="5"/>
      <c r="JXD671" s="5"/>
      <c r="JXE671" s="5"/>
      <c r="JXF671" s="5"/>
      <c r="JXG671" s="5"/>
      <c r="JXH671" s="5"/>
      <c r="JXI671" s="5"/>
      <c r="JXJ671" s="5"/>
      <c r="JXK671" s="5"/>
      <c r="JXL671" s="5"/>
      <c r="JXM671" s="5"/>
      <c r="JXN671" s="5"/>
      <c r="JXO671" s="5"/>
      <c r="JXP671" s="5"/>
      <c r="JXQ671" s="5"/>
      <c r="JXR671" s="5"/>
      <c r="JXS671" s="5"/>
      <c r="JXT671" s="5"/>
      <c r="JXU671" s="5"/>
      <c r="JXV671" s="5"/>
      <c r="JXW671" s="5"/>
      <c r="JXX671" s="5"/>
      <c r="JXY671" s="5"/>
      <c r="JXZ671" s="5"/>
      <c r="JYA671" s="5"/>
      <c r="JYB671" s="5"/>
      <c r="JYC671" s="5"/>
      <c r="JYD671" s="5"/>
      <c r="JYE671" s="5"/>
      <c r="JYF671" s="5"/>
      <c r="JYG671" s="5"/>
      <c r="JYH671" s="5"/>
      <c r="JYI671" s="5"/>
      <c r="JYJ671" s="5"/>
      <c r="JYK671" s="5"/>
      <c r="JYL671" s="5"/>
      <c r="JYM671" s="5"/>
      <c r="JYN671" s="5"/>
      <c r="JYO671" s="5"/>
      <c r="JYP671" s="5"/>
      <c r="JYQ671" s="5"/>
      <c r="JYR671" s="5"/>
      <c r="JYS671" s="5"/>
      <c r="JYT671" s="5"/>
      <c r="JYU671" s="5"/>
      <c r="JYV671" s="5"/>
      <c r="JYW671" s="5"/>
      <c r="JYX671" s="5"/>
      <c r="JYY671" s="5"/>
      <c r="JYZ671" s="5"/>
      <c r="JZA671" s="5"/>
      <c r="JZB671" s="5"/>
      <c r="JZC671" s="5"/>
      <c r="JZD671" s="5"/>
      <c r="JZE671" s="5"/>
      <c r="JZF671" s="5"/>
      <c r="JZG671" s="5"/>
      <c r="JZH671" s="5"/>
      <c r="JZI671" s="5"/>
      <c r="JZJ671" s="5"/>
      <c r="JZK671" s="5"/>
      <c r="JZL671" s="5"/>
      <c r="JZM671" s="5"/>
      <c r="JZN671" s="5"/>
      <c r="JZO671" s="5"/>
      <c r="JZP671" s="5"/>
      <c r="JZQ671" s="5"/>
      <c r="JZR671" s="5"/>
      <c r="JZS671" s="5"/>
      <c r="JZT671" s="5"/>
      <c r="JZU671" s="5"/>
      <c r="JZV671" s="5"/>
      <c r="JZW671" s="5"/>
      <c r="JZX671" s="5"/>
      <c r="JZY671" s="5"/>
      <c r="JZZ671" s="5"/>
      <c r="KAA671" s="5"/>
      <c r="KAB671" s="5"/>
      <c r="KAC671" s="5"/>
      <c r="KAD671" s="5"/>
      <c r="KAE671" s="5"/>
      <c r="KAF671" s="5"/>
      <c r="KAG671" s="5"/>
      <c r="KAH671" s="5"/>
      <c r="KAI671" s="5"/>
      <c r="KAJ671" s="5"/>
      <c r="KAK671" s="5"/>
      <c r="KAL671" s="5"/>
      <c r="KAM671" s="5"/>
      <c r="KAN671" s="5"/>
      <c r="KAO671" s="5"/>
      <c r="KAP671" s="5"/>
      <c r="KAQ671" s="5"/>
      <c r="KAR671" s="5"/>
      <c r="KAS671" s="5"/>
      <c r="KAT671" s="5"/>
      <c r="KAU671" s="5"/>
      <c r="KAV671" s="5"/>
      <c r="KAW671" s="5"/>
      <c r="KAX671" s="5"/>
      <c r="KAY671" s="5"/>
      <c r="KAZ671" s="5"/>
      <c r="KBA671" s="5"/>
      <c r="KBB671" s="5"/>
      <c r="KBC671" s="5"/>
      <c r="KBD671" s="5"/>
      <c r="KBE671" s="5"/>
      <c r="KBF671" s="5"/>
      <c r="KBG671" s="5"/>
      <c r="KBH671" s="5"/>
      <c r="KBI671" s="5"/>
      <c r="KBJ671" s="5"/>
      <c r="KBK671" s="5"/>
      <c r="KBL671" s="5"/>
      <c r="KBM671" s="5"/>
      <c r="KBN671" s="5"/>
      <c r="KBO671" s="5"/>
      <c r="KBP671" s="5"/>
      <c r="KBQ671" s="5"/>
      <c r="KBR671" s="5"/>
      <c r="KBS671" s="5"/>
      <c r="KBT671" s="5"/>
      <c r="KBU671" s="5"/>
      <c r="KBV671" s="5"/>
      <c r="KBW671" s="5"/>
      <c r="KBX671" s="5"/>
      <c r="KBY671" s="5"/>
      <c r="KBZ671" s="5"/>
      <c r="KCA671" s="5"/>
      <c r="KCB671" s="5"/>
      <c r="KCC671" s="5"/>
      <c r="KCD671" s="5"/>
      <c r="KCE671" s="5"/>
      <c r="KCF671" s="5"/>
      <c r="KCG671" s="5"/>
      <c r="KCH671" s="5"/>
      <c r="KCI671" s="5"/>
      <c r="KCJ671" s="5"/>
      <c r="KCK671" s="5"/>
      <c r="KCL671" s="5"/>
      <c r="KCM671" s="5"/>
      <c r="KCN671" s="5"/>
      <c r="KCO671" s="5"/>
      <c r="KCP671" s="5"/>
      <c r="KCQ671" s="5"/>
      <c r="KCR671" s="5"/>
      <c r="KCS671" s="5"/>
      <c r="KCT671" s="5"/>
      <c r="KCU671" s="5"/>
      <c r="KCV671" s="5"/>
      <c r="KCW671" s="5"/>
      <c r="KCX671" s="5"/>
      <c r="KCY671" s="5"/>
      <c r="KCZ671" s="5"/>
      <c r="KDA671" s="5"/>
      <c r="KDB671" s="5"/>
      <c r="KDC671" s="5"/>
      <c r="KDD671" s="5"/>
      <c r="KDE671" s="5"/>
      <c r="KDF671" s="5"/>
      <c r="KDG671" s="5"/>
      <c r="KDH671" s="5"/>
      <c r="KDI671" s="5"/>
      <c r="KDJ671" s="5"/>
      <c r="KDK671" s="5"/>
      <c r="KDL671" s="5"/>
      <c r="KDM671" s="5"/>
      <c r="KDN671" s="5"/>
      <c r="KDO671" s="5"/>
      <c r="KDP671" s="5"/>
      <c r="KDQ671" s="5"/>
      <c r="KDR671" s="5"/>
      <c r="KDS671" s="5"/>
      <c r="KDT671" s="5"/>
      <c r="KDU671" s="5"/>
      <c r="KDV671" s="5"/>
      <c r="KDW671" s="5"/>
      <c r="KDX671" s="5"/>
      <c r="KDY671" s="5"/>
      <c r="KDZ671" s="5"/>
      <c r="KEA671" s="5"/>
      <c r="KEB671" s="5"/>
      <c r="KEC671" s="5"/>
      <c r="KED671" s="5"/>
      <c r="KEE671" s="5"/>
      <c r="KEF671" s="5"/>
      <c r="KEG671" s="5"/>
      <c r="KEH671" s="5"/>
      <c r="KEI671" s="5"/>
      <c r="KEJ671" s="5"/>
      <c r="KEK671" s="5"/>
      <c r="KEL671" s="5"/>
      <c r="KEM671" s="5"/>
      <c r="KEN671" s="5"/>
      <c r="KEO671" s="5"/>
      <c r="KEP671" s="5"/>
      <c r="KEQ671" s="5"/>
      <c r="KER671" s="5"/>
      <c r="KES671" s="5"/>
      <c r="KET671" s="5"/>
      <c r="KEU671" s="5"/>
      <c r="KEV671" s="5"/>
      <c r="KEW671" s="5"/>
      <c r="KEX671" s="5"/>
      <c r="KEY671" s="5"/>
      <c r="KEZ671" s="5"/>
      <c r="KFA671" s="5"/>
      <c r="KFB671" s="5"/>
      <c r="KFC671" s="5"/>
      <c r="KFD671" s="5"/>
      <c r="KFE671" s="5"/>
      <c r="KFF671" s="5"/>
      <c r="KFG671" s="5"/>
      <c r="KFH671" s="5"/>
      <c r="KFI671" s="5"/>
      <c r="KFJ671" s="5"/>
      <c r="KFK671" s="5"/>
      <c r="KFL671" s="5"/>
      <c r="KFM671" s="5"/>
      <c r="KFN671" s="5"/>
      <c r="KFO671" s="5"/>
      <c r="KFP671" s="5"/>
      <c r="KFQ671" s="5"/>
      <c r="KFR671" s="5"/>
      <c r="KFS671" s="5"/>
      <c r="KFT671" s="5"/>
      <c r="KFU671" s="5"/>
      <c r="KFV671" s="5"/>
      <c r="KFW671" s="5"/>
      <c r="KFX671" s="5"/>
      <c r="KFY671" s="5"/>
      <c r="KFZ671" s="5"/>
      <c r="KGA671" s="5"/>
      <c r="KGB671" s="5"/>
      <c r="KGC671" s="5"/>
      <c r="KGD671" s="5"/>
      <c r="KGE671" s="5"/>
      <c r="KGF671" s="5"/>
      <c r="KGG671" s="5"/>
      <c r="KGH671" s="5"/>
      <c r="KGI671" s="5"/>
      <c r="KGJ671" s="5"/>
      <c r="KGK671" s="5"/>
      <c r="KGL671" s="5"/>
      <c r="KGM671" s="5"/>
      <c r="KGN671" s="5"/>
      <c r="KGO671" s="5"/>
      <c r="KGP671" s="5"/>
      <c r="KGQ671" s="5"/>
      <c r="KGR671" s="5"/>
      <c r="KGS671" s="5"/>
      <c r="KGT671" s="5"/>
      <c r="KGU671" s="5"/>
      <c r="KGV671" s="5"/>
      <c r="KGW671" s="5"/>
      <c r="KGX671" s="5"/>
      <c r="KGY671" s="5"/>
      <c r="KGZ671" s="5"/>
      <c r="KHA671" s="5"/>
      <c r="KHB671" s="5"/>
      <c r="KHC671" s="5"/>
      <c r="KHD671" s="5"/>
      <c r="KHE671" s="5"/>
      <c r="KHF671" s="5"/>
      <c r="KHG671" s="5"/>
      <c r="KHH671" s="5"/>
      <c r="KHI671" s="5"/>
      <c r="KHJ671" s="5"/>
      <c r="KHK671" s="5"/>
      <c r="KHL671" s="5"/>
      <c r="KHM671" s="5"/>
      <c r="KHN671" s="5"/>
      <c r="KHO671" s="5"/>
      <c r="KHP671" s="5"/>
      <c r="KHQ671" s="5"/>
      <c r="KHR671" s="5"/>
      <c r="KHS671" s="5"/>
      <c r="KHT671" s="5"/>
      <c r="KHU671" s="5"/>
      <c r="KHV671" s="5"/>
      <c r="KHW671" s="5"/>
      <c r="KHX671" s="5"/>
      <c r="KHY671" s="5"/>
      <c r="KHZ671" s="5"/>
      <c r="KIA671" s="5"/>
      <c r="KIB671" s="5"/>
      <c r="KIC671" s="5"/>
      <c r="KID671" s="5"/>
      <c r="KIE671" s="5"/>
      <c r="KIF671" s="5"/>
      <c r="KIG671" s="5"/>
      <c r="KIH671" s="5"/>
      <c r="KII671" s="5"/>
      <c r="KIJ671" s="5"/>
      <c r="KIK671" s="5"/>
      <c r="KIL671" s="5"/>
      <c r="KIM671" s="5"/>
      <c r="KIN671" s="5"/>
      <c r="KIO671" s="5"/>
      <c r="KIP671" s="5"/>
      <c r="KIQ671" s="5"/>
      <c r="KIR671" s="5"/>
      <c r="KIS671" s="5"/>
      <c r="KIT671" s="5"/>
      <c r="KIU671" s="5"/>
      <c r="KIV671" s="5"/>
      <c r="KIW671" s="5"/>
      <c r="KIX671" s="5"/>
      <c r="KIY671" s="5"/>
      <c r="KIZ671" s="5"/>
      <c r="KJA671" s="5"/>
      <c r="KJB671" s="5"/>
      <c r="KJC671" s="5"/>
      <c r="KJD671" s="5"/>
      <c r="KJE671" s="5"/>
      <c r="KJF671" s="5"/>
      <c r="KJG671" s="5"/>
      <c r="KJH671" s="5"/>
      <c r="KJI671" s="5"/>
      <c r="KJJ671" s="5"/>
      <c r="KJK671" s="5"/>
      <c r="KJL671" s="5"/>
      <c r="KJM671" s="5"/>
      <c r="KJN671" s="5"/>
      <c r="KJO671" s="5"/>
      <c r="KJP671" s="5"/>
      <c r="KJQ671" s="5"/>
      <c r="KJR671" s="5"/>
      <c r="KJS671" s="5"/>
      <c r="KJT671" s="5"/>
      <c r="KJU671" s="5"/>
      <c r="KJV671" s="5"/>
      <c r="KJW671" s="5"/>
      <c r="KJX671" s="5"/>
      <c r="KJY671" s="5"/>
      <c r="KJZ671" s="5"/>
      <c r="KKA671" s="5"/>
      <c r="KKB671" s="5"/>
      <c r="KKC671" s="5"/>
      <c r="KKD671" s="5"/>
      <c r="KKE671" s="5"/>
      <c r="KKF671" s="5"/>
      <c r="KKG671" s="5"/>
      <c r="KKH671" s="5"/>
      <c r="KKI671" s="5"/>
      <c r="KKJ671" s="5"/>
      <c r="KKK671" s="5"/>
      <c r="KKL671" s="5"/>
      <c r="KKM671" s="5"/>
      <c r="KKN671" s="5"/>
      <c r="KKO671" s="5"/>
      <c r="KKP671" s="5"/>
      <c r="KKQ671" s="5"/>
      <c r="KKR671" s="5"/>
      <c r="KKS671" s="5"/>
      <c r="KKT671" s="5"/>
      <c r="KKU671" s="5"/>
      <c r="KKV671" s="5"/>
      <c r="KKW671" s="5"/>
      <c r="KKX671" s="5"/>
      <c r="KKY671" s="5"/>
      <c r="KKZ671" s="5"/>
      <c r="KLA671" s="5"/>
      <c r="KLB671" s="5"/>
      <c r="KLC671" s="5"/>
      <c r="KLD671" s="5"/>
      <c r="KLE671" s="5"/>
      <c r="KLF671" s="5"/>
      <c r="KLG671" s="5"/>
      <c r="KLH671" s="5"/>
      <c r="KLI671" s="5"/>
      <c r="KLJ671" s="5"/>
      <c r="KLK671" s="5"/>
      <c r="KLL671" s="5"/>
      <c r="KLM671" s="5"/>
      <c r="KLN671" s="5"/>
      <c r="KLO671" s="5"/>
      <c r="KLP671" s="5"/>
      <c r="KLQ671" s="5"/>
      <c r="KLR671" s="5"/>
      <c r="KLS671" s="5"/>
      <c r="KLT671" s="5"/>
      <c r="KLU671" s="5"/>
      <c r="KLV671" s="5"/>
      <c r="KLW671" s="5"/>
      <c r="KLX671" s="5"/>
      <c r="KLY671" s="5"/>
      <c r="KLZ671" s="5"/>
      <c r="KMA671" s="5"/>
      <c r="KMB671" s="5"/>
      <c r="KMC671" s="5"/>
      <c r="KMD671" s="5"/>
      <c r="KME671" s="5"/>
      <c r="KMF671" s="5"/>
      <c r="KMG671" s="5"/>
      <c r="KMH671" s="5"/>
      <c r="KMI671" s="5"/>
      <c r="KMJ671" s="5"/>
      <c r="KMK671" s="5"/>
      <c r="KML671" s="5"/>
      <c r="KMM671" s="5"/>
      <c r="KMN671" s="5"/>
      <c r="KMO671" s="5"/>
      <c r="KMP671" s="5"/>
      <c r="KMQ671" s="5"/>
      <c r="KMR671" s="5"/>
      <c r="KMS671" s="5"/>
      <c r="KMT671" s="5"/>
      <c r="KMU671" s="5"/>
      <c r="KMV671" s="5"/>
      <c r="KMW671" s="5"/>
      <c r="KMX671" s="5"/>
      <c r="KMY671" s="5"/>
      <c r="KMZ671" s="5"/>
      <c r="KNA671" s="5"/>
      <c r="KNB671" s="5"/>
      <c r="KNC671" s="5"/>
      <c r="KND671" s="5"/>
      <c r="KNE671" s="5"/>
      <c r="KNF671" s="5"/>
      <c r="KNG671" s="5"/>
      <c r="KNH671" s="5"/>
      <c r="KNI671" s="5"/>
      <c r="KNJ671" s="5"/>
      <c r="KNK671" s="5"/>
      <c r="KNL671" s="5"/>
      <c r="KNM671" s="5"/>
      <c r="KNN671" s="5"/>
      <c r="KNO671" s="5"/>
      <c r="KNP671" s="5"/>
      <c r="KNQ671" s="5"/>
      <c r="KNR671" s="5"/>
      <c r="KNS671" s="5"/>
      <c r="KNT671" s="5"/>
      <c r="KNU671" s="5"/>
      <c r="KNV671" s="5"/>
      <c r="KNW671" s="5"/>
      <c r="KNX671" s="5"/>
      <c r="KNY671" s="5"/>
      <c r="KNZ671" s="5"/>
      <c r="KOA671" s="5"/>
      <c r="KOB671" s="5"/>
      <c r="KOC671" s="5"/>
      <c r="KOD671" s="5"/>
      <c r="KOE671" s="5"/>
      <c r="KOF671" s="5"/>
      <c r="KOG671" s="5"/>
      <c r="KOH671" s="5"/>
      <c r="KOI671" s="5"/>
      <c r="KOJ671" s="5"/>
      <c r="KOK671" s="5"/>
      <c r="KOL671" s="5"/>
      <c r="KOM671" s="5"/>
      <c r="KON671" s="5"/>
      <c r="KOO671" s="5"/>
      <c r="KOP671" s="5"/>
      <c r="KOQ671" s="5"/>
      <c r="KOR671" s="5"/>
      <c r="KOS671" s="5"/>
      <c r="KOT671" s="5"/>
      <c r="KOU671" s="5"/>
      <c r="KOV671" s="5"/>
      <c r="KOW671" s="5"/>
      <c r="KOX671" s="5"/>
      <c r="KOY671" s="5"/>
      <c r="KOZ671" s="5"/>
      <c r="KPA671" s="5"/>
      <c r="KPB671" s="5"/>
      <c r="KPC671" s="5"/>
      <c r="KPD671" s="5"/>
      <c r="KPE671" s="5"/>
      <c r="KPF671" s="5"/>
      <c r="KPG671" s="5"/>
      <c r="KPH671" s="5"/>
      <c r="KPI671" s="5"/>
      <c r="KPJ671" s="5"/>
      <c r="KPK671" s="5"/>
      <c r="KPL671" s="5"/>
      <c r="KPM671" s="5"/>
      <c r="KPN671" s="5"/>
      <c r="KPO671" s="5"/>
      <c r="KPP671" s="5"/>
      <c r="KPQ671" s="5"/>
      <c r="KPR671" s="5"/>
      <c r="KPS671" s="5"/>
      <c r="KPT671" s="5"/>
      <c r="KPU671" s="5"/>
      <c r="KPV671" s="5"/>
      <c r="KPW671" s="5"/>
      <c r="KPX671" s="5"/>
      <c r="KPY671" s="5"/>
      <c r="KPZ671" s="5"/>
      <c r="KQA671" s="5"/>
      <c r="KQB671" s="5"/>
      <c r="KQC671" s="5"/>
      <c r="KQD671" s="5"/>
      <c r="KQE671" s="5"/>
      <c r="KQF671" s="5"/>
      <c r="KQG671" s="5"/>
      <c r="KQH671" s="5"/>
      <c r="KQI671" s="5"/>
      <c r="KQJ671" s="5"/>
      <c r="KQK671" s="5"/>
      <c r="KQL671" s="5"/>
      <c r="KQM671" s="5"/>
      <c r="KQN671" s="5"/>
      <c r="KQO671" s="5"/>
      <c r="KQP671" s="5"/>
      <c r="KQQ671" s="5"/>
      <c r="KQR671" s="5"/>
      <c r="KQS671" s="5"/>
      <c r="KQT671" s="5"/>
      <c r="KQU671" s="5"/>
      <c r="KQV671" s="5"/>
      <c r="KQW671" s="5"/>
      <c r="KQX671" s="5"/>
      <c r="KQY671" s="5"/>
      <c r="KQZ671" s="5"/>
      <c r="KRA671" s="5"/>
      <c r="KRB671" s="5"/>
      <c r="KRC671" s="5"/>
      <c r="KRD671" s="5"/>
      <c r="KRE671" s="5"/>
      <c r="KRF671" s="5"/>
      <c r="KRG671" s="5"/>
      <c r="KRH671" s="5"/>
      <c r="KRI671" s="5"/>
      <c r="KRJ671" s="5"/>
      <c r="KRK671" s="5"/>
      <c r="KRL671" s="5"/>
      <c r="KRM671" s="5"/>
      <c r="KRN671" s="5"/>
      <c r="KRO671" s="5"/>
      <c r="KRP671" s="5"/>
      <c r="KRQ671" s="5"/>
      <c r="KRR671" s="5"/>
      <c r="KRS671" s="5"/>
      <c r="KRT671" s="5"/>
      <c r="KRU671" s="5"/>
      <c r="KRV671" s="5"/>
      <c r="KRW671" s="5"/>
      <c r="KRX671" s="5"/>
      <c r="KRY671" s="5"/>
      <c r="KRZ671" s="5"/>
      <c r="KSA671" s="5"/>
      <c r="KSB671" s="5"/>
      <c r="KSC671" s="5"/>
      <c r="KSD671" s="5"/>
      <c r="KSE671" s="5"/>
      <c r="KSF671" s="5"/>
      <c r="KSG671" s="5"/>
      <c r="KSH671" s="5"/>
      <c r="KSI671" s="5"/>
      <c r="KSJ671" s="5"/>
      <c r="KSK671" s="5"/>
      <c r="KSL671" s="5"/>
      <c r="KSM671" s="5"/>
      <c r="KSN671" s="5"/>
      <c r="KSO671" s="5"/>
      <c r="KSP671" s="5"/>
      <c r="KSQ671" s="5"/>
      <c r="KSR671" s="5"/>
      <c r="KSS671" s="5"/>
      <c r="KST671" s="5"/>
      <c r="KSU671" s="5"/>
      <c r="KSV671" s="5"/>
      <c r="KSW671" s="5"/>
      <c r="KSX671" s="5"/>
      <c r="KSY671" s="5"/>
      <c r="KSZ671" s="5"/>
      <c r="KTA671" s="5"/>
      <c r="KTB671" s="5"/>
      <c r="KTC671" s="5"/>
      <c r="KTD671" s="5"/>
      <c r="KTE671" s="5"/>
      <c r="KTF671" s="5"/>
      <c r="KTG671" s="5"/>
      <c r="KTH671" s="5"/>
      <c r="KTI671" s="5"/>
      <c r="KTJ671" s="5"/>
      <c r="KTK671" s="5"/>
      <c r="KTL671" s="5"/>
      <c r="KTM671" s="5"/>
      <c r="KTN671" s="5"/>
      <c r="KTO671" s="5"/>
      <c r="KTP671" s="5"/>
      <c r="KTQ671" s="5"/>
      <c r="KTR671" s="5"/>
      <c r="KTS671" s="5"/>
      <c r="KTT671" s="5"/>
      <c r="KTU671" s="5"/>
      <c r="KTV671" s="5"/>
      <c r="KTW671" s="5"/>
      <c r="KTX671" s="5"/>
      <c r="KTY671" s="5"/>
      <c r="KTZ671" s="5"/>
      <c r="KUA671" s="5"/>
      <c r="KUB671" s="5"/>
      <c r="KUC671" s="5"/>
      <c r="KUD671" s="5"/>
      <c r="KUE671" s="5"/>
      <c r="KUF671" s="5"/>
      <c r="KUG671" s="5"/>
      <c r="KUH671" s="5"/>
      <c r="KUI671" s="5"/>
      <c r="KUJ671" s="5"/>
      <c r="KUK671" s="5"/>
      <c r="KUL671" s="5"/>
      <c r="KUM671" s="5"/>
      <c r="KUN671" s="5"/>
      <c r="KUO671" s="5"/>
      <c r="KUP671" s="5"/>
      <c r="KUQ671" s="5"/>
      <c r="KUR671" s="5"/>
      <c r="KUS671" s="5"/>
      <c r="KUT671" s="5"/>
      <c r="KUU671" s="5"/>
      <c r="KUV671" s="5"/>
      <c r="KUW671" s="5"/>
      <c r="KUX671" s="5"/>
      <c r="KUY671" s="5"/>
      <c r="KUZ671" s="5"/>
      <c r="KVA671" s="5"/>
      <c r="KVB671" s="5"/>
      <c r="KVC671" s="5"/>
      <c r="KVD671" s="5"/>
      <c r="KVE671" s="5"/>
      <c r="KVF671" s="5"/>
      <c r="KVG671" s="5"/>
      <c r="KVH671" s="5"/>
      <c r="KVI671" s="5"/>
      <c r="KVJ671" s="5"/>
      <c r="KVK671" s="5"/>
      <c r="KVL671" s="5"/>
      <c r="KVM671" s="5"/>
      <c r="KVN671" s="5"/>
      <c r="KVO671" s="5"/>
      <c r="KVP671" s="5"/>
      <c r="KVQ671" s="5"/>
      <c r="KVR671" s="5"/>
      <c r="KVS671" s="5"/>
      <c r="KVT671" s="5"/>
      <c r="KVU671" s="5"/>
      <c r="KVV671" s="5"/>
      <c r="KVW671" s="5"/>
      <c r="KVX671" s="5"/>
      <c r="KVY671" s="5"/>
      <c r="KVZ671" s="5"/>
      <c r="KWA671" s="5"/>
      <c r="KWB671" s="5"/>
      <c r="KWC671" s="5"/>
      <c r="KWD671" s="5"/>
      <c r="KWE671" s="5"/>
      <c r="KWF671" s="5"/>
      <c r="KWG671" s="5"/>
      <c r="KWH671" s="5"/>
      <c r="KWI671" s="5"/>
      <c r="KWJ671" s="5"/>
      <c r="KWK671" s="5"/>
      <c r="KWL671" s="5"/>
      <c r="KWM671" s="5"/>
      <c r="KWN671" s="5"/>
      <c r="KWO671" s="5"/>
      <c r="KWP671" s="5"/>
      <c r="KWQ671" s="5"/>
      <c r="KWR671" s="5"/>
      <c r="KWS671" s="5"/>
      <c r="KWT671" s="5"/>
      <c r="KWU671" s="5"/>
      <c r="KWV671" s="5"/>
      <c r="KWW671" s="5"/>
      <c r="KWX671" s="5"/>
      <c r="KWY671" s="5"/>
      <c r="KWZ671" s="5"/>
      <c r="KXA671" s="5"/>
      <c r="KXB671" s="5"/>
      <c r="KXC671" s="5"/>
      <c r="KXD671" s="5"/>
      <c r="KXE671" s="5"/>
      <c r="KXF671" s="5"/>
      <c r="KXG671" s="5"/>
      <c r="KXH671" s="5"/>
      <c r="KXI671" s="5"/>
      <c r="KXJ671" s="5"/>
      <c r="KXK671" s="5"/>
      <c r="KXL671" s="5"/>
      <c r="KXM671" s="5"/>
      <c r="KXN671" s="5"/>
      <c r="KXO671" s="5"/>
      <c r="KXP671" s="5"/>
      <c r="KXQ671" s="5"/>
      <c r="KXR671" s="5"/>
      <c r="KXS671" s="5"/>
      <c r="KXT671" s="5"/>
      <c r="KXU671" s="5"/>
      <c r="KXV671" s="5"/>
      <c r="KXW671" s="5"/>
      <c r="KXX671" s="5"/>
      <c r="KXY671" s="5"/>
      <c r="KXZ671" s="5"/>
      <c r="KYA671" s="5"/>
      <c r="KYB671" s="5"/>
      <c r="KYC671" s="5"/>
      <c r="KYD671" s="5"/>
      <c r="KYE671" s="5"/>
      <c r="KYF671" s="5"/>
      <c r="KYG671" s="5"/>
      <c r="KYH671" s="5"/>
      <c r="KYI671" s="5"/>
      <c r="KYJ671" s="5"/>
      <c r="KYK671" s="5"/>
      <c r="KYL671" s="5"/>
      <c r="KYM671" s="5"/>
      <c r="KYN671" s="5"/>
      <c r="KYO671" s="5"/>
      <c r="KYP671" s="5"/>
      <c r="KYQ671" s="5"/>
      <c r="KYR671" s="5"/>
      <c r="KYS671" s="5"/>
      <c r="KYT671" s="5"/>
      <c r="KYU671" s="5"/>
      <c r="KYV671" s="5"/>
      <c r="KYW671" s="5"/>
      <c r="KYX671" s="5"/>
      <c r="KYY671" s="5"/>
      <c r="KYZ671" s="5"/>
      <c r="KZA671" s="5"/>
      <c r="KZB671" s="5"/>
      <c r="KZC671" s="5"/>
      <c r="KZD671" s="5"/>
      <c r="KZE671" s="5"/>
      <c r="KZF671" s="5"/>
      <c r="KZG671" s="5"/>
      <c r="KZH671" s="5"/>
      <c r="KZI671" s="5"/>
      <c r="KZJ671" s="5"/>
      <c r="KZK671" s="5"/>
      <c r="KZL671" s="5"/>
      <c r="KZM671" s="5"/>
      <c r="KZN671" s="5"/>
      <c r="KZO671" s="5"/>
      <c r="KZP671" s="5"/>
      <c r="KZQ671" s="5"/>
      <c r="KZR671" s="5"/>
      <c r="KZS671" s="5"/>
      <c r="KZT671" s="5"/>
      <c r="KZU671" s="5"/>
      <c r="KZV671" s="5"/>
      <c r="KZW671" s="5"/>
      <c r="KZX671" s="5"/>
      <c r="KZY671" s="5"/>
      <c r="KZZ671" s="5"/>
      <c r="LAA671" s="5"/>
      <c r="LAB671" s="5"/>
      <c r="LAC671" s="5"/>
      <c r="LAD671" s="5"/>
      <c r="LAE671" s="5"/>
      <c r="LAF671" s="5"/>
      <c r="LAG671" s="5"/>
      <c r="LAH671" s="5"/>
      <c r="LAI671" s="5"/>
      <c r="LAJ671" s="5"/>
      <c r="LAK671" s="5"/>
      <c r="LAL671" s="5"/>
      <c r="LAM671" s="5"/>
      <c r="LAN671" s="5"/>
      <c r="LAO671" s="5"/>
      <c r="LAP671" s="5"/>
      <c r="LAQ671" s="5"/>
      <c r="LAR671" s="5"/>
      <c r="LAS671" s="5"/>
      <c r="LAT671" s="5"/>
      <c r="LAU671" s="5"/>
      <c r="LAV671" s="5"/>
      <c r="LAW671" s="5"/>
      <c r="LAX671" s="5"/>
      <c r="LAY671" s="5"/>
      <c r="LAZ671" s="5"/>
      <c r="LBA671" s="5"/>
      <c r="LBB671" s="5"/>
      <c r="LBC671" s="5"/>
      <c r="LBD671" s="5"/>
      <c r="LBE671" s="5"/>
      <c r="LBF671" s="5"/>
      <c r="LBG671" s="5"/>
      <c r="LBH671" s="5"/>
      <c r="LBI671" s="5"/>
      <c r="LBJ671" s="5"/>
      <c r="LBK671" s="5"/>
      <c r="LBL671" s="5"/>
      <c r="LBM671" s="5"/>
      <c r="LBN671" s="5"/>
      <c r="LBO671" s="5"/>
      <c r="LBP671" s="5"/>
      <c r="LBQ671" s="5"/>
      <c r="LBR671" s="5"/>
      <c r="LBS671" s="5"/>
      <c r="LBT671" s="5"/>
      <c r="LBU671" s="5"/>
      <c r="LBV671" s="5"/>
      <c r="LBW671" s="5"/>
      <c r="LBX671" s="5"/>
      <c r="LBY671" s="5"/>
      <c r="LBZ671" s="5"/>
      <c r="LCA671" s="5"/>
      <c r="LCB671" s="5"/>
      <c r="LCC671" s="5"/>
      <c r="LCD671" s="5"/>
      <c r="LCE671" s="5"/>
      <c r="LCF671" s="5"/>
      <c r="LCG671" s="5"/>
      <c r="LCH671" s="5"/>
      <c r="LCI671" s="5"/>
      <c r="LCJ671" s="5"/>
      <c r="LCK671" s="5"/>
      <c r="LCL671" s="5"/>
      <c r="LCM671" s="5"/>
      <c r="LCN671" s="5"/>
      <c r="LCO671" s="5"/>
      <c r="LCP671" s="5"/>
      <c r="LCQ671" s="5"/>
      <c r="LCR671" s="5"/>
      <c r="LCS671" s="5"/>
      <c r="LCT671" s="5"/>
      <c r="LCU671" s="5"/>
      <c r="LCV671" s="5"/>
      <c r="LCW671" s="5"/>
      <c r="LCX671" s="5"/>
      <c r="LCY671" s="5"/>
      <c r="LCZ671" s="5"/>
      <c r="LDA671" s="5"/>
      <c r="LDB671" s="5"/>
      <c r="LDC671" s="5"/>
      <c r="LDD671" s="5"/>
      <c r="LDE671" s="5"/>
      <c r="LDF671" s="5"/>
      <c r="LDG671" s="5"/>
      <c r="LDH671" s="5"/>
      <c r="LDI671" s="5"/>
      <c r="LDJ671" s="5"/>
      <c r="LDK671" s="5"/>
      <c r="LDL671" s="5"/>
      <c r="LDM671" s="5"/>
      <c r="LDN671" s="5"/>
      <c r="LDO671" s="5"/>
      <c r="LDP671" s="5"/>
      <c r="LDQ671" s="5"/>
      <c r="LDR671" s="5"/>
      <c r="LDS671" s="5"/>
      <c r="LDT671" s="5"/>
      <c r="LDU671" s="5"/>
      <c r="LDV671" s="5"/>
      <c r="LDW671" s="5"/>
      <c r="LDX671" s="5"/>
      <c r="LDY671" s="5"/>
      <c r="LDZ671" s="5"/>
      <c r="LEA671" s="5"/>
      <c r="LEB671" s="5"/>
      <c r="LEC671" s="5"/>
      <c r="LED671" s="5"/>
      <c r="LEE671" s="5"/>
      <c r="LEF671" s="5"/>
      <c r="LEG671" s="5"/>
      <c r="LEH671" s="5"/>
      <c r="LEI671" s="5"/>
      <c r="LEJ671" s="5"/>
      <c r="LEK671" s="5"/>
      <c r="LEL671" s="5"/>
      <c r="LEM671" s="5"/>
      <c r="LEN671" s="5"/>
      <c r="LEO671" s="5"/>
      <c r="LEP671" s="5"/>
      <c r="LEQ671" s="5"/>
      <c r="LER671" s="5"/>
      <c r="LES671" s="5"/>
      <c r="LET671" s="5"/>
      <c r="LEU671" s="5"/>
      <c r="LEV671" s="5"/>
      <c r="LEW671" s="5"/>
      <c r="LEX671" s="5"/>
      <c r="LEY671" s="5"/>
      <c r="LEZ671" s="5"/>
      <c r="LFA671" s="5"/>
      <c r="LFB671" s="5"/>
      <c r="LFC671" s="5"/>
      <c r="LFD671" s="5"/>
      <c r="LFE671" s="5"/>
      <c r="LFF671" s="5"/>
      <c r="LFG671" s="5"/>
      <c r="LFH671" s="5"/>
      <c r="LFI671" s="5"/>
      <c r="LFJ671" s="5"/>
      <c r="LFK671" s="5"/>
      <c r="LFL671" s="5"/>
      <c r="LFM671" s="5"/>
      <c r="LFN671" s="5"/>
      <c r="LFO671" s="5"/>
      <c r="LFP671" s="5"/>
      <c r="LFQ671" s="5"/>
      <c r="LFR671" s="5"/>
      <c r="LFS671" s="5"/>
      <c r="LFT671" s="5"/>
      <c r="LFU671" s="5"/>
      <c r="LFV671" s="5"/>
      <c r="LFW671" s="5"/>
      <c r="LFX671" s="5"/>
      <c r="LFY671" s="5"/>
      <c r="LFZ671" s="5"/>
      <c r="LGA671" s="5"/>
      <c r="LGB671" s="5"/>
      <c r="LGC671" s="5"/>
      <c r="LGD671" s="5"/>
      <c r="LGE671" s="5"/>
      <c r="LGF671" s="5"/>
      <c r="LGG671" s="5"/>
      <c r="LGH671" s="5"/>
      <c r="LGI671" s="5"/>
      <c r="LGJ671" s="5"/>
      <c r="LGK671" s="5"/>
      <c r="LGL671" s="5"/>
      <c r="LGM671" s="5"/>
      <c r="LGN671" s="5"/>
      <c r="LGO671" s="5"/>
      <c r="LGP671" s="5"/>
      <c r="LGQ671" s="5"/>
      <c r="LGR671" s="5"/>
      <c r="LGS671" s="5"/>
      <c r="LGT671" s="5"/>
      <c r="LGU671" s="5"/>
      <c r="LGV671" s="5"/>
      <c r="LGW671" s="5"/>
      <c r="LGX671" s="5"/>
      <c r="LGY671" s="5"/>
      <c r="LGZ671" s="5"/>
      <c r="LHA671" s="5"/>
      <c r="LHB671" s="5"/>
      <c r="LHC671" s="5"/>
      <c r="LHD671" s="5"/>
      <c r="LHE671" s="5"/>
      <c r="LHF671" s="5"/>
      <c r="LHG671" s="5"/>
      <c r="LHH671" s="5"/>
      <c r="LHI671" s="5"/>
      <c r="LHJ671" s="5"/>
      <c r="LHK671" s="5"/>
      <c r="LHL671" s="5"/>
      <c r="LHM671" s="5"/>
      <c r="LHN671" s="5"/>
      <c r="LHO671" s="5"/>
      <c r="LHP671" s="5"/>
      <c r="LHQ671" s="5"/>
      <c r="LHR671" s="5"/>
      <c r="LHS671" s="5"/>
      <c r="LHT671" s="5"/>
      <c r="LHU671" s="5"/>
      <c r="LHV671" s="5"/>
      <c r="LHW671" s="5"/>
      <c r="LHX671" s="5"/>
      <c r="LHY671" s="5"/>
      <c r="LHZ671" s="5"/>
      <c r="LIA671" s="5"/>
      <c r="LIB671" s="5"/>
      <c r="LIC671" s="5"/>
      <c r="LID671" s="5"/>
      <c r="LIE671" s="5"/>
      <c r="LIF671" s="5"/>
      <c r="LIG671" s="5"/>
      <c r="LIH671" s="5"/>
      <c r="LII671" s="5"/>
      <c r="LIJ671" s="5"/>
      <c r="LIK671" s="5"/>
      <c r="LIL671" s="5"/>
      <c r="LIM671" s="5"/>
      <c r="LIN671" s="5"/>
      <c r="LIO671" s="5"/>
      <c r="LIP671" s="5"/>
      <c r="LIQ671" s="5"/>
      <c r="LIR671" s="5"/>
      <c r="LIS671" s="5"/>
      <c r="LIT671" s="5"/>
      <c r="LIU671" s="5"/>
      <c r="LIV671" s="5"/>
      <c r="LIW671" s="5"/>
      <c r="LIX671" s="5"/>
      <c r="LIY671" s="5"/>
      <c r="LIZ671" s="5"/>
      <c r="LJA671" s="5"/>
      <c r="LJB671" s="5"/>
      <c r="LJC671" s="5"/>
      <c r="LJD671" s="5"/>
      <c r="LJE671" s="5"/>
      <c r="LJF671" s="5"/>
      <c r="LJG671" s="5"/>
      <c r="LJH671" s="5"/>
      <c r="LJI671" s="5"/>
      <c r="LJJ671" s="5"/>
      <c r="LJK671" s="5"/>
      <c r="LJL671" s="5"/>
      <c r="LJM671" s="5"/>
      <c r="LJN671" s="5"/>
      <c r="LJO671" s="5"/>
      <c r="LJP671" s="5"/>
      <c r="LJQ671" s="5"/>
      <c r="LJR671" s="5"/>
      <c r="LJS671" s="5"/>
      <c r="LJT671" s="5"/>
      <c r="LJU671" s="5"/>
      <c r="LJV671" s="5"/>
      <c r="LJW671" s="5"/>
      <c r="LJX671" s="5"/>
      <c r="LJY671" s="5"/>
      <c r="LJZ671" s="5"/>
      <c r="LKA671" s="5"/>
      <c r="LKB671" s="5"/>
      <c r="LKC671" s="5"/>
      <c r="LKD671" s="5"/>
      <c r="LKE671" s="5"/>
      <c r="LKF671" s="5"/>
      <c r="LKG671" s="5"/>
      <c r="LKH671" s="5"/>
      <c r="LKI671" s="5"/>
      <c r="LKJ671" s="5"/>
      <c r="LKK671" s="5"/>
      <c r="LKL671" s="5"/>
      <c r="LKM671" s="5"/>
      <c r="LKN671" s="5"/>
      <c r="LKO671" s="5"/>
      <c r="LKP671" s="5"/>
      <c r="LKQ671" s="5"/>
      <c r="LKR671" s="5"/>
      <c r="LKS671" s="5"/>
      <c r="LKT671" s="5"/>
      <c r="LKU671" s="5"/>
      <c r="LKV671" s="5"/>
      <c r="LKW671" s="5"/>
      <c r="LKX671" s="5"/>
      <c r="LKY671" s="5"/>
      <c r="LKZ671" s="5"/>
      <c r="LLA671" s="5"/>
      <c r="LLB671" s="5"/>
      <c r="LLC671" s="5"/>
      <c r="LLD671" s="5"/>
      <c r="LLE671" s="5"/>
      <c r="LLF671" s="5"/>
      <c r="LLG671" s="5"/>
      <c r="LLH671" s="5"/>
      <c r="LLI671" s="5"/>
      <c r="LLJ671" s="5"/>
      <c r="LLK671" s="5"/>
      <c r="LLL671" s="5"/>
      <c r="LLM671" s="5"/>
      <c r="LLN671" s="5"/>
      <c r="LLO671" s="5"/>
      <c r="LLP671" s="5"/>
      <c r="LLQ671" s="5"/>
      <c r="LLR671" s="5"/>
      <c r="LLS671" s="5"/>
      <c r="LLT671" s="5"/>
      <c r="LLU671" s="5"/>
      <c r="LLV671" s="5"/>
      <c r="LLW671" s="5"/>
      <c r="LLX671" s="5"/>
      <c r="LLY671" s="5"/>
      <c r="LLZ671" s="5"/>
      <c r="LMA671" s="5"/>
      <c r="LMB671" s="5"/>
      <c r="LMC671" s="5"/>
      <c r="LMD671" s="5"/>
      <c r="LME671" s="5"/>
      <c r="LMF671" s="5"/>
      <c r="LMG671" s="5"/>
      <c r="LMH671" s="5"/>
      <c r="LMI671" s="5"/>
      <c r="LMJ671" s="5"/>
      <c r="LMK671" s="5"/>
      <c r="LML671" s="5"/>
      <c r="LMM671" s="5"/>
      <c r="LMN671" s="5"/>
      <c r="LMO671" s="5"/>
      <c r="LMP671" s="5"/>
      <c r="LMQ671" s="5"/>
      <c r="LMR671" s="5"/>
      <c r="LMS671" s="5"/>
      <c r="LMT671" s="5"/>
      <c r="LMU671" s="5"/>
      <c r="LMV671" s="5"/>
      <c r="LMW671" s="5"/>
      <c r="LMX671" s="5"/>
      <c r="LMY671" s="5"/>
      <c r="LMZ671" s="5"/>
      <c r="LNA671" s="5"/>
      <c r="LNB671" s="5"/>
      <c r="LNC671" s="5"/>
      <c r="LND671" s="5"/>
      <c r="LNE671" s="5"/>
      <c r="LNF671" s="5"/>
      <c r="LNG671" s="5"/>
      <c r="LNH671" s="5"/>
      <c r="LNI671" s="5"/>
      <c r="LNJ671" s="5"/>
      <c r="LNK671" s="5"/>
      <c r="LNL671" s="5"/>
      <c r="LNM671" s="5"/>
      <c r="LNN671" s="5"/>
      <c r="LNO671" s="5"/>
      <c r="LNP671" s="5"/>
      <c r="LNQ671" s="5"/>
      <c r="LNR671" s="5"/>
      <c r="LNS671" s="5"/>
      <c r="LNT671" s="5"/>
      <c r="LNU671" s="5"/>
      <c r="LNV671" s="5"/>
      <c r="LNW671" s="5"/>
      <c r="LNX671" s="5"/>
      <c r="LNY671" s="5"/>
      <c r="LNZ671" s="5"/>
      <c r="LOA671" s="5"/>
      <c r="LOB671" s="5"/>
      <c r="LOC671" s="5"/>
      <c r="LOD671" s="5"/>
      <c r="LOE671" s="5"/>
      <c r="LOF671" s="5"/>
      <c r="LOG671" s="5"/>
      <c r="LOH671" s="5"/>
      <c r="LOI671" s="5"/>
      <c r="LOJ671" s="5"/>
      <c r="LOK671" s="5"/>
      <c r="LOL671" s="5"/>
      <c r="LOM671" s="5"/>
      <c r="LON671" s="5"/>
      <c r="LOO671" s="5"/>
      <c r="LOP671" s="5"/>
      <c r="LOQ671" s="5"/>
      <c r="LOR671" s="5"/>
      <c r="LOS671" s="5"/>
      <c r="LOT671" s="5"/>
      <c r="LOU671" s="5"/>
      <c r="LOV671" s="5"/>
      <c r="LOW671" s="5"/>
      <c r="LOX671" s="5"/>
      <c r="LOY671" s="5"/>
      <c r="LOZ671" s="5"/>
      <c r="LPA671" s="5"/>
      <c r="LPB671" s="5"/>
      <c r="LPC671" s="5"/>
      <c r="LPD671" s="5"/>
      <c r="LPE671" s="5"/>
      <c r="LPF671" s="5"/>
      <c r="LPG671" s="5"/>
      <c r="LPH671" s="5"/>
      <c r="LPI671" s="5"/>
      <c r="LPJ671" s="5"/>
      <c r="LPK671" s="5"/>
      <c r="LPL671" s="5"/>
      <c r="LPM671" s="5"/>
      <c r="LPN671" s="5"/>
      <c r="LPO671" s="5"/>
      <c r="LPP671" s="5"/>
      <c r="LPQ671" s="5"/>
      <c r="LPR671" s="5"/>
      <c r="LPS671" s="5"/>
      <c r="LPT671" s="5"/>
      <c r="LPU671" s="5"/>
      <c r="LPV671" s="5"/>
      <c r="LPW671" s="5"/>
      <c r="LPX671" s="5"/>
      <c r="LPY671" s="5"/>
      <c r="LPZ671" s="5"/>
      <c r="LQA671" s="5"/>
      <c r="LQB671" s="5"/>
      <c r="LQC671" s="5"/>
      <c r="LQD671" s="5"/>
      <c r="LQE671" s="5"/>
      <c r="LQF671" s="5"/>
      <c r="LQG671" s="5"/>
      <c r="LQH671" s="5"/>
      <c r="LQI671" s="5"/>
      <c r="LQJ671" s="5"/>
      <c r="LQK671" s="5"/>
      <c r="LQL671" s="5"/>
      <c r="LQM671" s="5"/>
      <c r="LQN671" s="5"/>
      <c r="LQO671" s="5"/>
      <c r="LQP671" s="5"/>
      <c r="LQQ671" s="5"/>
      <c r="LQR671" s="5"/>
      <c r="LQS671" s="5"/>
      <c r="LQT671" s="5"/>
      <c r="LQU671" s="5"/>
      <c r="LQV671" s="5"/>
      <c r="LQW671" s="5"/>
      <c r="LQX671" s="5"/>
      <c r="LQY671" s="5"/>
      <c r="LQZ671" s="5"/>
      <c r="LRA671" s="5"/>
      <c r="LRB671" s="5"/>
      <c r="LRC671" s="5"/>
      <c r="LRD671" s="5"/>
      <c r="LRE671" s="5"/>
      <c r="LRF671" s="5"/>
      <c r="LRG671" s="5"/>
      <c r="LRH671" s="5"/>
      <c r="LRI671" s="5"/>
      <c r="LRJ671" s="5"/>
      <c r="LRK671" s="5"/>
      <c r="LRL671" s="5"/>
      <c r="LRM671" s="5"/>
      <c r="LRN671" s="5"/>
      <c r="LRO671" s="5"/>
      <c r="LRP671" s="5"/>
      <c r="LRQ671" s="5"/>
      <c r="LRR671" s="5"/>
      <c r="LRS671" s="5"/>
      <c r="LRT671" s="5"/>
      <c r="LRU671" s="5"/>
      <c r="LRV671" s="5"/>
      <c r="LRW671" s="5"/>
      <c r="LRX671" s="5"/>
      <c r="LRY671" s="5"/>
      <c r="LRZ671" s="5"/>
      <c r="LSA671" s="5"/>
      <c r="LSB671" s="5"/>
      <c r="LSC671" s="5"/>
      <c r="LSD671" s="5"/>
      <c r="LSE671" s="5"/>
      <c r="LSF671" s="5"/>
      <c r="LSG671" s="5"/>
      <c r="LSH671" s="5"/>
      <c r="LSI671" s="5"/>
      <c r="LSJ671" s="5"/>
      <c r="LSK671" s="5"/>
      <c r="LSL671" s="5"/>
      <c r="LSM671" s="5"/>
      <c r="LSN671" s="5"/>
      <c r="LSO671" s="5"/>
      <c r="LSP671" s="5"/>
      <c r="LSQ671" s="5"/>
      <c r="LSR671" s="5"/>
      <c r="LSS671" s="5"/>
      <c r="LST671" s="5"/>
      <c r="LSU671" s="5"/>
      <c r="LSV671" s="5"/>
      <c r="LSW671" s="5"/>
      <c r="LSX671" s="5"/>
      <c r="LSY671" s="5"/>
      <c r="LSZ671" s="5"/>
      <c r="LTA671" s="5"/>
      <c r="LTB671" s="5"/>
      <c r="LTC671" s="5"/>
      <c r="LTD671" s="5"/>
      <c r="LTE671" s="5"/>
      <c r="LTF671" s="5"/>
      <c r="LTG671" s="5"/>
      <c r="LTH671" s="5"/>
      <c r="LTI671" s="5"/>
      <c r="LTJ671" s="5"/>
      <c r="LTK671" s="5"/>
      <c r="LTL671" s="5"/>
      <c r="LTM671" s="5"/>
      <c r="LTN671" s="5"/>
      <c r="LTO671" s="5"/>
      <c r="LTP671" s="5"/>
      <c r="LTQ671" s="5"/>
      <c r="LTR671" s="5"/>
      <c r="LTS671" s="5"/>
      <c r="LTT671" s="5"/>
      <c r="LTU671" s="5"/>
      <c r="LTV671" s="5"/>
      <c r="LTW671" s="5"/>
      <c r="LTX671" s="5"/>
      <c r="LTY671" s="5"/>
      <c r="LTZ671" s="5"/>
      <c r="LUA671" s="5"/>
      <c r="LUB671" s="5"/>
      <c r="LUC671" s="5"/>
      <c r="LUD671" s="5"/>
      <c r="LUE671" s="5"/>
      <c r="LUF671" s="5"/>
      <c r="LUG671" s="5"/>
      <c r="LUH671" s="5"/>
      <c r="LUI671" s="5"/>
      <c r="LUJ671" s="5"/>
      <c r="LUK671" s="5"/>
      <c r="LUL671" s="5"/>
      <c r="LUM671" s="5"/>
      <c r="LUN671" s="5"/>
      <c r="LUO671" s="5"/>
      <c r="LUP671" s="5"/>
      <c r="LUQ671" s="5"/>
      <c r="LUR671" s="5"/>
      <c r="LUS671" s="5"/>
      <c r="LUT671" s="5"/>
      <c r="LUU671" s="5"/>
      <c r="LUV671" s="5"/>
      <c r="LUW671" s="5"/>
      <c r="LUX671" s="5"/>
      <c r="LUY671" s="5"/>
      <c r="LUZ671" s="5"/>
      <c r="LVA671" s="5"/>
      <c r="LVB671" s="5"/>
      <c r="LVC671" s="5"/>
      <c r="LVD671" s="5"/>
      <c r="LVE671" s="5"/>
      <c r="LVF671" s="5"/>
      <c r="LVG671" s="5"/>
      <c r="LVH671" s="5"/>
      <c r="LVI671" s="5"/>
      <c r="LVJ671" s="5"/>
      <c r="LVK671" s="5"/>
      <c r="LVL671" s="5"/>
      <c r="LVM671" s="5"/>
      <c r="LVN671" s="5"/>
      <c r="LVO671" s="5"/>
      <c r="LVP671" s="5"/>
      <c r="LVQ671" s="5"/>
      <c r="LVR671" s="5"/>
      <c r="LVS671" s="5"/>
      <c r="LVT671" s="5"/>
      <c r="LVU671" s="5"/>
      <c r="LVV671" s="5"/>
      <c r="LVW671" s="5"/>
      <c r="LVX671" s="5"/>
      <c r="LVY671" s="5"/>
      <c r="LVZ671" s="5"/>
      <c r="LWA671" s="5"/>
      <c r="LWB671" s="5"/>
      <c r="LWC671" s="5"/>
      <c r="LWD671" s="5"/>
      <c r="LWE671" s="5"/>
      <c r="LWF671" s="5"/>
      <c r="LWG671" s="5"/>
      <c r="LWH671" s="5"/>
      <c r="LWI671" s="5"/>
      <c r="LWJ671" s="5"/>
      <c r="LWK671" s="5"/>
      <c r="LWL671" s="5"/>
      <c r="LWM671" s="5"/>
      <c r="LWN671" s="5"/>
      <c r="LWO671" s="5"/>
      <c r="LWP671" s="5"/>
      <c r="LWQ671" s="5"/>
      <c r="LWR671" s="5"/>
      <c r="LWS671" s="5"/>
      <c r="LWT671" s="5"/>
      <c r="LWU671" s="5"/>
      <c r="LWV671" s="5"/>
      <c r="LWW671" s="5"/>
      <c r="LWX671" s="5"/>
      <c r="LWY671" s="5"/>
      <c r="LWZ671" s="5"/>
      <c r="LXA671" s="5"/>
      <c r="LXB671" s="5"/>
      <c r="LXC671" s="5"/>
      <c r="LXD671" s="5"/>
      <c r="LXE671" s="5"/>
      <c r="LXF671" s="5"/>
      <c r="LXG671" s="5"/>
      <c r="LXH671" s="5"/>
      <c r="LXI671" s="5"/>
      <c r="LXJ671" s="5"/>
      <c r="LXK671" s="5"/>
      <c r="LXL671" s="5"/>
      <c r="LXM671" s="5"/>
      <c r="LXN671" s="5"/>
      <c r="LXO671" s="5"/>
      <c r="LXP671" s="5"/>
      <c r="LXQ671" s="5"/>
      <c r="LXR671" s="5"/>
      <c r="LXS671" s="5"/>
      <c r="LXT671" s="5"/>
      <c r="LXU671" s="5"/>
      <c r="LXV671" s="5"/>
      <c r="LXW671" s="5"/>
      <c r="LXX671" s="5"/>
      <c r="LXY671" s="5"/>
      <c r="LXZ671" s="5"/>
      <c r="LYA671" s="5"/>
      <c r="LYB671" s="5"/>
      <c r="LYC671" s="5"/>
      <c r="LYD671" s="5"/>
      <c r="LYE671" s="5"/>
      <c r="LYF671" s="5"/>
      <c r="LYG671" s="5"/>
      <c r="LYH671" s="5"/>
      <c r="LYI671" s="5"/>
      <c r="LYJ671" s="5"/>
      <c r="LYK671" s="5"/>
      <c r="LYL671" s="5"/>
      <c r="LYM671" s="5"/>
      <c r="LYN671" s="5"/>
      <c r="LYO671" s="5"/>
      <c r="LYP671" s="5"/>
      <c r="LYQ671" s="5"/>
      <c r="LYR671" s="5"/>
      <c r="LYS671" s="5"/>
      <c r="LYT671" s="5"/>
      <c r="LYU671" s="5"/>
      <c r="LYV671" s="5"/>
      <c r="LYW671" s="5"/>
      <c r="LYX671" s="5"/>
      <c r="LYY671" s="5"/>
      <c r="LYZ671" s="5"/>
      <c r="LZA671" s="5"/>
      <c r="LZB671" s="5"/>
      <c r="LZC671" s="5"/>
      <c r="LZD671" s="5"/>
      <c r="LZE671" s="5"/>
      <c r="LZF671" s="5"/>
      <c r="LZG671" s="5"/>
      <c r="LZH671" s="5"/>
      <c r="LZI671" s="5"/>
      <c r="LZJ671" s="5"/>
      <c r="LZK671" s="5"/>
      <c r="LZL671" s="5"/>
      <c r="LZM671" s="5"/>
      <c r="LZN671" s="5"/>
      <c r="LZO671" s="5"/>
      <c r="LZP671" s="5"/>
      <c r="LZQ671" s="5"/>
      <c r="LZR671" s="5"/>
      <c r="LZS671" s="5"/>
      <c r="LZT671" s="5"/>
      <c r="LZU671" s="5"/>
      <c r="LZV671" s="5"/>
      <c r="LZW671" s="5"/>
      <c r="LZX671" s="5"/>
      <c r="LZY671" s="5"/>
      <c r="LZZ671" s="5"/>
      <c r="MAA671" s="5"/>
      <c r="MAB671" s="5"/>
      <c r="MAC671" s="5"/>
      <c r="MAD671" s="5"/>
      <c r="MAE671" s="5"/>
      <c r="MAF671" s="5"/>
      <c r="MAG671" s="5"/>
      <c r="MAH671" s="5"/>
      <c r="MAI671" s="5"/>
      <c r="MAJ671" s="5"/>
      <c r="MAK671" s="5"/>
      <c r="MAL671" s="5"/>
      <c r="MAM671" s="5"/>
      <c r="MAN671" s="5"/>
      <c r="MAO671" s="5"/>
      <c r="MAP671" s="5"/>
      <c r="MAQ671" s="5"/>
      <c r="MAR671" s="5"/>
      <c r="MAS671" s="5"/>
      <c r="MAT671" s="5"/>
      <c r="MAU671" s="5"/>
      <c r="MAV671" s="5"/>
      <c r="MAW671" s="5"/>
      <c r="MAX671" s="5"/>
      <c r="MAY671" s="5"/>
      <c r="MAZ671" s="5"/>
      <c r="MBA671" s="5"/>
      <c r="MBB671" s="5"/>
      <c r="MBC671" s="5"/>
      <c r="MBD671" s="5"/>
      <c r="MBE671" s="5"/>
      <c r="MBF671" s="5"/>
      <c r="MBG671" s="5"/>
      <c r="MBH671" s="5"/>
      <c r="MBI671" s="5"/>
      <c r="MBJ671" s="5"/>
      <c r="MBK671" s="5"/>
      <c r="MBL671" s="5"/>
      <c r="MBM671" s="5"/>
      <c r="MBN671" s="5"/>
      <c r="MBO671" s="5"/>
      <c r="MBP671" s="5"/>
      <c r="MBQ671" s="5"/>
      <c r="MBR671" s="5"/>
      <c r="MBS671" s="5"/>
      <c r="MBT671" s="5"/>
      <c r="MBU671" s="5"/>
      <c r="MBV671" s="5"/>
      <c r="MBW671" s="5"/>
      <c r="MBX671" s="5"/>
      <c r="MBY671" s="5"/>
      <c r="MBZ671" s="5"/>
      <c r="MCA671" s="5"/>
      <c r="MCB671" s="5"/>
      <c r="MCC671" s="5"/>
      <c r="MCD671" s="5"/>
      <c r="MCE671" s="5"/>
      <c r="MCF671" s="5"/>
      <c r="MCG671" s="5"/>
      <c r="MCH671" s="5"/>
      <c r="MCI671" s="5"/>
      <c r="MCJ671" s="5"/>
      <c r="MCK671" s="5"/>
      <c r="MCL671" s="5"/>
      <c r="MCM671" s="5"/>
      <c r="MCN671" s="5"/>
      <c r="MCO671" s="5"/>
      <c r="MCP671" s="5"/>
      <c r="MCQ671" s="5"/>
      <c r="MCR671" s="5"/>
      <c r="MCS671" s="5"/>
      <c r="MCT671" s="5"/>
      <c r="MCU671" s="5"/>
      <c r="MCV671" s="5"/>
      <c r="MCW671" s="5"/>
      <c r="MCX671" s="5"/>
      <c r="MCY671" s="5"/>
      <c r="MCZ671" s="5"/>
      <c r="MDA671" s="5"/>
      <c r="MDB671" s="5"/>
      <c r="MDC671" s="5"/>
      <c r="MDD671" s="5"/>
      <c r="MDE671" s="5"/>
      <c r="MDF671" s="5"/>
      <c r="MDG671" s="5"/>
      <c r="MDH671" s="5"/>
      <c r="MDI671" s="5"/>
      <c r="MDJ671" s="5"/>
      <c r="MDK671" s="5"/>
      <c r="MDL671" s="5"/>
      <c r="MDM671" s="5"/>
      <c r="MDN671" s="5"/>
      <c r="MDO671" s="5"/>
      <c r="MDP671" s="5"/>
      <c r="MDQ671" s="5"/>
      <c r="MDR671" s="5"/>
      <c r="MDS671" s="5"/>
      <c r="MDT671" s="5"/>
      <c r="MDU671" s="5"/>
      <c r="MDV671" s="5"/>
      <c r="MDW671" s="5"/>
      <c r="MDX671" s="5"/>
      <c r="MDY671" s="5"/>
      <c r="MDZ671" s="5"/>
      <c r="MEA671" s="5"/>
      <c r="MEB671" s="5"/>
      <c r="MEC671" s="5"/>
      <c r="MED671" s="5"/>
      <c r="MEE671" s="5"/>
      <c r="MEF671" s="5"/>
      <c r="MEG671" s="5"/>
      <c r="MEH671" s="5"/>
      <c r="MEI671" s="5"/>
      <c r="MEJ671" s="5"/>
      <c r="MEK671" s="5"/>
      <c r="MEL671" s="5"/>
      <c r="MEM671" s="5"/>
      <c r="MEN671" s="5"/>
      <c r="MEO671" s="5"/>
      <c r="MEP671" s="5"/>
      <c r="MEQ671" s="5"/>
      <c r="MER671" s="5"/>
      <c r="MES671" s="5"/>
      <c r="MET671" s="5"/>
      <c r="MEU671" s="5"/>
      <c r="MEV671" s="5"/>
      <c r="MEW671" s="5"/>
      <c r="MEX671" s="5"/>
      <c r="MEY671" s="5"/>
      <c r="MEZ671" s="5"/>
      <c r="MFA671" s="5"/>
      <c r="MFB671" s="5"/>
      <c r="MFC671" s="5"/>
      <c r="MFD671" s="5"/>
      <c r="MFE671" s="5"/>
      <c r="MFF671" s="5"/>
      <c r="MFG671" s="5"/>
      <c r="MFH671" s="5"/>
      <c r="MFI671" s="5"/>
      <c r="MFJ671" s="5"/>
      <c r="MFK671" s="5"/>
      <c r="MFL671" s="5"/>
      <c r="MFM671" s="5"/>
      <c r="MFN671" s="5"/>
      <c r="MFO671" s="5"/>
      <c r="MFP671" s="5"/>
      <c r="MFQ671" s="5"/>
      <c r="MFR671" s="5"/>
      <c r="MFS671" s="5"/>
      <c r="MFT671" s="5"/>
      <c r="MFU671" s="5"/>
      <c r="MFV671" s="5"/>
      <c r="MFW671" s="5"/>
      <c r="MFX671" s="5"/>
      <c r="MFY671" s="5"/>
      <c r="MFZ671" s="5"/>
      <c r="MGA671" s="5"/>
      <c r="MGB671" s="5"/>
      <c r="MGC671" s="5"/>
      <c r="MGD671" s="5"/>
      <c r="MGE671" s="5"/>
      <c r="MGF671" s="5"/>
      <c r="MGG671" s="5"/>
      <c r="MGH671" s="5"/>
      <c r="MGI671" s="5"/>
      <c r="MGJ671" s="5"/>
      <c r="MGK671" s="5"/>
      <c r="MGL671" s="5"/>
      <c r="MGM671" s="5"/>
      <c r="MGN671" s="5"/>
      <c r="MGO671" s="5"/>
      <c r="MGP671" s="5"/>
      <c r="MGQ671" s="5"/>
      <c r="MGR671" s="5"/>
      <c r="MGS671" s="5"/>
      <c r="MGT671" s="5"/>
      <c r="MGU671" s="5"/>
      <c r="MGV671" s="5"/>
      <c r="MGW671" s="5"/>
      <c r="MGX671" s="5"/>
      <c r="MGY671" s="5"/>
      <c r="MGZ671" s="5"/>
      <c r="MHA671" s="5"/>
      <c r="MHB671" s="5"/>
      <c r="MHC671" s="5"/>
      <c r="MHD671" s="5"/>
      <c r="MHE671" s="5"/>
      <c r="MHF671" s="5"/>
      <c r="MHG671" s="5"/>
      <c r="MHH671" s="5"/>
      <c r="MHI671" s="5"/>
      <c r="MHJ671" s="5"/>
      <c r="MHK671" s="5"/>
      <c r="MHL671" s="5"/>
      <c r="MHM671" s="5"/>
      <c r="MHN671" s="5"/>
      <c r="MHO671" s="5"/>
      <c r="MHP671" s="5"/>
      <c r="MHQ671" s="5"/>
      <c r="MHR671" s="5"/>
      <c r="MHS671" s="5"/>
      <c r="MHT671" s="5"/>
      <c r="MHU671" s="5"/>
      <c r="MHV671" s="5"/>
      <c r="MHW671" s="5"/>
      <c r="MHX671" s="5"/>
      <c r="MHY671" s="5"/>
      <c r="MHZ671" s="5"/>
      <c r="MIA671" s="5"/>
      <c r="MIB671" s="5"/>
      <c r="MIC671" s="5"/>
      <c r="MID671" s="5"/>
      <c r="MIE671" s="5"/>
      <c r="MIF671" s="5"/>
      <c r="MIG671" s="5"/>
      <c r="MIH671" s="5"/>
      <c r="MII671" s="5"/>
      <c r="MIJ671" s="5"/>
      <c r="MIK671" s="5"/>
      <c r="MIL671" s="5"/>
      <c r="MIM671" s="5"/>
      <c r="MIN671" s="5"/>
      <c r="MIO671" s="5"/>
      <c r="MIP671" s="5"/>
      <c r="MIQ671" s="5"/>
      <c r="MIR671" s="5"/>
      <c r="MIS671" s="5"/>
      <c r="MIT671" s="5"/>
      <c r="MIU671" s="5"/>
      <c r="MIV671" s="5"/>
      <c r="MIW671" s="5"/>
      <c r="MIX671" s="5"/>
      <c r="MIY671" s="5"/>
      <c r="MIZ671" s="5"/>
      <c r="MJA671" s="5"/>
      <c r="MJB671" s="5"/>
      <c r="MJC671" s="5"/>
      <c r="MJD671" s="5"/>
      <c r="MJE671" s="5"/>
      <c r="MJF671" s="5"/>
      <c r="MJG671" s="5"/>
      <c r="MJH671" s="5"/>
      <c r="MJI671" s="5"/>
      <c r="MJJ671" s="5"/>
      <c r="MJK671" s="5"/>
      <c r="MJL671" s="5"/>
      <c r="MJM671" s="5"/>
      <c r="MJN671" s="5"/>
      <c r="MJO671" s="5"/>
      <c r="MJP671" s="5"/>
      <c r="MJQ671" s="5"/>
      <c r="MJR671" s="5"/>
      <c r="MJS671" s="5"/>
      <c r="MJT671" s="5"/>
      <c r="MJU671" s="5"/>
      <c r="MJV671" s="5"/>
      <c r="MJW671" s="5"/>
      <c r="MJX671" s="5"/>
      <c r="MJY671" s="5"/>
      <c r="MJZ671" s="5"/>
      <c r="MKA671" s="5"/>
      <c r="MKB671" s="5"/>
      <c r="MKC671" s="5"/>
      <c r="MKD671" s="5"/>
      <c r="MKE671" s="5"/>
      <c r="MKF671" s="5"/>
      <c r="MKG671" s="5"/>
      <c r="MKH671" s="5"/>
      <c r="MKI671" s="5"/>
      <c r="MKJ671" s="5"/>
      <c r="MKK671" s="5"/>
      <c r="MKL671" s="5"/>
      <c r="MKM671" s="5"/>
      <c r="MKN671" s="5"/>
      <c r="MKO671" s="5"/>
      <c r="MKP671" s="5"/>
      <c r="MKQ671" s="5"/>
      <c r="MKR671" s="5"/>
      <c r="MKS671" s="5"/>
      <c r="MKT671" s="5"/>
      <c r="MKU671" s="5"/>
      <c r="MKV671" s="5"/>
      <c r="MKW671" s="5"/>
      <c r="MKX671" s="5"/>
      <c r="MKY671" s="5"/>
      <c r="MKZ671" s="5"/>
      <c r="MLA671" s="5"/>
      <c r="MLB671" s="5"/>
      <c r="MLC671" s="5"/>
      <c r="MLD671" s="5"/>
      <c r="MLE671" s="5"/>
      <c r="MLF671" s="5"/>
      <c r="MLG671" s="5"/>
      <c r="MLH671" s="5"/>
      <c r="MLI671" s="5"/>
      <c r="MLJ671" s="5"/>
      <c r="MLK671" s="5"/>
      <c r="MLL671" s="5"/>
      <c r="MLM671" s="5"/>
      <c r="MLN671" s="5"/>
      <c r="MLO671" s="5"/>
      <c r="MLP671" s="5"/>
      <c r="MLQ671" s="5"/>
      <c r="MLR671" s="5"/>
      <c r="MLS671" s="5"/>
      <c r="MLT671" s="5"/>
      <c r="MLU671" s="5"/>
      <c r="MLV671" s="5"/>
      <c r="MLW671" s="5"/>
      <c r="MLX671" s="5"/>
      <c r="MLY671" s="5"/>
      <c r="MLZ671" s="5"/>
      <c r="MMA671" s="5"/>
      <c r="MMB671" s="5"/>
      <c r="MMC671" s="5"/>
      <c r="MMD671" s="5"/>
      <c r="MME671" s="5"/>
      <c r="MMF671" s="5"/>
      <c r="MMG671" s="5"/>
      <c r="MMH671" s="5"/>
      <c r="MMI671" s="5"/>
      <c r="MMJ671" s="5"/>
      <c r="MMK671" s="5"/>
      <c r="MML671" s="5"/>
      <c r="MMM671" s="5"/>
      <c r="MMN671" s="5"/>
      <c r="MMO671" s="5"/>
      <c r="MMP671" s="5"/>
      <c r="MMQ671" s="5"/>
      <c r="MMR671" s="5"/>
      <c r="MMS671" s="5"/>
      <c r="MMT671" s="5"/>
      <c r="MMU671" s="5"/>
      <c r="MMV671" s="5"/>
      <c r="MMW671" s="5"/>
      <c r="MMX671" s="5"/>
      <c r="MMY671" s="5"/>
      <c r="MMZ671" s="5"/>
      <c r="MNA671" s="5"/>
      <c r="MNB671" s="5"/>
      <c r="MNC671" s="5"/>
      <c r="MND671" s="5"/>
      <c r="MNE671" s="5"/>
      <c r="MNF671" s="5"/>
      <c r="MNG671" s="5"/>
      <c r="MNH671" s="5"/>
      <c r="MNI671" s="5"/>
      <c r="MNJ671" s="5"/>
      <c r="MNK671" s="5"/>
      <c r="MNL671" s="5"/>
      <c r="MNM671" s="5"/>
      <c r="MNN671" s="5"/>
      <c r="MNO671" s="5"/>
      <c r="MNP671" s="5"/>
      <c r="MNQ671" s="5"/>
      <c r="MNR671" s="5"/>
      <c r="MNS671" s="5"/>
      <c r="MNT671" s="5"/>
      <c r="MNU671" s="5"/>
      <c r="MNV671" s="5"/>
      <c r="MNW671" s="5"/>
      <c r="MNX671" s="5"/>
      <c r="MNY671" s="5"/>
      <c r="MNZ671" s="5"/>
      <c r="MOA671" s="5"/>
      <c r="MOB671" s="5"/>
      <c r="MOC671" s="5"/>
      <c r="MOD671" s="5"/>
      <c r="MOE671" s="5"/>
      <c r="MOF671" s="5"/>
      <c r="MOG671" s="5"/>
      <c r="MOH671" s="5"/>
      <c r="MOI671" s="5"/>
      <c r="MOJ671" s="5"/>
      <c r="MOK671" s="5"/>
      <c r="MOL671" s="5"/>
      <c r="MOM671" s="5"/>
      <c r="MON671" s="5"/>
      <c r="MOO671" s="5"/>
      <c r="MOP671" s="5"/>
      <c r="MOQ671" s="5"/>
      <c r="MOR671" s="5"/>
      <c r="MOS671" s="5"/>
      <c r="MOT671" s="5"/>
      <c r="MOU671" s="5"/>
      <c r="MOV671" s="5"/>
      <c r="MOW671" s="5"/>
      <c r="MOX671" s="5"/>
      <c r="MOY671" s="5"/>
      <c r="MOZ671" s="5"/>
      <c r="MPA671" s="5"/>
      <c r="MPB671" s="5"/>
      <c r="MPC671" s="5"/>
      <c r="MPD671" s="5"/>
      <c r="MPE671" s="5"/>
      <c r="MPF671" s="5"/>
      <c r="MPG671" s="5"/>
      <c r="MPH671" s="5"/>
      <c r="MPI671" s="5"/>
      <c r="MPJ671" s="5"/>
      <c r="MPK671" s="5"/>
      <c r="MPL671" s="5"/>
      <c r="MPM671" s="5"/>
      <c r="MPN671" s="5"/>
      <c r="MPO671" s="5"/>
      <c r="MPP671" s="5"/>
      <c r="MPQ671" s="5"/>
      <c r="MPR671" s="5"/>
      <c r="MPS671" s="5"/>
      <c r="MPT671" s="5"/>
      <c r="MPU671" s="5"/>
      <c r="MPV671" s="5"/>
      <c r="MPW671" s="5"/>
      <c r="MPX671" s="5"/>
      <c r="MPY671" s="5"/>
      <c r="MPZ671" s="5"/>
      <c r="MQA671" s="5"/>
      <c r="MQB671" s="5"/>
      <c r="MQC671" s="5"/>
      <c r="MQD671" s="5"/>
      <c r="MQE671" s="5"/>
      <c r="MQF671" s="5"/>
      <c r="MQG671" s="5"/>
      <c r="MQH671" s="5"/>
      <c r="MQI671" s="5"/>
      <c r="MQJ671" s="5"/>
      <c r="MQK671" s="5"/>
      <c r="MQL671" s="5"/>
      <c r="MQM671" s="5"/>
      <c r="MQN671" s="5"/>
      <c r="MQO671" s="5"/>
      <c r="MQP671" s="5"/>
      <c r="MQQ671" s="5"/>
      <c r="MQR671" s="5"/>
      <c r="MQS671" s="5"/>
      <c r="MQT671" s="5"/>
      <c r="MQU671" s="5"/>
      <c r="MQV671" s="5"/>
      <c r="MQW671" s="5"/>
      <c r="MQX671" s="5"/>
      <c r="MQY671" s="5"/>
      <c r="MQZ671" s="5"/>
      <c r="MRA671" s="5"/>
      <c r="MRB671" s="5"/>
      <c r="MRC671" s="5"/>
      <c r="MRD671" s="5"/>
      <c r="MRE671" s="5"/>
      <c r="MRF671" s="5"/>
      <c r="MRG671" s="5"/>
      <c r="MRH671" s="5"/>
      <c r="MRI671" s="5"/>
      <c r="MRJ671" s="5"/>
      <c r="MRK671" s="5"/>
      <c r="MRL671" s="5"/>
      <c r="MRM671" s="5"/>
      <c r="MRN671" s="5"/>
      <c r="MRO671" s="5"/>
      <c r="MRP671" s="5"/>
      <c r="MRQ671" s="5"/>
      <c r="MRR671" s="5"/>
      <c r="MRS671" s="5"/>
      <c r="MRT671" s="5"/>
      <c r="MRU671" s="5"/>
      <c r="MRV671" s="5"/>
      <c r="MRW671" s="5"/>
      <c r="MRX671" s="5"/>
      <c r="MRY671" s="5"/>
      <c r="MRZ671" s="5"/>
      <c r="MSA671" s="5"/>
      <c r="MSB671" s="5"/>
      <c r="MSC671" s="5"/>
      <c r="MSD671" s="5"/>
      <c r="MSE671" s="5"/>
      <c r="MSF671" s="5"/>
      <c r="MSG671" s="5"/>
      <c r="MSH671" s="5"/>
      <c r="MSI671" s="5"/>
      <c r="MSJ671" s="5"/>
      <c r="MSK671" s="5"/>
      <c r="MSL671" s="5"/>
      <c r="MSM671" s="5"/>
      <c r="MSN671" s="5"/>
      <c r="MSO671" s="5"/>
      <c r="MSP671" s="5"/>
      <c r="MSQ671" s="5"/>
      <c r="MSR671" s="5"/>
      <c r="MSS671" s="5"/>
      <c r="MST671" s="5"/>
      <c r="MSU671" s="5"/>
      <c r="MSV671" s="5"/>
      <c r="MSW671" s="5"/>
      <c r="MSX671" s="5"/>
      <c r="MSY671" s="5"/>
      <c r="MSZ671" s="5"/>
      <c r="MTA671" s="5"/>
      <c r="MTB671" s="5"/>
      <c r="MTC671" s="5"/>
      <c r="MTD671" s="5"/>
      <c r="MTE671" s="5"/>
      <c r="MTF671" s="5"/>
      <c r="MTG671" s="5"/>
      <c r="MTH671" s="5"/>
      <c r="MTI671" s="5"/>
      <c r="MTJ671" s="5"/>
      <c r="MTK671" s="5"/>
      <c r="MTL671" s="5"/>
      <c r="MTM671" s="5"/>
      <c r="MTN671" s="5"/>
      <c r="MTO671" s="5"/>
      <c r="MTP671" s="5"/>
      <c r="MTQ671" s="5"/>
      <c r="MTR671" s="5"/>
      <c r="MTS671" s="5"/>
      <c r="MTT671" s="5"/>
      <c r="MTU671" s="5"/>
      <c r="MTV671" s="5"/>
      <c r="MTW671" s="5"/>
      <c r="MTX671" s="5"/>
      <c r="MTY671" s="5"/>
      <c r="MTZ671" s="5"/>
      <c r="MUA671" s="5"/>
      <c r="MUB671" s="5"/>
      <c r="MUC671" s="5"/>
      <c r="MUD671" s="5"/>
      <c r="MUE671" s="5"/>
      <c r="MUF671" s="5"/>
      <c r="MUG671" s="5"/>
      <c r="MUH671" s="5"/>
      <c r="MUI671" s="5"/>
      <c r="MUJ671" s="5"/>
      <c r="MUK671" s="5"/>
      <c r="MUL671" s="5"/>
      <c r="MUM671" s="5"/>
      <c r="MUN671" s="5"/>
      <c r="MUO671" s="5"/>
      <c r="MUP671" s="5"/>
      <c r="MUQ671" s="5"/>
      <c r="MUR671" s="5"/>
      <c r="MUS671" s="5"/>
      <c r="MUT671" s="5"/>
      <c r="MUU671" s="5"/>
      <c r="MUV671" s="5"/>
      <c r="MUW671" s="5"/>
      <c r="MUX671" s="5"/>
      <c r="MUY671" s="5"/>
      <c r="MUZ671" s="5"/>
      <c r="MVA671" s="5"/>
      <c r="MVB671" s="5"/>
      <c r="MVC671" s="5"/>
      <c r="MVD671" s="5"/>
      <c r="MVE671" s="5"/>
      <c r="MVF671" s="5"/>
      <c r="MVG671" s="5"/>
      <c r="MVH671" s="5"/>
      <c r="MVI671" s="5"/>
      <c r="MVJ671" s="5"/>
      <c r="MVK671" s="5"/>
      <c r="MVL671" s="5"/>
      <c r="MVM671" s="5"/>
      <c r="MVN671" s="5"/>
      <c r="MVO671" s="5"/>
      <c r="MVP671" s="5"/>
      <c r="MVQ671" s="5"/>
      <c r="MVR671" s="5"/>
      <c r="MVS671" s="5"/>
      <c r="MVT671" s="5"/>
      <c r="MVU671" s="5"/>
      <c r="MVV671" s="5"/>
      <c r="MVW671" s="5"/>
      <c r="MVX671" s="5"/>
      <c r="MVY671" s="5"/>
      <c r="MVZ671" s="5"/>
      <c r="MWA671" s="5"/>
      <c r="MWB671" s="5"/>
      <c r="MWC671" s="5"/>
      <c r="MWD671" s="5"/>
      <c r="MWE671" s="5"/>
      <c r="MWF671" s="5"/>
      <c r="MWG671" s="5"/>
      <c r="MWH671" s="5"/>
      <c r="MWI671" s="5"/>
      <c r="MWJ671" s="5"/>
      <c r="MWK671" s="5"/>
      <c r="MWL671" s="5"/>
      <c r="MWM671" s="5"/>
      <c r="MWN671" s="5"/>
      <c r="MWO671" s="5"/>
      <c r="MWP671" s="5"/>
      <c r="MWQ671" s="5"/>
      <c r="MWR671" s="5"/>
      <c r="MWS671" s="5"/>
      <c r="MWT671" s="5"/>
      <c r="MWU671" s="5"/>
      <c r="MWV671" s="5"/>
      <c r="MWW671" s="5"/>
      <c r="MWX671" s="5"/>
      <c r="MWY671" s="5"/>
      <c r="MWZ671" s="5"/>
      <c r="MXA671" s="5"/>
      <c r="MXB671" s="5"/>
      <c r="MXC671" s="5"/>
      <c r="MXD671" s="5"/>
      <c r="MXE671" s="5"/>
      <c r="MXF671" s="5"/>
      <c r="MXG671" s="5"/>
      <c r="MXH671" s="5"/>
      <c r="MXI671" s="5"/>
      <c r="MXJ671" s="5"/>
      <c r="MXK671" s="5"/>
      <c r="MXL671" s="5"/>
      <c r="MXM671" s="5"/>
      <c r="MXN671" s="5"/>
      <c r="MXO671" s="5"/>
      <c r="MXP671" s="5"/>
      <c r="MXQ671" s="5"/>
      <c r="MXR671" s="5"/>
      <c r="MXS671" s="5"/>
      <c r="MXT671" s="5"/>
      <c r="MXU671" s="5"/>
      <c r="MXV671" s="5"/>
      <c r="MXW671" s="5"/>
      <c r="MXX671" s="5"/>
      <c r="MXY671" s="5"/>
      <c r="MXZ671" s="5"/>
      <c r="MYA671" s="5"/>
      <c r="MYB671" s="5"/>
      <c r="MYC671" s="5"/>
      <c r="MYD671" s="5"/>
      <c r="MYE671" s="5"/>
      <c r="MYF671" s="5"/>
      <c r="MYG671" s="5"/>
      <c r="MYH671" s="5"/>
      <c r="MYI671" s="5"/>
      <c r="MYJ671" s="5"/>
      <c r="MYK671" s="5"/>
      <c r="MYL671" s="5"/>
      <c r="MYM671" s="5"/>
      <c r="MYN671" s="5"/>
      <c r="MYO671" s="5"/>
      <c r="MYP671" s="5"/>
      <c r="MYQ671" s="5"/>
      <c r="MYR671" s="5"/>
      <c r="MYS671" s="5"/>
      <c r="MYT671" s="5"/>
      <c r="MYU671" s="5"/>
      <c r="MYV671" s="5"/>
      <c r="MYW671" s="5"/>
      <c r="MYX671" s="5"/>
      <c r="MYY671" s="5"/>
      <c r="MYZ671" s="5"/>
      <c r="MZA671" s="5"/>
      <c r="MZB671" s="5"/>
      <c r="MZC671" s="5"/>
      <c r="MZD671" s="5"/>
      <c r="MZE671" s="5"/>
      <c r="MZF671" s="5"/>
      <c r="MZG671" s="5"/>
      <c r="MZH671" s="5"/>
      <c r="MZI671" s="5"/>
      <c r="MZJ671" s="5"/>
      <c r="MZK671" s="5"/>
      <c r="MZL671" s="5"/>
      <c r="MZM671" s="5"/>
      <c r="MZN671" s="5"/>
      <c r="MZO671" s="5"/>
      <c r="MZP671" s="5"/>
      <c r="MZQ671" s="5"/>
      <c r="MZR671" s="5"/>
      <c r="MZS671" s="5"/>
      <c r="MZT671" s="5"/>
      <c r="MZU671" s="5"/>
      <c r="MZV671" s="5"/>
      <c r="MZW671" s="5"/>
      <c r="MZX671" s="5"/>
      <c r="MZY671" s="5"/>
      <c r="MZZ671" s="5"/>
      <c r="NAA671" s="5"/>
      <c r="NAB671" s="5"/>
      <c r="NAC671" s="5"/>
      <c r="NAD671" s="5"/>
      <c r="NAE671" s="5"/>
      <c r="NAF671" s="5"/>
      <c r="NAG671" s="5"/>
      <c r="NAH671" s="5"/>
      <c r="NAI671" s="5"/>
      <c r="NAJ671" s="5"/>
      <c r="NAK671" s="5"/>
      <c r="NAL671" s="5"/>
      <c r="NAM671" s="5"/>
      <c r="NAN671" s="5"/>
      <c r="NAO671" s="5"/>
      <c r="NAP671" s="5"/>
      <c r="NAQ671" s="5"/>
      <c r="NAR671" s="5"/>
      <c r="NAS671" s="5"/>
      <c r="NAT671" s="5"/>
      <c r="NAU671" s="5"/>
      <c r="NAV671" s="5"/>
      <c r="NAW671" s="5"/>
      <c r="NAX671" s="5"/>
      <c r="NAY671" s="5"/>
      <c r="NAZ671" s="5"/>
      <c r="NBA671" s="5"/>
      <c r="NBB671" s="5"/>
      <c r="NBC671" s="5"/>
      <c r="NBD671" s="5"/>
      <c r="NBE671" s="5"/>
      <c r="NBF671" s="5"/>
      <c r="NBG671" s="5"/>
      <c r="NBH671" s="5"/>
      <c r="NBI671" s="5"/>
      <c r="NBJ671" s="5"/>
      <c r="NBK671" s="5"/>
      <c r="NBL671" s="5"/>
      <c r="NBM671" s="5"/>
      <c r="NBN671" s="5"/>
      <c r="NBO671" s="5"/>
      <c r="NBP671" s="5"/>
      <c r="NBQ671" s="5"/>
      <c r="NBR671" s="5"/>
      <c r="NBS671" s="5"/>
      <c r="NBT671" s="5"/>
      <c r="NBU671" s="5"/>
      <c r="NBV671" s="5"/>
      <c r="NBW671" s="5"/>
      <c r="NBX671" s="5"/>
      <c r="NBY671" s="5"/>
      <c r="NBZ671" s="5"/>
      <c r="NCA671" s="5"/>
      <c r="NCB671" s="5"/>
      <c r="NCC671" s="5"/>
      <c r="NCD671" s="5"/>
      <c r="NCE671" s="5"/>
      <c r="NCF671" s="5"/>
      <c r="NCG671" s="5"/>
      <c r="NCH671" s="5"/>
      <c r="NCI671" s="5"/>
      <c r="NCJ671" s="5"/>
      <c r="NCK671" s="5"/>
      <c r="NCL671" s="5"/>
      <c r="NCM671" s="5"/>
      <c r="NCN671" s="5"/>
      <c r="NCO671" s="5"/>
      <c r="NCP671" s="5"/>
      <c r="NCQ671" s="5"/>
      <c r="NCR671" s="5"/>
      <c r="NCS671" s="5"/>
      <c r="NCT671" s="5"/>
      <c r="NCU671" s="5"/>
      <c r="NCV671" s="5"/>
      <c r="NCW671" s="5"/>
      <c r="NCX671" s="5"/>
      <c r="NCY671" s="5"/>
      <c r="NCZ671" s="5"/>
      <c r="NDA671" s="5"/>
      <c r="NDB671" s="5"/>
      <c r="NDC671" s="5"/>
      <c r="NDD671" s="5"/>
      <c r="NDE671" s="5"/>
      <c r="NDF671" s="5"/>
      <c r="NDG671" s="5"/>
      <c r="NDH671" s="5"/>
      <c r="NDI671" s="5"/>
      <c r="NDJ671" s="5"/>
      <c r="NDK671" s="5"/>
      <c r="NDL671" s="5"/>
      <c r="NDM671" s="5"/>
      <c r="NDN671" s="5"/>
      <c r="NDO671" s="5"/>
      <c r="NDP671" s="5"/>
      <c r="NDQ671" s="5"/>
      <c r="NDR671" s="5"/>
      <c r="NDS671" s="5"/>
      <c r="NDT671" s="5"/>
      <c r="NDU671" s="5"/>
      <c r="NDV671" s="5"/>
      <c r="NDW671" s="5"/>
      <c r="NDX671" s="5"/>
      <c r="NDY671" s="5"/>
      <c r="NDZ671" s="5"/>
      <c r="NEA671" s="5"/>
      <c r="NEB671" s="5"/>
      <c r="NEC671" s="5"/>
      <c r="NED671" s="5"/>
      <c r="NEE671" s="5"/>
      <c r="NEF671" s="5"/>
      <c r="NEG671" s="5"/>
      <c r="NEH671" s="5"/>
      <c r="NEI671" s="5"/>
      <c r="NEJ671" s="5"/>
      <c r="NEK671" s="5"/>
      <c r="NEL671" s="5"/>
      <c r="NEM671" s="5"/>
      <c r="NEN671" s="5"/>
      <c r="NEO671" s="5"/>
      <c r="NEP671" s="5"/>
      <c r="NEQ671" s="5"/>
      <c r="NER671" s="5"/>
      <c r="NES671" s="5"/>
      <c r="NET671" s="5"/>
      <c r="NEU671" s="5"/>
      <c r="NEV671" s="5"/>
      <c r="NEW671" s="5"/>
      <c r="NEX671" s="5"/>
      <c r="NEY671" s="5"/>
      <c r="NEZ671" s="5"/>
      <c r="NFA671" s="5"/>
      <c r="NFB671" s="5"/>
      <c r="NFC671" s="5"/>
      <c r="NFD671" s="5"/>
      <c r="NFE671" s="5"/>
      <c r="NFF671" s="5"/>
      <c r="NFG671" s="5"/>
      <c r="NFH671" s="5"/>
      <c r="NFI671" s="5"/>
      <c r="NFJ671" s="5"/>
      <c r="NFK671" s="5"/>
      <c r="NFL671" s="5"/>
      <c r="NFM671" s="5"/>
      <c r="NFN671" s="5"/>
      <c r="NFO671" s="5"/>
      <c r="NFP671" s="5"/>
      <c r="NFQ671" s="5"/>
      <c r="NFR671" s="5"/>
      <c r="NFS671" s="5"/>
      <c r="NFT671" s="5"/>
      <c r="NFU671" s="5"/>
      <c r="NFV671" s="5"/>
      <c r="NFW671" s="5"/>
      <c r="NFX671" s="5"/>
      <c r="NFY671" s="5"/>
      <c r="NFZ671" s="5"/>
      <c r="NGA671" s="5"/>
      <c r="NGB671" s="5"/>
      <c r="NGC671" s="5"/>
      <c r="NGD671" s="5"/>
      <c r="NGE671" s="5"/>
      <c r="NGF671" s="5"/>
      <c r="NGG671" s="5"/>
      <c r="NGH671" s="5"/>
      <c r="NGI671" s="5"/>
      <c r="NGJ671" s="5"/>
      <c r="NGK671" s="5"/>
      <c r="NGL671" s="5"/>
      <c r="NGM671" s="5"/>
      <c r="NGN671" s="5"/>
      <c r="NGO671" s="5"/>
      <c r="NGP671" s="5"/>
      <c r="NGQ671" s="5"/>
      <c r="NGR671" s="5"/>
      <c r="NGS671" s="5"/>
      <c r="NGT671" s="5"/>
      <c r="NGU671" s="5"/>
      <c r="NGV671" s="5"/>
      <c r="NGW671" s="5"/>
      <c r="NGX671" s="5"/>
      <c r="NGY671" s="5"/>
      <c r="NGZ671" s="5"/>
      <c r="NHA671" s="5"/>
      <c r="NHB671" s="5"/>
      <c r="NHC671" s="5"/>
      <c r="NHD671" s="5"/>
      <c r="NHE671" s="5"/>
      <c r="NHF671" s="5"/>
      <c r="NHG671" s="5"/>
      <c r="NHH671" s="5"/>
      <c r="NHI671" s="5"/>
      <c r="NHJ671" s="5"/>
      <c r="NHK671" s="5"/>
      <c r="NHL671" s="5"/>
      <c r="NHM671" s="5"/>
      <c r="NHN671" s="5"/>
      <c r="NHO671" s="5"/>
      <c r="NHP671" s="5"/>
      <c r="NHQ671" s="5"/>
      <c r="NHR671" s="5"/>
      <c r="NHS671" s="5"/>
      <c r="NHT671" s="5"/>
      <c r="NHU671" s="5"/>
      <c r="NHV671" s="5"/>
      <c r="NHW671" s="5"/>
      <c r="NHX671" s="5"/>
      <c r="NHY671" s="5"/>
      <c r="NHZ671" s="5"/>
      <c r="NIA671" s="5"/>
      <c r="NIB671" s="5"/>
      <c r="NIC671" s="5"/>
      <c r="NID671" s="5"/>
      <c r="NIE671" s="5"/>
      <c r="NIF671" s="5"/>
      <c r="NIG671" s="5"/>
      <c r="NIH671" s="5"/>
      <c r="NII671" s="5"/>
      <c r="NIJ671" s="5"/>
      <c r="NIK671" s="5"/>
      <c r="NIL671" s="5"/>
      <c r="NIM671" s="5"/>
      <c r="NIN671" s="5"/>
      <c r="NIO671" s="5"/>
      <c r="NIP671" s="5"/>
      <c r="NIQ671" s="5"/>
      <c r="NIR671" s="5"/>
      <c r="NIS671" s="5"/>
      <c r="NIT671" s="5"/>
      <c r="NIU671" s="5"/>
      <c r="NIV671" s="5"/>
      <c r="NIW671" s="5"/>
      <c r="NIX671" s="5"/>
      <c r="NIY671" s="5"/>
      <c r="NIZ671" s="5"/>
      <c r="NJA671" s="5"/>
      <c r="NJB671" s="5"/>
      <c r="NJC671" s="5"/>
      <c r="NJD671" s="5"/>
      <c r="NJE671" s="5"/>
      <c r="NJF671" s="5"/>
      <c r="NJG671" s="5"/>
      <c r="NJH671" s="5"/>
      <c r="NJI671" s="5"/>
      <c r="NJJ671" s="5"/>
      <c r="NJK671" s="5"/>
      <c r="NJL671" s="5"/>
      <c r="NJM671" s="5"/>
      <c r="NJN671" s="5"/>
      <c r="NJO671" s="5"/>
      <c r="NJP671" s="5"/>
      <c r="NJQ671" s="5"/>
      <c r="NJR671" s="5"/>
      <c r="NJS671" s="5"/>
      <c r="NJT671" s="5"/>
      <c r="NJU671" s="5"/>
      <c r="NJV671" s="5"/>
      <c r="NJW671" s="5"/>
      <c r="NJX671" s="5"/>
      <c r="NJY671" s="5"/>
      <c r="NJZ671" s="5"/>
      <c r="NKA671" s="5"/>
      <c r="NKB671" s="5"/>
      <c r="NKC671" s="5"/>
      <c r="NKD671" s="5"/>
      <c r="NKE671" s="5"/>
      <c r="NKF671" s="5"/>
      <c r="NKG671" s="5"/>
      <c r="NKH671" s="5"/>
      <c r="NKI671" s="5"/>
      <c r="NKJ671" s="5"/>
      <c r="NKK671" s="5"/>
      <c r="NKL671" s="5"/>
      <c r="NKM671" s="5"/>
      <c r="NKN671" s="5"/>
      <c r="NKO671" s="5"/>
      <c r="NKP671" s="5"/>
      <c r="NKQ671" s="5"/>
      <c r="NKR671" s="5"/>
      <c r="NKS671" s="5"/>
      <c r="NKT671" s="5"/>
      <c r="NKU671" s="5"/>
      <c r="NKV671" s="5"/>
      <c r="NKW671" s="5"/>
      <c r="NKX671" s="5"/>
      <c r="NKY671" s="5"/>
      <c r="NKZ671" s="5"/>
      <c r="NLA671" s="5"/>
      <c r="NLB671" s="5"/>
      <c r="NLC671" s="5"/>
      <c r="NLD671" s="5"/>
      <c r="NLE671" s="5"/>
      <c r="NLF671" s="5"/>
      <c r="NLG671" s="5"/>
      <c r="NLH671" s="5"/>
      <c r="NLI671" s="5"/>
      <c r="NLJ671" s="5"/>
      <c r="NLK671" s="5"/>
      <c r="NLL671" s="5"/>
      <c r="NLM671" s="5"/>
      <c r="NLN671" s="5"/>
      <c r="NLO671" s="5"/>
      <c r="NLP671" s="5"/>
      <c r="NLQ671" s="5"/>
      <c r="NLR671" s="5"/>
      <c r="NLS671" s="5"/>
      <c r="NLT671" s="5"/>
      <c r="NLU671" s="5"/>
      <c r="NLV671" s="5"/>
      <c r="NLW671" s="5"/>
      <c r="NLX671" s="5"/>
      <c r="NLY671" s="5"/>
      <c r="NLZ671" s="5"/>
      <c r="NMA671" s="5"/>
      <c r="NMB671" s="5"/>
      <c r="NMC671" s="5"/>
      <c r="NMD671" s="5"/>
      <c r="NME671" s="5"/>
      <c r="NMF671" s="5"/>
      <c r="NMG671" s="5"/>
      <c r="NMH671" s="5"/>
      <c r="NMI671" s="5"/>
      <c r="NMJ671" s="5"/>
      <c r="NMK671" s="5"/>
      <c r="NML671" s="5"/>
      <c r="NMM671" s="5"/>
      <c r="NMN671" s="5"/>
      <c r="NMO671" s="5"/>
      <c r="NMP671" s="5"/>
      <c r="NMQ671" s="5"/>
      <c r="NMR671" s="5"/>
      <c r="NMS671" s="5"/>
      <c r="NMT671" s="5"/>
      <c r="NMU671" s="5"/>
      <c r="NMV671" s="5"/>
      <c r="NMW671" s="5"/>
      <c r="NMX671" s="5"/>
      <c r="NMY671" s="5"/>
      <c r="NMZ671" s="5"/>
      <c r="NNA671" s="5"/>
      <c r="NNB671" s="5"/>
      <c r="NNC671" s="5"/>
      <c r="NND671" s="5"/>
      <c r="NNE671" s="5"/>
      <c r="NNF671" s="5"/>
      <c r="NNG671" s="5"/>
      <c r="NNH671" s="5"/>
      <c r="NNI671" s="5"/>
      <c r="NNJ671" s="5"/>
      <c r="NNK671" s="5"/>
      <c r="NNL671" s="5"/>
      <c r="NNM671" s="5"/>
      <c r="NNN671" s="5"/>
      <c r="NNO671" s="5"/>
      <c r="NNP671" s="5"/>
      <c r="NNQ671" s="5"/>
      <c r="NNR671" s="5"/>
      <c r="NNS671" s="5"/>
      <c r="NNT671" s="5"/>
      <c r="NNU671" s="5"/>
      <c r="NNV671" s="5"/>
      <c r="NNW671" s="5"/>
      <c r="NNX671" s="5"/>
      <c r="NNY671" s="5"/>
      <c r="NNZ671" s="5"/>
      <c r="NOA671" s="5"/>
      <c r="NOB671" s="5"/>
      <c r="NOC671" s="5"/>
      <c r="NOD671" s="5"/>
      <c r="NOE671" s="5"/>
      <c r="NOF671" s="5"/>
      <c r="NOG671" s="5"/>
      <c r="NOH671" s="5"/>
      <c r="NOI671" s="5"/>
      <c r="NOJ671" s="5"/>
      <c r="NOK671" s="5"/>
      <c r="NOL671" s="5"/>
      <c r="NOM671" s="5"/>
      <c r="NON671" s="5"/>
      <c r="NOO671" s="5"/>
      <c r="NOP671" s="5"/>
      <c r="NOQ671" s="5"/>
      <c r="NOR671" s="5"/>
      <c r="NOS671" s="5"/>
      <c r="NOT671" s="5"/>
      <c r="NOU671" s="5"/>
      <c r="NOV671" s="5"/>
      <c r="NOW671" s="5"/>
      <c r="NOX671" s="5"/>
      <c r="NOY671" s="5"/>
      <c r="NOZ671" s="5"/>
      <c r="NPA671" s="5"/>
      <c r="NPB671" s="5"/>
      <c r="NPC671" s="5"/>
      <c r="NPD671" s="5"/>
      <c r="NPE671" s="5"/>
      <c r="NPF671" s="5"/>
      <c r="NPG671" s="5"/>
      <c r="NPH671" s="5"/>
      <c r="NPI671" s="5"/>
      <c r="NPJ671" s="5"/>
      <c r="NPK671" s="5"/>
      <c r="NPL671" s="5"/>
      <c r="NPM671" s="5"/>
      <c r="NPN671" s="5"/>
      <c r="NPO671" s="5"/>
      <c r="NPP671" s="5"/>
      <c r="NPQ671" s="5"/>
      <c r="NPR671" s="5"/>
      <c r="NPS671" s="5"/>
      <c r="NPT671" s="5"/>
      <c r="NPU671" s="5"/>
      <c r="NPV671" s="5"/>
      <c r="NPW671" s="5"/>
      <c r="NPX671" s="5"/>
      <c r="NPY671" s="5"/>
      <c r="NPZ671" s="5"/>
      <c r="NQA671" s="5"/>
      <c r="NQB671" s="5"/>
      <c r="NQC671" s="5"/>
      <c r="NQD671" s="5"/>
      <c r="NQE671" s="5"/>
      <c r="NQF671" s="5"/>
      <c r="NQG671" s="5"/>
      <c r="NQH671" s="5"/>
      <c r="NQI671" s="5"/>
      <c r="NQJ671" s="5"/>
      <c r="NQK671" s="5"/>
      <c r="NQL671" s="5"/>
      <c r="NQM671" s="5"/>
      <c r="NQN671" s="5"/>
      <c r="NQO671" s="5"/>
      <c r="NQP671" s="5"/>
      <c r="NQQ671" s="5"/>
      <c r="NQR671" s="5"/>
      <c r="NQS671" s="5"/>
      <c r="NQT671" s="5"/>
      <c r="NQU671" s="5"/>
      <c r="NQV671" s="5"/>
      <c r="NQW671" s="5"/>
      <c r="NQX671" s="5"/>
      <c r="NQY671" s="5"/>
      <c r="NQZ671" s="5"/>
      <c r="NRA671" s="5"/>
      <c r="NRB671" s="5"/>
      <c r="NRC671" s="5"/>
      <c r="NRD671" s="5"/>
      <c r="NRE671" s="5"/>
      <c r="NRF671" s="5"/>
      <c r="NRG671" s="5"/>
      <c r="NRH671" s="5"/>
      <c r="NRI671" s="5"/>
      <c r="NRJ671" s="5"/>
      <c r="NRK671" s="5"/>
      <c r="NRL671" s="5"/>
      <c r="NRM671" s="5"/>
      <c r="NRN671" s="5"/>
      <c r="NRO671" s="5"/>
      <c r="NRP671" s="5"/>
      <c r="NRQ671" s="5"/>
      <c r="NRR671" s="5"/>
      <c r="NRS671" s="5"/>
      <c r="NRT671" s="5"/>
      <c r="NRU671" s="5"/>
      <c r="NRV671" s="5"/>
      <c r="NRW671" s="5"/>
      <c r="NRX671" s="5"/>
      <c r="NRY671" s="5"/>
      <c r="NRZ671" s="5"/>
      <c r="NSA671" s="5"/>
      <c r="NSB671" s="5"/>
      <c r="NSC671" s="5"/>
      <c r="NSD671" s="5"/>
      <c r="NSE671" s="5"/>
      <c r="NSF671" s="5"/>
      <c r="NSG671" s="5"/>
      <c r="NSH671" s="5"/>
      <c r="NSI671" s="5"/>
      <c r="NSJ671" s="5"/>
      <c r="NSK671" s="5"/>
      <c r="NSL671" s="5"/>
      <c r="NSM671" s="5"/>
      <c r="NSN671" s="5"/>
      <c r="NSO671" s="5"/>
      <c r="NSP671" s="5"/>
      <c r="NSQ671" s="5"/>
      <c r="NSR671" s="5"/>
      <c r="NSS671" s="5"/>
      <c r="NST671" s="5"/>
      <c r="NSU671" s="5"/>
      <c r="NSV671" s="5"/>
      <c r="NSW671" s="5"/>
      <c r="NSX671" s="5"/>
      <c r="NSY671" s="5"/>
      <c r="NSZ671" s="5"/>
      <c r="NTA671" s="5"/>
      <c r="NTB671" s="5"/>
      <c r="NTC671" s="5"/>
      <c r="NTD671" s="5"/>
      <c r="NTE671" s="5"/>
      <c r="NTF671" s="5"/>
      <c r="NTG671" s="5"/>
      <c r="NTH671" s="5"/>
      <c r="NTI671" s="5"/>
      <c r="NTJ671" s="5"/>
      <c r="NTK671" s="5"/>
      <c r="NTL671" s="5"/>
      <c r="NTM671" s="5"/>
      <c r="NTN671" s="5"/>
      <c r="NTO671" s="5"/>
      <c r="NTP671" s="5"/>
      <c r="NTQ671" s="5"/>
      <c r="NTR671" s="5"/>
      <c r="NTS671" s="5"/>
      <c r="NTT671" s="5"/>
      <c r="NTU671" s="5"/>
      <c r="NTV671" s="5"/>
      <c r="NTW671" s="5"/>
      <c r="NTX671" s="5"/>
      <c r="NTY671" s="5"/>
      <c r="NTZ671" s="5"/>
      <c r="NUA671" s="5"/>
      <c r="NUB671" s="5"/>
      <c r="NUC671" s="5"/>
      <c r="NUD671" s="5"/>
      <c r="NUE671" s="5"/>
      <c r="NUF671" s="5"/>
      <c r="NUG671" s="5"/>
      <c r="NUH671" s="5"/>
      <c r="NUI671" s="5"/>
      <c r="NUJ671" s="5"/>
      <c r="NUK671" s="5"/>
      <c r="NUL671" s="5"/>
      <c r="NUM671" s="5"/>
      <c r="NUN671" s="5"/>
      <c r="NUO671" s="5"/>
      <c r="NUP671" s="5"/>
      <c r="NUQ671" s="5"/>
      <c r="NUR671" s="5"/>
      <c r="NUS671" s="5"/>
      <c r="NUT671" s="5"/>
      <c r="NUU671" s="5"/>
      <c r="NUV671" s="5"/>
      <c r="NUW671" s="5"/>
      <c r="NUX671" s="5"/>
      <c r="NUY671" s="5"/>
      <c r="NUZ671" s="5"/>
      <c r="NVA671" s="5"/>
      <c r="NVB671" s="5"/>
      <c r="NVC671" s="5"/>
      <c r="NVD671" s="5"/>
      <c r="NVE671" s="5"/>
      <c r="NVF671" s="5"/>
      <c r="NVG671" s="5"/>
      <c r="NVH671" s="5"/>
      <c r="NVI671" s="5"/>
      <c r="NVJ671" s="5"/>
      <c r="NVK671" s="5"/>
      <c r="NVL671" s="5"/>
      <c r="NVM671" s="5"/>
      <c r="NVN671" s="5"/>
      <c r="NVO671" s="5"/>
      <c r="NVP671" s="5"/>
      <c r="NVQ671" s="5"/>
      <c r="NVR671" s="5"/>
      <c r="NVS671" s="5"/>
      <c r="NVT671" s="5"/>
      <c r="NVU671" s="5"/>
      <c r="NVV671" s="5"/>
      <c r="NVW671" s="5"/>
      <c r="NVX671" s="5"/>
      <c r="NVY671" s="5"/>
      <c r="NVZ671" s="5"/>
      <c r="NWA671" s="5"/>
      <c r="NWB671" s="5"/>
      <c r="NWC671" s="5"/>
      <c r="NWD671" s="5"/>
      <c r="NWE671" s="5"/>
      <c r="NWF671" s="5"/>
      <c r="NWG671" s="5"/>
      <c r="NWH671" s="5"/>
      <c r="NWI671" s="5"/>
      <c r="NWJ671" s="5"/>
      <c r="NWK671" s="5"/>
      <c r="NWL671" s="5"/>
      <c r="NWM671" s="5"/>
      <c r="NWN671" s="5"/>
      <c r="NWO671" s="5"/>
      <c r="NWP671" s="5"/>
      <c r="NWQ671" s="5"/>
      <c r="NWR671" s="5"/>
      <c r="NWS671" s="5"/>
      <c r="NWT671" s="5"/>
      <c r="NWU671" s="5"/>
      <c r="NWV671" s="5"/>
      <c r="NWW671" s="5"/>
      <c r="NWX671" s="5"/>
      <c r="NWY671" s="5"/>
      <c r="NWZ671" s="5"/>
      <c r="NXA671" s="5"/>
      <c r="NXB671" s="5"/>
      <c r="NXC671" s="5"/>
      <c r="NXD671" s="5"/>
      <c r="NXE671" s="5"/>
      <c r="NXF671" s="5"/>
      <c r="NXG671" s="5"/>
      <c r="NXH671" s="5"/>
      <c r="NXI671" s="5"/>
      <c r="NXJ671" s="5"/>
      <c r="NXK671" s="5"/>
      <c r="NXL671" s="5"/>
      <c r="NXM671" s="5"/>
      <c r="NXN671" s="5"/>
      <c r="NXO671" s="5"/>
      <c r="NXP671" s="5"/>
      <c r="NXQ671" s="5"/>
      <c r="NXR671" s="5"/>
      <c r="NXS671" s="5"/>
      <c r="NXT671" s="5"/>
      <c r="NXU671" s="5"/>
      <c r="NXV671" s="5"/>
      <c r="NXW671" s="5"/>
      <c r="NXX671" s="5"/>
      <c r="NXY671" s="5"/>
      <c r="NXZ671" s="5"/>
      <c r="NYA671" s="5"/>
      <c r="NYB671" s="5"/>
      <c r="NYC671" s="5"/>
      <c r="NYD671" s="5"/>
      <c r="NYE671" s="5"/>
      <c r="NYF671" s="5"/>
      <c r="NYG671" s="5"/>
      <c r="NYH671" s="5"/>
      <c r="NYI671" s="5"/>
      <c r="NYJ671" s="5"/>
      <c r="NYK671" s="5"/>
      <c r="NYL671" s="5"/>
      <c r="NYM671" s="5"/>
      <c r="NYN671" s="5"/>
      <c r="NYO671" s="5"/>
      <c r="NYP671" s="5"/>
      <c r="NYQ671" s="5"/>
      <c r="NYR671" s="5"/>
      <c r="NYS671" s="5"/>
      <c r="NYT671" s="5"/>
      <c r="NYU671" s="5"/>
      <c r="NYV671" s="5"/>
      <c r="NYW671" s="5"/>
      <c r="NYX671" s="5"/>
      <c r="NYY671" s="5"/>
      <c r="NYZ671" s="5"/>
      <c r="NZA671" s="5"/>
      <c r="NZB671" s="5"/>
      <c r="NZC671" s="5"/>
      <c r="NZD671" s="5"/>
      <c r="NZE671" s="5"/>
      <c r="NZF671" s="5"/>
      <c r="NZG671" s="5"/>
      <c r="NZH671" s="5"/>
      <c r="NZI671" s="5"/>
      <c r="NZJ671" s="5"/>
      <c r="NZK671" s="5"/>
      <c r="NZL671" s="5"/>
      <c r="NZM671" s="5"/>
      <c r="NZN671" s="5"/>
      <c r="NZO671" s="5"/>
      <c r="NZP671" s="5"/>
      <c r="NZQ671" s="5"/>
      <c r="NZR671" s="5"/>
      <c r="NZS671" s="5"/>
      <c r="NZT671" s="5"/>
      <c r="NZU671" s="5"/>
      <c r="NZV671" s="5"/>
      <c r="NZW671" s="5"/>
      <c r="NZX671" s="5"/>
      <c r="NZY671" s="5"/>
      <c r="NZZ671" s="5"/>
      <c r="OAA671" s="5"/>
      <c r="OAB671" s="5"/>
      <c r="OAC671" s="5"/>
      <c r="OAD671" s="5"/>
      <c r="OAE671" s="5"/>
      <c r="OAF671" s="5"/>
      <c r="OAG671" s="5"/>
      <c r="OAH671" s="5"/>
      <c r="OAI671" s="5"/>
      <c r="OAJ671" s="5"/>
      <c r="OAK671" s="5"/>
      <c r="OAL671" s="5"/>
      <c r="OAM671" s="5"/>
      <c r="OAN671" s="5"/>
      <c r="OAO671" s="5"/>
      <c r="OAP671" s="5"/>
      <c r="OAQ671" s="5"/>
      <c r="OAR671" s="5"/>
      <c r="OAS671" s="5"/>
      <c r="OAT671" s="5"/>
      <c r="OAU671" s="5"/>
      <c r="OAV671" s="5"/>
      <c r="OAW671" s="5"/>
      <c r="OAX671" s="5"/>
      <c r="OAY671" s="5"/>
      <c r="OAZ671" s="5"/>
      <c r="OBA671" s="5"/>
      <c r="OBB671" s="5"/>
      <c r="OBC671" s="5"/>
      <c r="OBD671" s="5"/>
      <c r="OBE671" s="5"/>
      <c r="OBF671" s="5"/>
      <c r="OBG671" s="5"/>
      <c r="OBH671" s="5"/>
      <c r="OBI671" s="5"/>
      <c r="OBJ671" s="5"/>
      <c r="OBK671" s="5"/>
      <c r="OBL671" s="5"/>
      <c r="OBM671" s="5"/>
      <c r="OBN671" s="5"/>
      <c r="OBO671" s="5"/>
      <c r="OBP671" s="5"/>
      <c r="OBQ671" s="5"/>
      <c r="OBR671" s="5"/>
      <c r="OBS671" s="5"/>
      <c r="OBT671" s="5"/>
      <c r="OBU671" s="5"/>
      <c r="OBV671" s="5"/>
      <c r="OBW671" s="5"/>
      <c r="OBX671" s="5"/>
      <c r="OBY671" s="5"/>
      <c r="OBZ671" s="5"/>
      <c r="OCA671" s="5"/>
      <c r="OCB671" s="5"/>
      <c r="OCC671" s="5"/>
      <c r="OCD671" s="5"/>
      <c r="OCE671" s="5"/>
      <c r="OCF671" s="5"/>
      <c r="OCG671" s="5"/>
      <c r="OCH671" s="5"/>
      <c r="OCI671" s="5"/>
      <c r="OCJ671" s="5"/>
      <c r="OCK671" s="5"/>
      <c r="OCL671" s="5"/>
      <c r="OCM671" s="5"/>
      <c r="OCN671" s="5"/>
      <c r="OCO671" s="5"/>
      <c r="OCP671" s="5"/>
      <c r="OCQ671" s="5"/>
      <c r="OCR671" s="5"/>
      <c r="OCS671" s="5"/>
      <c r="OCT671" s="5"/>
      <c r="OCU671" s="5"/>
      <c r="OCV671" s="5"/>
      <c r="OCW671" s="5"/>
      <c r="OCX671" s="5"/>
      <c r="OCY671" s="5"/>
      <c r="OCZ671" s="5"/>
      <c r="ODA671" s="5"/>
      <c r="ODB671" s="5"/>
      <c r="ODC671" s="5"/>
      <c r="ODD671" s="5"/>
      <c r="ODE671" s="5"/>
      <c r="ODF671" s="5"/>
      <c r="ODG671" s="5"/>
      <c r="ODH671" s="5"/>
      <c r="ODI671" s="5"/>
      <c r="ODJ671" s="5"/>
      <c r="ODK671" s="5"/>
      <c r="ODL671" s="5"/>
      <c r="ODM671" s="5"/>
      <c r="ODN671" s="5"/>
      <c r="ODO671" s="5"/>
      <c r="ODP671" s="5"/>
      <c r="ODQ671" s="5"/>
      <c r="ODR671" s="5"/>
      <c r="ODS671" s="5"/>
      <c r="ODT671" s="5"/>
      <c r="ODU671" s="5"/>
      <c r="ODV671" s="5"/>
      <c r="ODW671" s="5"/>
      <c r="ODX671" s="5"/>
      <c r="ODY671" s="5"/>
      <c r="ODZ671" s="5"/>
      <c r="OEA671" s="5"/>
      <c r="OEB671" s="5"/>
      <c r="OEC671" s="5"/>
      <c r="OED671" s="5"/>
      <c r="OEE671" s="5"/>
      <c r="OEF671" s="5"/>
      <c r="OEG671" s="5"/>
      <c r="OEH671" s="5"/>
      <c r="OEI671" s="5"/>
      <c r="OEJ671" s="5"/>
      <c r="OEK671" s="5"/>
      <c r="OEL671" s="5"/>
      <c r="OEM671" s="5"/>
      <c r="OEN671" s="5"/>
      <c r="OEO671" s="5"/>
      <c r="OEP671" s="5"/>
      <c r="OEQ671" s="5"/>
      <c r="OER671" s="5"/>
      <c r="OES671" s="5"/>
      <c r="OET671" s="5"/>
      <c r="OEU671" s="5"/>
      <c r="OEV671" s="5"/>
      <c r="OEW671" s="5"/>
      <c r="OEX671" s="5"/>
      <c r="OEY671" s="5"/>
      <c r="OEZ671" s="5"/>
      <c r="OFA671" s="5"/>
      <c r="OFB671" s="5"/>
      <c r="OFC671" s="5"/>
      <c r="OFD671" s="5"/>
      <c r="OFE671" s="5"/>
      <c r="OFF671" s="5"/>
      <c r="OFG671" s="5"/>
      <c r="OFH671" s="5"/>
      <c r="OFI671" s="5"/>
      <c r="OFJ671" s="5"/>
      <c r="OFK671" s="5"/>
      <c r="OFL671" s="5"/>
      <c r="OFM671" s="5"/>
      <c r="OFN671" s="5"/>
      <c r="OFO671" s="5"/>
      <c r="OFP671" s="5"/>
      <c r="OFQ671" s="5"/>
      <c r="OFR671" s="5"/>
      <c r="OFS671" s="5"/>
      <c r="OFT671" s="5"/>
      <c r="OFU671" s="5"/>
      <c r="OFV671" s="5"/>
      <c r="OFW671" s="5"/>
      <c r="OFX671" s="5"/>
      <c r="OFY671" s="5"/>
      <c r="OFZ671" s="5"/>
      <c r="OGA671" s="5"/>
      <c r="OGB671" s="5"/>
      <c r="OGC671" s="5"/>
      <c r="OGD671" s="5"/>
      <c r="OGE671" s="5"/>
      <c r="OGF671" s="5"/>
      <c r="OGG671" s="5"/>
      <c r="OGH671" s="5"/>
      <c r="OGI671" s="5"/>
      <c r="OGJ671" s="5"/>
      <c r="OGK671" s="5"/>
      <c r="OGL671" s="5"/>
      <c r="OGM671" s="5"/>
      <c r="OGN671" s="5"/>
      <c r="OGO671" s="5"/>
      <c r="OGP671" s="5"/>
      <c r="OGQ671" s="5"/>
      <c r="OGR671" s="5"/>
      <c r="OGS671" s="5"/>
      <c r="OGT671" s="5"/>
      <c r="OGU671" s="5"/>
      <c r="OGV671" s="5"/>
      <c r="OGW671" s="5"/>
      <c r="OGX671" s="5"/>
      <c r="OGY671" s="5"/>
      <c r="OGZ671" s="5"/>
      <c r="OHA671" s="5"/>
      <c r="OHB671" s="5"/>
      <c r="OHC671" s="5"/>
      <c r="OHD671" s="5"/>
      <c r="OHE671" s="5"/>
      <c r="OHF671" s="5"/>
      <c r="OHG671" s="5"/>
      <c r="OHH671" s="5"/>
      <c r="OHI671" s="5"/>
      <c r="OHJ671" s="5"/>
      <c r="OHK671" s="5"/>
      <c r="OHL671" s="5"/>
      <c r="OHM671" s="5"/>
      <c r="OHN671" s="5"/>
      <c r="OHO671" s="5"/>
      <c r="OHP671" s="5"/>
      <c r="OHQ671" s="5"/>
      <c r="OHR671" s="5"/>
      <c r="OHS671" s="5"/>
      <c r="OHT671" s="5"/>
      <c r="OHU671" s="5"/>
      <c r="OHV671" s="5"/>
      <c r="OHW671" s="5"/>
      <c r="OHX671" s="5"/>
      <c r="OHY671" s="5"/>
      <c r="OHZ671" s="5"/>
      <c r="OIA671" s="5"/>
      <c r="OIB671" s="5"/>
      <c r="OIC671" s="5"/>
      <c r="OID671" s="5"/>
      <c r="OIE671" s="5"/>
      <c r="OIF671" s="5"/>
      <c r="OIG671" s="5"/>
      <c r="OIH671" s="5"/>
      <c r="OII671" s="5"/>
      <c r="OIJ671" s="5"/>
      <c r="OIK671" s="5"/>
      <c r="OIL671" s="5"/>
      <c r="OIM671" s="5"/>
      <c r="OIN671" s="5"/>
      <c r="OIO671" s="5"/>
      <c r="OIP671" s="5"/>
      <c r="OIQ671" s="5"/>
      <c r="OIR671" s="5"/>
      <c r="OIS671" s="5"/>
      <c r="OIT671" s="5"/>
      <c r="OIU671" s="5"/>
      <c r="OIV671" s="5"/>
      <c r="OIW671" s="5"/>
      <c r="OIX671" s="5"/>
      <c r="OIY671" s="5"/>
      <c r="OIZ671" s="5"/>
      <c r="OJA671" s="5"/>
      <c r="OJB671" s="5"/>
      <c r="OJC671" s="5"/>
      <c r="OJD671" s="5"/>
      <c r="OJE671" s="5"/>
      <c r="OJF671" s="5"/>
      <c r="OJG671" s="5"/>
      <c r="OJH671" s="5"/>
      <c r="OJI671" s="5"/>
      <c r="OJJ671" s="5"/>
      <c r="OJK671" s="5"/>
      <c r="OJL671" s="5"/>
      <c r="OJM671" s="5"/>
      <c r="OJN671" s="5"/>
      <c r="OJO671" s="5"/>
      <c r="OJP671" s="5"/>
      <c r="OJQ671" s="5"/>
      <c r="OJR671" s="5"/>
      <c r="OJS671" s="5"/>
      <c r="OJT671" s="5"/>
      <c r="OJU671" s="5"/>
      <c r="OJV671" s="5"/>
      <c r="OJW671" s="5"/>
      <c r="OJX671" s="5"/>
      <c r="OJY671" s="5"/>
      <c r="OJZ671" s="5"/>
      <c r="OKA671" s="5"/>
      <c r="OKB671" s="5"/>
      <c r="OKC671" s="5"/>
      <c r="OKD671" s="5"/>
      <c r="OKE671" s="5"/>
      <c r="OKF671" s="5"/>
      <c r="OKG671" s="5"/>
      <c r="OKH671" s="5"/>
      <c r="OKI671" s="5"/>
      <c r="OKJ671" s="5"/>
      <c r="OKK671" s="5"/>
      <c r="OKL671" s="5"/>
      <c r="OKM671" s="5"/>
      <c r="OKN671" s="5"/>
      <c r="OKO671" s="5"/>
      <c r="OKP671" s="5"/>
      <c r="OKQ671" s="5"/>
      <c r="OKR671" s="5"/>
      <c r="OKS671" s="5"/>
      <c r="OKT671" s="5"/>
      <c r="OKU671" s="5"/>
      <c r="OKV671" s="5"/>
      <c r="OKW671" s="5"/>
      <c r="OKX671" s="5"/>
      <c r="OKY671" s="5"/>
      <c r="OKZ671" s="5"/>
      <c r="OLA671" s="5"/>
      <c r="OLB671" s="5"/>
      <c r="OLC671" s="5"/>
      <c r="OLD671" s="5"/>
      <c r="OLE671" s="5"/>
      <c r="OLF671" s="5"/>
      <c r="OLG671" s="5"/>
      <c r="OLH671" s="5"/>
      <c r="OLI671" s="5"/>
      <c r="OLJ671" s="5"/>
      <c r="OLK671" s="5"/>
      <c r="OLL671" s="5"/>
      <c r="OLM671" s="5"/>
      <c r="OLN671" s="5"/>
      <c r="OLO671" s="5"/>
      <c r="OLP671" s="5"/>
      <c r="OLQ671" s="5"/>
      <c r="OLR671" s="5"/>
      <c r="OLS671" s="5"/>
      <c r="OLT671" s="5"/>
      <c r="OLU671" s="5"/>
      <c r="OLV671" s="5"/>
      <c r="OLW671" s="5"/>
      <c r="OLX671" s="5"/>
      <c r="OLY671" s="5"/>
      <c r="OLZ671" s="5"/>
      <c r="OMA671" s="5"/>
      <c r="OMB671" s="5"/>
      <c r="OMC671" s="5"/>
      <c r="OMD671" s="5"/>
      <c r="OME671" s="5"/>
      <c r="OMF671" s="5"/>
      <c r="OMG671" s="5"/>
      <c r="OMH671" s="5"/>
      <c r="OMI671" s="5"/>
      <c r="OMJ671" s="5"/>
      <c r="OMK671" s="5"/>
      <c r="OML671" s="5"/>
      <c r="OMM671" s="5"/>
      <c r="OMN671" s="5"/>
      <c r="OMO671" s="5"/>
      <c r="OMP671" s="5"/>
      <c r="OMQ671" s="5"/>
      <c r="OMR671" s="5"/>
      <c r="OMS671" s="5"/>
      <c r="OMT671" s="5"/>
      <c r="OMU671" s="5"/>
      <c r="OMV671" s="5"/>
      <c r="OMW671" s="5"/>
      <c r="OMX671" s="5"/>
      <c r="OMY671" s="5"/>
      <c r="OMZ671" s="5"/>
      <c r="ONA671" s="5"/>
      <c r="ONB671" s="5"/>
      <c r="ONC671" s="5"/>
      <c r="OND671" s="5"/>
      <c r="ONE671" s="5"/>
      <c r="ONF671" s="5"/>
      <c r="ONG671" s="5"/>
      <c r="ONH671" s="5"/>
      <c r="ONI671" s="5"/>
      <c r="ONJ671" s="5"/>
      <c r="ONK671" s="5"/>
      <c r="ONL671" s="5"/>
      <c r="ONM671" s="5"/>
      <c r="ONN671" s="5"/>
      <c r="ONO671" s="5"/>
      <c r="ONP671" s="5"/>
      <c r="ONQ671" s="5"/>
      <c r="ONR671" s="5"/>
      <c r="ONS671" s="5"/>
      <c r="ONT671" s="5"/>
      <c r="ONU671" s="5"/>
      <c r="ONV671" s="5"/>
      <c r="ONW671" s="5"/>
      <c r="ONX671" s="5"/>
      <c r="ONY671" s="5"/>
      <c r="ONZ671" s="5"/>
      <c r="OOA671" s="5"/>
      <c r="OOB671" s="5"/>
      <c r="OOC671" s="5"/>
      <c r="OOD671" s="5"/>
      <c r="OOE671" s="5"/>
      <c r="OOF671" s="5"/>
      <c r="OOG671" s="5"/>
      <c r="OOH671" s="5"/>
      <c r="OOI671" s="5"/>
      <c r="OOJ671" s="5"/>
      <c r="OOK671" s="5"/>
      <c r="OOL671" s="5"/>
      <c r="OOM671" s="5"/>
      <c r="OON671" s="5"/>
      <c r="OOO671" s="5"/>
      <c r="OOP671" s="5"/>
      <c r="OOQ671" s="5"/>
      <c r="OOR671" s="5"/>
      <c r="OOS671" s="5"/>
      <c r="OOT671" s="5"/>
      <c r="OOU671" s="5"/>
      <c r="OOV671" s="5"/>
      <c r="OOW671" s="5"/>
      <c r="OOX671" s="5"/>
      <c r="OOY671" s="5"/>
      <c r="OOZ671" s="5"/>
      <c r="OPA671" s="5"/>
      <c r="OPB671" s="5"/>
      <c r="OPC671" s="5"/>
      <c r="OPD671" s="5"/>
      <c r="OPE671" s="5"/>
      <c r="OPF671" s="5"/>
      <c r="OPG671" s="5"/>
      <c r="OPH671" s="5"/>
      <c r="OPI671" s="5"/>
      <c r="OPJ671" s="5"/>
      <c r="OPK671" s="5"/>
      <c r="OPL671" s="5"/>
      <c r="OPM671" s="5"/>
      <c r="OPN671" s="5"/>
      <c r="OPO671" s="5"/>
      <c r="OPP671" s="5"/>
      <c r="OPQ671" s="5"/>
      <c r="OPR671" s="5"/>
      <c r="OPS671" s="5"/>
      <c r="OPT671" s="5"/>
      <c r="OPU671" s="5"/>
      <c r="OPV671" s="5"/>
      <c r="OPW671" s="5"/>
      <c r="OPX671" s="5"/>
      <c r="OPY671" s="5"/>
      <c r="OPZ671" s="5"/>
      <c r="OQA671" s="5"/>
      <c r="OQB671" s="5"/>
      <c r="OQC671" s="5"/>
      <c r="OQD671" s="5"/>
      <c r="OQE671" s="5"/>
      <c r="OQF671" s="5"/>
      <c r="OQG671" s="5"/>
      <c r="OQH671" s="5"/>
      <c r="OQI671" s="5"/>
      <c r="OQJ671" s="5"/>
      <c r="OQK671" s="5"/>
      <c r="OQL671" s="5"/>
      <c r="OQM671" s="5"/>
      <c r="OQN671" s="5"/>
      <c r="OQO671" s="5"/>
      <c r="OQP671" s="5"/>
      <c r="OQQ671" s="5"/>
      <c r="OQR671" s="5"/>
      <c r="OQS671" s="5"/>
      <c r="OQT671" s="5"/>
      <c r="OQU671" s="5"/>
      <c r="OQV671" s="5"/>
      <c r="OQW671" s="5"/>
      <c r="OQX671" s="5"/>
      <c r="OQY671" s="5"/>
      <c r="OQZ671" s="5"/>
      <c r="ORA671" s="5"/>
      <c r="ORB671" s="5"/>
      <c r="ORC671" s="5"/>
      <c r="ORD671" s="5"/>
      <c r="ORE671" s="5"/>
      <c r="ORF671" s="5"/>
      <c r="ORG671" s="5"/>
      <c r="ORH671" s="5"/>
      <c r="ORI671" s="5"/>
      <c r="ORJ671" s="5"/>
      <c r="ORK671" s="5"/>
      <c r="ORL671" s="5"/>
      <c r="ORM671" s="5"/>
      <c r="ORN671" s="5"/>
      <c r="ORO671" s="5"/>
      <c r="ORP671" s="5"/>
      <c r="ORQ671" s="5"/>
      <c r="ORR671" s="5"/>
      <c r="ORS671" s="5"/>
      <c r="ORT671" s="5"/>
      <c r="ORU671" s="5"/>
      <c r="ORV671" s="5"/>
      <c r="ORW671" s="5"/>
      <c r="ORX671" s="5"/>
      <c r="ORY671" s="5"/>
      <c r="ORZ671" s="5"/>
      <c r="OSA671" s="5"/>
      <c r="OSB671" s="5"/>
      <c r="OSC671" s="5"/>
      <c r="OSD671" s="5"/>
      <c r="OSE671" s="5"/>
      <c r="OSF671" s="5"/>
      <c r="OSG671" s="5"/>
      <c r="OSH671" s="5"/>
      <c r="OSI671" s="5"/>
      <c r="OSJ671" s="5"/>
      <c r="OSK671" s="5"/>
      <c r="OSL671" s="5"/>
      <c r="OSM671" s="5"/>
      <c r="OSN671" s="5"/>
      <c r="OSO671" s="5"/>
      <c r="OSP671" s="5"/>
      <c r="OSQ671" s="5"/>
      <c r="OSR671" s="5"/>
      <c r="OSS671" s="5"/>
      <c r="OST671" s="5"/>
      <c r="OSU671" s="5"/>
      <c r="OSV671" s="5"/>
      <c r="OSW671" s="5"/>
      <c r="OSX671" s="5"/>
      <c r="OSY671" s="5"/>
      <c r="OSZ671" s="5"/>
      <c r="OTA671" s="5"/>
      <c r="OTB671" s="5"/>
      <c r="OTC671" s="5"/>
      <c r="OTD671" s="5"/>
      <c r="OTE671" s="5"/>
      <c r="OTF671" s="5"/>
      <c r="OTG671" s="5"/>
      <c r="OTH671" s="5"/>
      <c r="OTI671" s="5"/>
      <c r="OTJ671" s="5"/>
      <c r="OTK671" s="5"/>
      <c r="OTL671" s="5"/>
      <c r="OTM671" s="5"/>
      <c r="OTN671" s="5"/>
      <c r="OTO671" s="5"/>
      <c r="OTP671" s="5"/>
      <c r="OTQ671" s="5"/>
      <c r="OTR671" s="5"/>
      <c r="OTS671" s="5"/>
      <c r="OTT671" s="5"/>
      <c r="OTU671" s="5"/>
      <c r="OTV671" s="5"/>
      <c r="OTW671" s="5"/>
      <c r="OTX671" s="5"/>
      <c r="OTY671" s="5"/>
      <c r="OTZ671" s="5"/>
      <c r="OUA671" s="5"/>
      <c r="OUB671" s="5"/>
      <c r="OUC671" s="5"/>
      <c r="OUD671" s="5"/>
      <c r="OUE671" s="5"/>
      <c r="OUF671" s="5"/>
      <c r="OUG671" s="5"/>
      <c r="OUH671" s="5"/>
      <c r="OUI671" s="5"/>
      <c r="OUJ671" s="5"/>
      <c r="OUK671" s="5"/>
      <c r="OUL671" s="5"/>
      <c r="OUM671" s="5"/>
      <c r="OUN671" s="5"/>
      <c r="OUO671" s="5"/>
      <c r="OUP671" s="5"/>
      <c r="OUQ671" s="5"/>
      <c r="OUR671" s="5"/>
      <c r="OUS671" s="5"/>
      <c r="OUT671" s="5"/>
      <c r="OUU671" s="5"/>
      <c r="OUV671" s="5"/>
      <c r="OUW671" s="5"/>
      <c r="OUX671" s="5"/>
      <c r="OUY671" s="5"/>
      <c r="OUZ671" s="5"/>
      <c r="OVA671" s="5"/>
      <c r="OVB671" s="5"/>
      <c r="OVC671" s="5"/>
      <c r="OVD671" s="5"/>
      <c r="OVE671" s="5"/>
      <c r="OVF671" s="5"/>
      <c r="OVG671" s="5"/>
      <c r="OVH671" s="5"/>
      <c r="OVI671" s="5"/>
      <c r="OVJ671" s="5"/>
      <c r="OVK671" s="5"/>
      <c r="OVL671" s="5"/>
      <c r="OVM671" s="5"/>
      <c r="OVN671" s="5"/>
      <c r="OVO671" s="5"/>
      <c r="OVP671" s="5"/>
      <c r="OVQ671" s="5"/>
      <c r="OVR671" s="5"/>
      <c r="OVS671" s="5"/>
      <c r="OVT671" s="5"/>
      <c r="OVU671" s="5"/>
      <c r="OVV671" s="5"/>
      <c r="OVW671" s="5"/>
      <c r="OVX671" s="5"/>
      <c r="OVY671" s="5"/>
      <c r="OVZ671" s="5"/>
      <c r="OWA671" s="5"/>
      <c r="OWB671" s="5"/>
      <c r="OWC671" s="5"/>
      <c r="OWD671" s="5"/>
      <c r="OWE671" s="5"/>
      <c r="OWF671" s="5"/>
      <c r="OWG671" s="5"/>
      <c r="OWH671" s="5"/>
      <c r="OWI671" s="5"/>
      <c r="OWJ671" s="5"/>
      <c r="OWK671" s="5"/>
      <c r="OWL671" s="5"/>
      <c r="OWM671" s="5"/>
      <c r="OWN671" s="5"/>
      <c r="OWO671" s="5"/>
      <c r="OWP671" s="5"/>
      <c r="OWQ671" s="5"/>
      <c r="OWR671" s="5"/>
      <c r="OWS671" s="5"/>
      <c r="OWT671" s="5"/>
      <c r="OWU671" s="5"/>
      <c r="OWV671" s="5"/>
      <c r="OWW671" s="5"/>
      <c r="OWX671" s="5"/>
      <c r="OWY671" s="5"/>
      <c r="OWZ671" s="5"/>
      <c r="OXA671" s="5"/>
      <c r="OXB671" s="5"/>
      <c r="OXC671" s="5"/>
      <c r="OXD671" s="5"/>
      <c r="OXE671" s="5"/>
      <c r="OXF671" s="5"/>
      <c r="OXG671" s="5"/>
      <c r="OXH671" s="5"/>
      <c r="OXI671" s="5"/>
      <c r="OXJ671" s="5"/>
      <c r="OXK671" s="5"/>
      <c r="OXL671" s="5"/>
      <c r="OXM671" s="5"/>
      <c r="OXN671" s="5"/>
      <c r="OXO671" s="5"/>
      <c r="OXP671" s="5"/>
      <c r="OXQ671" s="5"/>
      <c r="OXR671" s="5"/>
      <c r="OXS671" s="5"/>
      <c r="OXT671" s="5"/>
      <c r="OXU671" s="5"/>
      <c r="OXV671" s="5"/>
      <c r="OXW671" s="5"/>
      <c r="OXX671" s="5"/>
      <c r="OXY671" s="5"/>
      <c r="OXZ671" s="5"/>
      <c r="OYA671" s="5"/>
      <c r="OYB671" s="5"/>
      <c r="OYC671" s="5"/>
      <c r="OYD671" s="5"/>
      <c r="OYE671" s="5"/>
      <c r="OYF671" s="5"/>
      <c r="OYG671" s="5"/>
      <c r="OYH671" s="5"/>
      <c r="OYI671" s="5"/>
      <c r="OYJ671" s="5"/>
      <c r="OYK671" s="5"/>
      <c r="OYL671" s="5"/>
      <c r="OYM671" s="5"/>
      <c r="OYN671" s="5"/>
      <c r="OYO671" s="5"/>
      <c r="OYP671" s="5"/>
      <c r="OYQ671" s="5"/>
      <c r="OYR671" s="5"/>
      <c r="OYS671" s="5"/>
      <c r="OYT671" s="5"/>
      <c r="OYU671" s="5"/>
      <c r="OYV671" s="5"/>
      <c r="OYW671" s="5"/>
      <c r="OYX671" s="5"/>
      <c r="OYY671" s="5"/>
      <c r="OYZ671" s="5"/>
      <c r="OZA671" s="5"/>
      <c r="OZB671" s="5"/>
      <c r="OZC671" s="5"/>
      <c r="OZD671" s="5"/>
      <c r="OZE671" s="5"/>
      <c r="OZF671" s="5"/>
      <c r="OZG671" s="5"/>
      <c r="OZH671" s="5"/>
      <c r="OZI671" s="5"/>
      <c r="OZJ671" s="5"/>
      <c r="OZK671" s="5"/>
      <c r="OZL671" s="5"/>
      <c r="OZM671" s="5"/>
      <c r="OZN671" s="5"/>
      <c r="OZO671" s="5"/>
      <c r="OZP671" s="5"/>
      <c r="OZQ671" s="5"/>
      <c r="OZR671" s="5"/>
      <c r="OZS671" s="5"/>
      <c r="OZT671" s="5"/>
      <c r="OZU671" s="5"/>
      <c r="OZV671" s="5"/>
      <c r="OZW671" s="5"/>
      <c r="OZX671" s="5"/>
      <c r="OZY671" s="5"/>
      <c r="OZZ671" s="5"/>
      <c r="PAA671" s="5"/>
      <c r="PAB671" s="5"/>
      <c r="PAC671" s="5"/>
      <c r="PAD671" s="5"/>
      <c r="PAE671" s="5"/>
      <c r="PAF671" s="5"/>
      <c r="PAG671" s="5"/>
      <c r="PAH671" s="5"/>
      <c r="PAI671" s="5"/>
      <c r="PAJ671" s="5"/>
      <c r="PAK671" s="5"/>
      <c r="PAL671" s="5"/>
      <c r="PAM671" s="5"/>
      <c r="PAN671" s="5"/>
      <c r="PAO671" s="5"/>
      <c r="PAP671" s="5"/>
      <c r="PAQ671" s="5"/>
      <c r="PAR671" s="5"/>
      <c r="PAS671" s="5"/>
      <c r="PAT671" s="5"/>
      <c r="PAU671" s="5"/>
      <c r="PAV671" s="5"/>
      <c r="PAW671" s="5"/>
      <c r="PAX671" s="5"/>
      <c r="PAY671" s="5"/>
      <c r="PAZ671" s="5"/>
      <c r="PBA671" s="5"/>
      <c r="PBB671" s="5"/>
      <c r="PBC671" s="5"/>
      <c r="PBD671" s="5"/>
      <c r="PBE671" s="5"/>
      <c r="PBF671" s="5"/>
      <c r="PBG671" s="5"/>
      <c r="PBH671" s="5"/>
      <c r="PBI671" s="5"/>
      <c r="PBJ671" s="5"/>
      <c r="PBK671" s="5"/>
      <c r="PBL671" s="5"/>
      <c r="PBM671" s="5"/>
      <c r="PBN671" s="5"/>
      <c r="PBO671" s="5"/>
      <c r="PBP671" s="5"/>
      <c r="PBQ671" s="5"/>
      <c r="PBR671" s="5"/>
      <c r="PBS671" s="5"/>
      <c r="PBT671" s="5"/>
      <c r="PBU671" s="5"/>
      <c r="PBV671" s="5"/>
      <c r="PBW671" s="5"/>
      <c r="PBX671" s="5"/>
      <c r="PBY671" s="5"/>
      <c r="PBZ671" s="5"/>
      <c r="PCA671" s="5"/>
      <c r="PCB671" s="5"/>
      <c r="PCC671" s="5"/>
      <c r="PCD671" s="5"/>
      <c r="PCE671" s="5"/>
      <c r="PCF671" s="5"/>
      <c r="PCG671" s="5"/>
      <c r="PCH671" s="5"/>
      <c r="PCI671" s="5"/>
      <c r="PCJ671" s="5"/>
      <c r="PCK671" s="5"/>
      <c r="PCL671" s="5"/>
      <c r="PCM671" s="5"/>
      <c r="PCN671" s="5"/>
      <c r="PCO671" s="5"/>
      <c r="PCP671" s="5"/>
      <c r="PCQ671" s="5"/>
      <c r="PCR671" s="5"/>
      <c r="PCS671" s="5"/>
      <c r="PCT671" s="5"/>
      <c r="PCU671" s="5"/>
      <c r="PCV671" s="5"/>
      <c r="PCW671" s="5"/>
      <c r="PCX671" s="5"/>
      <c r="PCY671" s="5"/>
      <c r="PCZ671" s="5"/>
      <c r="PDA671" s="5"/>
      <c r="PDB671" s="5"/>
      <c r="PDC671" s="5"/>
      <c r="PDD671" s="5"/>
      <c r="PDE671" s="5"/>
      <c r="PDF671" s="5"/>
      <c r="PDG671" s="5"/>
      <c r="PDH671" s="5"/>
      <c r="PDI671" s="5"/>
      <c r="PDJ671" s="5"/>
      <c r="PDK671" s="5"/>
      <c r="PDL671" s="5"/>
      <c r="PDM671" s="5"/>
      <c r="PDN671" s="5"/>
      <c r="PDO671" s="5"/>
      <c r="PDP671" s="5"/>
      <c r="PDQ671" s="5"/>
      <c r="PDR671" s="5"/>
      <c r="PDS671" s="5"/>
      <c r="PDT671" s="5"/>
      <c r="PDU671" s="5"/>
      <c r="PDV671" s="5"/>
      <c r="PDW671" s="5"/>
      <c r="PDX671" s="5"/>
      <c r="PDY671" s="5"/>
      <c r="PDZ671" s="5"/>
      <c r="PEA671" s="5"/>
      <c r="PEB671" s="5"/>
      <c r="PEC671" s="5"/>
      <c r="PED671" s="5"/>
      <c r="PEE671" s="5"/>
      <c r="PEF671" s="5"/>
      <c r="PEG671" s="5"/>
      <c r="PEH671" s="5"/>
      <c r="PEI671" s="5"/>
      <c r="PEJ671" s="5"/>
      <c r="PEK671" s="5"/>
      <c r="PEL671" s="5"/>
      <c r="PEM671" s="5"/>
      <c r="PEN671" s="5"/>
      <c r="PEO671" s="5"/>
      <c r="PEP671" s="5"/>
      <c r="PEQ671" s="5"/>
      <c r="PER671" s="5"/>
      <c r="PES671" s="5"/>
      <c r="PET671" s="5"/>
      <c r="PEU671" s="5"/>
      <c r="PEV671" s="5"/>
      <c r="PEW671" s="5"/>
      <c r="PEX671" s="5"/>
      <c r="PEY671" s="5"/>
      <c r="PEZ671" s="5"/>
      <c r="PFA671" s="5"/>
      <c r="PFB671" s="5"/>
      <c r="PFC671" s="5"/>
      <c r="PFD671" s="5"/>
      <c r="PFE671" s="5"/>
      <c r="PFF671" s="5"/>
      <c r="PFG671" s="5"/>
      <c r="PFH671" s="5"/>
      <c r="PFI671" s="5"/>
      <c r="PFJ671" s="5"/>
      <c r="PFK671" s="5"/>
      <c r="PFL671" s="5"/>
      <c r="PFM671" s="5"/>
      <c r="PFN671" s="5"/>
      <c r="PFO671" s="5"/>
      <c r="PFP671" s="5"/>
      <c r="PFQ671" s="5"/>
      <c r="PFR671" s="5"/>
      <c r="PFS671" s="5"/>
      <c r="PFT671" s="5"/>
      <c r="PFU671" s="5"/>
      <c r="PFV671" s="5"/>
      <c r="PFW671" s="5"/>
      <c r="PFX671" s="5"/>
      <c r="PFY671" s="5"/>
      <c r="PFZ671" s="5"/>
      <c r="PGA671" s="5"/>
      <c r="PGB671" s="5"/>
      <c r="PGC671" s="5"/>
      <c r="PGD671" s="5"/>
      <c r="PGE671" s="5"/>
      <c r="PGF671" s="5"/>
      <c r="PGG671" s="5"/>
      <c r="PGH671" s="5"/>
      <c r="PGI671" s="5"/>
      <c r="PGJ671" s="5"/>
      <c r="PGK671" s="5"/>
      <c r="PGL671" s="5"/>
      <c r="PGM671" s="5"/>
      <c r="PGN671" s="5"/>
      <c r="PGO671" s="5"/>
      <c r="PGP671" s="5"/>
      <c r="PGQ671" s="5"/>
      <c r="PGR671" s="5"/>
      <c r="PGS671" s="5"/>
      <c r="PGT671" s="5"/>
      <c r="PGU671" s="5"/>
      <c r="PGV671" s="5"/>
      <c r="PGW671" s="5"/>
      <c r="PGX671" s="5"/>
      <c r="PGY671" s="5"/>
      <c r="PGZ671" s="5"/>
      <c r="PHA671" s="5"/>
      <c r="PHB671" s="5"/>
      <c r="PHC671" s="5"/>
      <c r="PHD671" s="5"/>
      <c r="PHE671" s="5"/>
      <c r="PHF671" s="5"/>
      <c r="PHG671" s="5"/>
      <c r="PHH671" s="5"/>
      <c r="PHI671" s="5"/>
      <c r="PHJ671" s="5"/>
      <c r="PHK671" s="5"/>
      <c r="PHL671" s="5"/>
      <c r="PHM671" s="5"/>
      <c r="PHN671" s="5"/>
      <c r="PHO671" s="5"/>
      <c r="PHP671" s="5"/>
      <c r="PHQ671" s="5"/>
      <c r="PHR671" s="5"/>
      <c r="PHS671" s="5"/>
      <c r="PHT671" s="5"/>
      <c r="PHU671" s="5"/>
      <c r="PHV671" s="5"/>
      <c r="PHW671" s="5"/>
      <c r="PHX671" s="5"/>
      <c r="PHY671" s="5"/>
      <c r="PHZ671" s="5"/>
      <c r="PIA671" s="5"/>
      <c r="PIB671" s="5"/>
      <c r="PIC671" s="5"/>
      <c r="PID671" s="5"/>
      <c r="PIE671" s="5"/>
      <c r="PIF671" s="5"/>
      <c r="PIG671" s="5"/>
      <c r="PIH671" s="5"/>
      <c r="PII671" s="5"/>
      <c r="PIJ671" s="5"/>
      <c r="PIK671" s="5"/>
      <c r="PIL671" s="5"/>
      <c r="PIM671" s="5"/>
      <c r="PIN671" s="5"/>
      <c r="PIO671" s="5"/>
      <c r="PIP671" s="5"/>
      <c r="PIQ671" s="5"/>
      <c r="PIR671" s="5"/>
      <c r="PIS671" s="5"/>
      <c r="PIT671" s="5"/>
      <c r="PIU671" s="5"/>
      <c r="PIV671" s="5"/>
      <c r="PIW671" s="5"/>
      <c r="PIX671" s="5"/>
      <c r="PIY671" s="5"/>
      <c r="PIZ671" s="5"/>
      <c r="PJA671" s="5"/>
      <c r="PJB671" s="5"/>
      <c r="PJC671" s="5"/>
      <c r="PJD671" s="5"/>
      <c r="PJE671" s="5"/>
      <c r="PJF671" s="5"/>
      <c r="PJG671" s="5"/>
      <c r="PJH671" s="5"/>
      <c r="PJI671" s="5"/>
      <c r="PJJ671" s="5"/>
      <c r="PJK671" s="5"/>
      <c r="PJL671" s="5"/>
      <c r="PJM671" s="5"/>
      <c r="PJN671" s="5"/>
      <c r="PJO671" s="5"/>
      <c r="PJP671" s="5"/>
      <c r="PJQ671" s="5"/>
      <c r="PJR671" s="5"/>
      <c r="PJS671" s="5"/>
      <c r="PJT671" s="5"/>
      <c r="PJU671" s="5"/>
      <c r="PJV671" s="5"/>
      <c r="PJW671" s="5"/>
      <c r="PJX671" s="5"/>
      <c r="PJY671" s="5"/>
      <c r="PJZ671" s="5"/>
      <c r="PKA671" s="5"/>
      <c r="PKB671" s="5"/>
      <c r="PKC671" s="5"/>
      <c r="PKD671" s="5"/>
      <c r="PKE671" s="5"/>
      <c r="PKF671" s="5"/>
      <c r="PKG671" s="5"/>
      <c r="PKH671" s="5"/>
      <c r="PKI671" s="5"/>
      <c r="PKJ671" s="5"/>
      <c r="PKK671" s="5"/>
      <c r="PKL671" s="5"/>
      <c r="PKM671" s="5"/>
      <c r="PKN671" s="5"/>
      <c r="PKO671" s="5"/>
      <c r="PKP671" s="5"/>
      <c r="PKQ671" s="5"/>
      <c r="PKR671" s="5"/>
      <c r="PKS671" s="5"/>
      <c r="PKT671" s="5"/>
      <c r="PKU671" s="5"/>
      <c r="PKV671" s="5"/>
      <c r="PKW671" s="5"/>
      <c r="PKX671" s="5"/>
      <c r="PKY671" s="5"/>
      <c r="PKZ671" s="5"/>
      <c r="PLA671" s="5"/>
      <c r="PLB671" s="5"/>
      <c r="PLC671" s="5"/>
      <c r="PLD671" s="5"/>
      <c r="PLE671" s="5"/>
      <c r="PLF671" s="5"/>
      <c r="PLG671" s="5"/>
      <c r="PLH671" s="5"/>
      <c r="PLI671" s="5"/>
      <c r="PLJ671" s="5"/>
      <c r="PLK671" s="5"/>
      <c r="PLL671" s="5"/>
      <c r="PLM671" s="5"/>
      <c r="PLN671" s="5"/>
      <c r="PLO671" s="5"/>
      <c r="PLP671" s="5"/>
      <c r="PLQ671" s="5"/>
      <c r="PLR671" s="5"/>
      <c r="PLS671" s="5"/>
      <c r="PLT671" s="5"/>
      <c r="PLU671" s="5"/>
      <c r="PLV671" s="5"/>
      <c r="PLW671" s="5"/>
      <c r="PLX671" s="5"/>
      <c r="PLY671" s="5"/>
      <c r="PLZ671" s="5"/>
      <c r="PMA671" s="5"/>
      <c r="PMB671" s="5"/>
      <c r="PMC671" s="5"/>
      <c r="PMD671" s="5"/>
      <c r="PME671" s="5"/>
      <c r="PMF671" s="5"/>
      <c r="PMG671" s="5"/>
      <c r="PMH671" s="5"/>
      <c r="PMI671" s="5"/>
      <c r="PMJ671" s="5"/>
      <c r="PMK671" s="5"/>
      <c r="PML671" s="5"/>
      <c r="PMM671" s="5"/>
      <c r="PMN671" s="5"/>
      <c r="PMO671" s="5"/>
      <c r="PMP671" s="5"/>
      <c r="PMQ671" s="5"/>
      <c r="PMR671" s="5"/>
      <c r="PMS671" s="5"/>
      <c r="PMT671" s="5"/>
      <c r="PMU671" s="5"/>
      <c r="PMV671" s="5"/>
      <c r="PMW671" s="5"/>
      <c r="PMX671" s="5"/>
      <c r="PMY671" s="5"/>
      <c r="PMZ671" s="5"/>
      <c r="PNA671" s="5"/>
      <c r="PNB671" s="5"/>
      <c r="PNC671" s="5"/>
      <c r="PND671" s="5"/>
      <c r="PNE671" s="5"/>
      <c r="PNF671" s="5"/>
      <c r="PNG671" s="5"/>
      <c r="PNH671" s="5"/>
      <c r="PNI671" s="5"/>
      <c r="PNJ671" s="5"/>
      <c r="PNK671" s="5"/>
      <c r="PNL671" s="5"/>
      <c r="PNM671" s="5"/>
      <c r="PNN671" s="5"/>
      <c r="PNO671" s="5"/>
      <c r="PNP671" s="5"/>
      <c r="PNQ671" s="5"/>
      <c r="PNR671" s="5"/>
      <c r="PNS671" s="5"/>
      <c r="PNT671" s="5"/>
      <c r="PNU671" s="5"/>
      <c r="PNV671" s="5"/>
      <c r="PNW671" s="5"/>
      <c r="PNX671" s="5"/>
      <c r="PNY671" s="5"/>
      <c r="PNZ671" s="5"/>
      <c r="POA671" s="5"/>
      <c r="POB671" s="5"/>
      <c r="POC671" s="5"/>
      <c r="POD671" s="5"/>
      <c r="POE671" s="5"/>
      <c r="POF671" s="5"/>
      <c r="POG671" s="5"/>
      <c r="POH671" s="5"/>
      <c r="POI671" s="5"/>
      <c r="POJ671" s="5"/>
      <c r="POK671" s="5"/>
      <c r="POL671" s="5"/>
      <c r="POM671" s="5"/>
      <c r="PON671" s="5"/>
      <c r="POO671" s="5"/>
      <c r="POP671" s="5"/>
      <c r="POQ671" s="5"/>
      <c r="POR671" s="5"/>
      <c r="POS671" s="5"/>
      <c r="POT671" s="5"/>
      <c r="POU671" s="5"/>
      <c r="POV671" s="5"/>
      <c r="POW671" s="5"/>
      <c r="POX671" s="5"/>
      <c r="POY671" s="5"/>
      <c r="POZ671" s="5"/>
      <c r="PPA671" s="5"/>
      <c r="PPB671" s="5"/>
      <c r="PPC671" s="5"/>
      <c r="PPD671" s="5"/>
      <c r="PPE671" s="5"/>
      <c r="PPF671" s="5"/>
      <c r="PPG671" s="5"/>
      <c r="PPH671" s="5"/>
      <c r="PPI671" s="5"/>
      <c r="PPJ671" s="5"/>
      <c r="PPK671" s="5"/>
      <c r="PPL671" s="5"/>
      <c r="PPM671" s="5"/>
      <c r="PPN671" s="5"/>
      <c r="PPO671" s="5"/>
      <c r="PPP671" s="5"/>
      <c r="PPQ671" s="5"/>
      <c r="PPR671" s="5"/>
      <c r="PPS671" s="5"/>
      <c r="PPT671" s="5"/>
      <c r="PPU671" s="5"/>
      <c r="PPV671" s="5"/>
      <c r="PPW671" s="5"/>
      <c r="PPX671" s="5"/>
      <c r="PPY671" s="5"/>
      <c r="PPZ671" s="5"/>
      <c r="PQA671" s="5"/>
      <c r="PQB671" s="5"/>
      <c r="PQC671" s="5"/>
      <c r="PQD671" s="5"/>
      <c r="PQE671" s="5"/>
      <c r="PQF671" s="5"/>
      <c r="PQG671" s="5"/>
      <c r="PQH671" s="5"/>
      <c r="PQI671" s="5"/>
      <c r="PQJ671" s="5"/>
      <c r="PQK671" s="5"/>
      <c r="PQL671" s="5"/>
      <c r="PQM671" s="5"/>
      <c r="PQN671" s="5"/>
      <c r="PQO671" s="5"/>
      <c r="PQP671" s="5"/>
      <c r="PQQ671" s="5"/>
      <c r="PQR671" s="5"/>
      <c r="PQS671" s="5"/>
      <c r="PQT671" s="5"/>
      <c r="PQU671" s="5"/>
      <c r="PQV671" s="5"/>
      <c r="PQW671" s="5"/>
      <c r="PQX671" s="5"/>
      <c r="PQY671" s="5"/>
      <c r="PQZ671" s="5"/>
      <c r="PRA671" s="5"/>
      <c r="PRB671" s="5"/>
      <c r="PRC671" s="5"/>
      <c r="PRD671" s="5"/>
      <c r="PRE671" s="5"/>
      <c r="PRF671" s="5"/>
      <c r="PRG671" s="5"/>
      <c r="PRH671" s="5"/>
      <c r="PRI671" s="5"/>
      <c r="PRJ671" s="5"/>
      <c r="PRK671" s="5"/>
      <c r="PRL671" s="5"/>
      <c r="PRM671" s="5"/>
      <c r="PRN671" s="5"/>
      <c r="PRO671" s="5"/>
      <c r="PRP671" s="5"/>
      <c r="PRQ671" s="5"/>
      <c r="PRR671" s="5"/>
      <c r="PRS671" s="5"/>
      <c r="PRT671" s="5"/>
      <c r="PRU671" s="5"/>
      <c r="PRV671" s="5"/>
      <c r="PRW671" s="5"/>
      <c r="PRX671" s="5"/>
      <c r="PRY671" s="5"/>
      <c r="PRZ671" s="5"/>
      <c r="PSA671" s="5"/>
      <c r="PSB671" s="5"/>
      <c r="PSC671" s="5"/>
      <c r="PSD671" s="5"/>
      <c r="PSE671" s="5"/>
      <c r="PSF671" s="5"/>
      <c r="PSG671" s="5"/>
      <c r="PSH671" s="5"/>
      <c r="PSI671" s="5"/>
      <c r="PSJ671" s="5"/>
      <c r="PSK671" s="5"/>
      <c r="PSL671" s="5"/>
      <c r="PSM671" s="5"/>
      <c r="PSN671" s="5"/>
      <c r="PSO671" s="5"/>
      <c r="PSP671" s="5"/>
      <c r="PSQ671" s="5"/>
      <c r="PSR671" s="5"/>
      <c r="PSS671" s="5"/>
      <c r="PST671" s="5"/>
      <c r="PSU671" s="5"/>
      <c r="PSV671" s="5"/>
      <c r="PSW671" s="5"/>
      <c r="PSX671" s="5"/>
      <c r="PSY671" s="5"/>
      <c r="PSZ671" s="5"/>
      <c r="PTA671" s="5"/>
      <c r="PTB671" s="5"/>
      <c r="PTC671" s="5"/>
      <c r="PTD671" s="5"/>
      <c r="PTE671" s="5"/>
      <c r="PTF671" s="5"/>
      <c r="PTG671" s="5"/>
      <c r="PTH671" s="5"/>
      <c r="PTI671" s="5"/>
      <c r="PTJ671" s="5"/>
      <c r="PTK671" s="5"/>
      <c r="PTL671" s="5"/>
      <c r="PTM671" s="5"/>
      <c r="PTN671" s="5"/>
      <c r="PTO671" s="5"/>
      <c r="PTP671" s="5"/>
      <c r="PTQ671" s="5"/>
      <c r="PTR671" s="5"/>
      <c r="PTS671" s="5"/>
      <c r="PTT671" s="5"/>
      <c r="PTU671" s="5"/>
      <c r="PTV671" s="5"/>
      <c r="PTW671" s="5"/>
      <c r="PTX671" s="5"/>
      <c r="PTY671" s="5"/>
      <c r="PTZ671" s="5"/>
      <c r="PUA671" s="5"/>
      <c r="PUB671" s="5"/>
      <c r="PUC671" s="5"/>
      <c r="PUD671" s="5"/>
      <c r="PUE671" s="5"/>
      <c r="PUF671" s="5"/>
      <c r="PUG671" s="5"/>
      <c r="PUH671" s="5"/>
      <c r="PUI671" s="5"/>
      <c r="PUJ671" s="5"/>
      <c r="PUK671" s="5"/>
      <c r="PUL671" s="5"/>
      <c r="PUM671" s="5"/>
      <c r="PUN671" s="5"/>
      <c r="PUO671" s="5"/>
      <c r="PUP671" s="5"/>
      <c r="PUQ671" s="5"/>
      <c r="PUR671" s="5"/>
      <c r="PUS671" s="5"/>
      <c r="PUT671" s="5"/>
      <c r="PUU671" s="5"/>
      <c r="PUV671" s="5"/>
      <c r="PUW671" s="5"/>
      <c r="PUX671" s="5"/>
      <c r="PUY671" s="5"/>
      <c r="PUZ671" s="5"/>
      <c r="PVA671" s="5"/>
      <c r="PVB671" s="5"/>
      <c r="PVC671" s="5"/>
      <c r="PVD671" s="5"/>
      <c r="PVE671" s="5"/>
      <c r="PVF671" s="5"/>
      <c r="PVG671" s="5"/>
      <c r="PVH671" s="5"/>
      <c r="PVI671" s="5"/>
      <c r="PVJ671" s="5"/>
      <c r="PVK671" s="5"/>
      <c r="PVL671" s="5"/>
      <c r="PVM671" s="5"/>
      <c r="PVN671" s="5"/>
      <c r="PVO671" s="5"/>
      <c r="PVP671" s="5"/>
      <c r="PVQ671" s="5"/>
      <c r="PVR671" s="5"/>
      <c r="PVS671" s="5"/>
      <c r="PVT671" s="5"/>
      <c r="PVU671" s="5"/>
      <c r="PVV671" s="5"/>
      <c r="PVW671" s="5"/>
      <c r="PVX671" s="5"/>
      <c r="PVY671" s="5"/>
      <c r="PVZ671" s="5"/>
      <c r="PWA671" s="5"/>
      <c r="PWB671" s="5"/>
      <c r="PWC671" s="5"/>
      <c r="PWD671" s="5"/>
      <c r="PWE671" s="5"/>
      <c r="PWF671" s="5"/>
      <c r="PWG671" s="5"/>
      <c r="PWH671" s="5"/>
      <c r="PWI671" s="5"/>
      <c r="PWJ671" s="5"/>
      <c r="PWK671" s="5"/>
      <c r="PWL671" s="5"/>
      <c r="PWM671" s="5"/>
      <c r="PWN671" s="5"/>
      <c r="PWO671" s="5"/>
      <c r="PWP671" s="5"/>
      <c r="PWQ671" s="5"/>
      <c r="PWR671" s="5"/>
      <c r="PWS671" s="5"/>
      <c r="PWT671" s="5"/>
      <c r="PWU671" s="5"/>
      <c r="PWV671" s="5"/>
      <c r="PWW671" s="5"/>
      <c r="PWX671" s="5"/>
      <c r="PWY671" s="5"/>
      <c r="PWZ671" s="5"/>
      <c r="PXA671" s="5"/>
      <c r="PXB671" s="5"/>
      <c r="PXC671" s="5"/>
      <c r="PXD671" s="5"/>
      <c r="PXE671" s="5"/>
      <c r="PXF671" s="5"/>
      <c r="PXG671" s="5"/>
      <c r="PXH671" s="5"/>
      <c r="PXI671" s="5"/>
      <c r="PXJ671" s="5"/>
      <c r="PXK671" s="5"/>
      <c r="PXL671" s="5"/>
      <c r="PXM671" s="5"/>
      <c r="PXN671" s="5"/>
      <c r="PXO671" s="5"/>
      <c r="PXP671" s="5"/>
      <c r="PXQ671" s="5"/>
      <c r="PXR671" s="5"/>
      <c r="PXS671" s="5"/>
      <c r="PXT671" s="5"/>
      <c r="PXU671" s="5"/>
      <c r="PXV671" s="5"/>
      <c r="PXW671" s="5"/>
      <c r="PXX671" s="5"/>
      <c r="PXY671" s="5"/>
      <c r="PXZ671" s="5"/>
      <c r="PYA671" s="5"/>
      <c r="PYB671" s="5"/>
      <c r="PYC671" s="5"/>
      <c r="PYD671" s="5"/>
      <c r="PYE671" s="5"/>
      <c r="PYF671" s="5"/>
      <c r="PYG671" s="5"/>
      <c r="PYH671" s="5"/>
      <c r="PYI671" s="5"/>
      <c r="PYJ671" s="5"/>
      <c r="PYK671" s="5"/>
      <c r="PYL671" s="5"/>
      <c r="PYM671" s="5"/>
      <c r="PYN671" s="5"/>
      <c r="PYO671" s="5"/>
      <c r="PYP671" s="5"/>
      <c r="PYQ671" s="5"/>
      <c r="PYR671" s="5"/>
      <c r="PYS671" s="5"/>
      <c r="PYT671" s="5"/>
      <c r="PYU671" s="5"/>
      <c r="PYV671" s="5"/>
      <c r="PYW671" s="5"/>
      <c r="PYX671" s="5"/>
      <c r="PYY671" s="5"/>
      <c r="PYZ671" s="5"/>
      <c r="PZA671" s="5"/>
      <c r="PZB671" s="5"/>
      <c r="PZC671" s="5"/>
      <c r="PZD671" s="5"/>
      <c r="PZE671" s="5"/>
      <c r="PZF671" s="5"/>
      <c r="PZG671" s="5"/>
      <c r="PZH671" s="5"/>
      <c r="PZI671" s="5"/>
      <c r="PZJ671" s="5"/>
      <c r="PZK671" s="5"/>
      <c r="PZL671" s="5"/>
      <c r="PZM671" s="5"/>
      <c r="PZN671" s="5"/>
      <c r="PZO671" s="5"/>
      <c r="PZP671" s="5"/>
      <c r="PZQ671" s="5"/>
      <c r="PZR671" s="5"/>
      <c r="PZS671" s="5"/>
      <c r="PZT671" s="5"/>
      <c r="PZU671" s="5"/>
      <c r="PZV671" s="5"/>
      <c r="PZW671" s="5"/>
      <c r="PZX671" s="5"/>
      <c r="PZY671" s="5"/>
      <c r="PZZ671" s="5"/>
      <c r="QAA671" s="5"/>
      <c r="QAB671" s="5"/>
      <c r="QAC671" s="5"/>
      <c r="QAD671" s="5"/>
      <c r="QAE671" s="5"/>
      <c r="QAF671" s="5"/>
      <c r="QAG671" s="5"/>
      <c r="QAH671" s="5"/>
      <c r="QAI671" s="5"/>
      <c r="QAJ671" s="5"/>
      <c r="QAK671" s="5"/>
      <c r="QAL671" s="5"/>
      <c r="QAM671" s="5"/>
      <c r="QAN671" s="5"/>
      <c r="QAO671" s="5"/>
      <c r="QAP671" s="5"/>
      <c r="QAQ671" s="5"/>
      <c r="QAR671" s="5"/>
      <c r="QAS671" s="5"/>
      <c r="QAT671" s="5"/>
      <c r="QAU671" s="5"/>
      <c r="QAV671" s="5"/>
      <c r="QAW671" s="5"/>
      <c r="QAX671" s="5"/>
      <c r="QAY671" s="5"/>
      <c r="QAZ671" s="5"/>
      <c r="QBA671" s="5"/>
      <c r="QBB671" s="5"/>
      <c r="QBC671" s="5"/>
      <c r="QBD671" s="5"/>
      <c r="QBE671" s="5"/>
      <c r="QBF671" s="5"/>
      <c r="QBG671" s="5"/>
      <c r="QBH671" s="5"/>
      <c r="QBI671" s="5"/>
      <c r="QBJ671" s="5"/>
      <c r="QBK671" s="5"/>
      <c r="QBL671" s="5"/>
      <c r="QBM671" s="5"/>
      <c r="QBN671" s="5"/>
      <c r="QBO671" s="5"/>
      <c r="QBP671" s="5"/>
      <c r="QBQ671" s="5"/>
      <c r="QBR671" s="5"/>
      <c r="QBS671" s="5"/>
      <c r="QBT671" s="5"/>
      <c r="QBU671" s="5"/>
      <c r="QBV671" s="5"/>
      <c r="QBW671" s="5"/>
      <c r="QBX671" s="5"/>
      <c r="QBY671" s="5"/>
      <c r="QBZ671" s="5"/>
      <c r="QCA671" s="5"/>
      <c r="QCB671" s="5"/>
      <c r="QCC671" s="5"/>
      <c r="QCD671" s="5"/>
      <c r="QCE671" s="5"/>
      <c r="QCF671" s="5"/>
      <c r="QCG671" s="5"/>
      <c r="QCH671" s="5"/>
      <c r="QCI671" s="5"/>
      <c r="QCJ671" s="5"/>
      <c r="QCK671" s="5"/>
      <c r="QCL671" s="5"/>
      <c r="QCM671" s="5"/>
      <c r="QCN671" s="5"/>
      <c r="QCO671" s="5"/>
      <c r="QCP671" s="5"/>
      <c r="QCQ671" s="5"/>
      <c r="QCR671" s="5"/>
      <c r="QCS671" s="5"/>
      <c r="QCT671" s="5"/>
      <c r="QCU671" s="5"/>
      <c r="QCV671" s="5"/>
      <c r="QCW671" s="5"/>
      <c r="QCX671" s="5"/>
      <c r="QCY671" s="5"/>
      <c r="QCZ671" s="5"/>
      <c r="QDA671" s="5"/>
      <c r="QDB671" s="5"/>
      <c r="QDC671" s="5"/>
      <c r="QDD671" s="5"/>
      <c r="QDE671" s="5"/>
      <c r="QDF671" s="5"/>
      <c r="QDG671" s="5"/>
      <c r="QDH671" s="5"/>
      <c r="QDI671" s="5"/>
      <c r="QDJ671" s="5"/>
      <c r="QDK671" s="5"/>
      <c r="QDL671" s="5"/>
      <c r="QDM671" s="5"/>
      <c r="QDN671" s="5"/>
      <c r="QDO671" s="5"/>
      <c r="QDP671" s="5"/>
      <c r="QDQ671" s="5"/>
      <c r="QDR671" s="5"/>
      <c r="QDS671" s="5"/>
      <c r="QDT671" s="5"/>
      <c r="QDU671" s="5"/>
      <c r="QDV671" s="5"/>
      <c r="QDW671" s="5"/>
      <c r="QDX671" s="5"/>
      <c r="QDY671" s="5"/>
      <c r="QDZ671" s="5"/>
      <c r="QEA671" s="5"/>
      <c r="QEB671" s="5"/>
      <c r="QEC671" s="5"/>
      <c r="QED671" s="5"/>
      <c r="QEE671" s="5"/>
      <c r="QEF671" s="5"/>
      <c r="QEG671" s="5"/>
      <c r="QEH671" s="5"/>
      <c r="QEI671" s="5"/>
      <c r="QEJ671" s="5"/>
      <c r="QEK671" s="5"/>
      <c r="QEL671" s="5"/>
      <c r="QEM671" s="5"/>
      <c r="QEN671" s="5"/>
      <c r="QEO671" s="5"/>
      <c r="QEP671" s="5"/>
      <c r="QEQ671" s="5"/>
      <c r="QER671" s="5"/>
      <c r="QES671" s="5"/>
      <c r="QET671" s="5"/>
      <c r="QEU671" s="5"/>
      <c r="QEV671" s="5"/>
      <c r="QEW671" s="5"/>
      <c r="QEX671" s="5"/>
      <c r="QEY671" s="5"/>
      <c r="QEZ671" s="5"/>
      <c r="QFA671" s="5"/>
      <c r="QFB671" s="5"/>
      <c r="QFC671" s="5"/>
      <c r="QFD671" s="5"/>
      <c r="QFE671" s="5"/>
      <c r="QFF671" s="5"/>
      <c r="QFG671" s="5"/>
      <c r="QFH671" s="5"/>
      <c r="QFI671" s="5"/>
      <c r="QFJ671" s="5"/>
      <c r="QFK671" s="5"/>
      <c r="QFL671" s="5"/>
      <c r="QFM671" s="5"/>
      <c r="QFN671" s="5"/>
      <c r="QFO671" s="5"/>
      <c r="QFP671" s="5"/>
      <c r="QFQ671" s="5"/>
      <c r="QFR671" s="5"/>
      <c r="QFS671" s="5"/>
      <c r="QFT671" s="5"/>
      <c r="QFU671" s="5"/>
      <c r="QFV671" s="5"/>
      <c r="QFW671" s="5"/>
      <c r="QFX671" s="5"/>
      <c r="QFY671" s="5"/>
      <c r="QFZ671" s="5"/>
      <c r="QGA671" s="5"/>
      <c r="QGB671" s="5"/>
      <c r="QGC671" s="5"/>
      <c r="QGD671" s="5"/>
      <c r="QGE671" s="5"/>
      <c r="QGF671" s="5"/>
      <c r="QGG671" s="5"/>
      <c r="QGH671" s="5"/>
      <c r="QGI671" s="5"/>
      <c r="QGJ671" s="5"/>
      <c r="QGK671" s="5"/>
      <c r="QGL671" s="5"/>
      <c r="QGM671" s="5"/>
      <c r="QGN671" s="5"/>
      <c r="QGO671" s="5"/>
      <c r="QGP671" s="5"/>
      <c r="QGQ671" s="5"/>
      <c r="QGR671" s="5"/>
      <c r="QGS671" s="5"/>
      <c r="QGT671" s="5"/>
      <c r="QGU671" s="5"/>
      <c r="QGV671" s="5"/>
      <c r="QGW671" s="5"/>
      <c r="QGX671" s="5"/>
      <c r="QGY671" s="5"/>
      <c r="QGZ671" s="5"/>
      <c r="QHA671" s="5"/>
      <c r="QHB671" s="5"/>
      <c r="QHC671" s="5"/>
      <c r="QHD671" s="5"/>
      <c r="QHE671" s="5"/>
      <c r="QHF671" s="5"/>
      <c r="QHG671" s="5"/>
      <c r="QHH671" s="5"/>
      <c r="QHI671" s="5"/>
      <c r="QHJ671" s="5"/>
      <c r="QHK671" s="5"/>
      <c r="QHL671" s="5"/>
      <c r="QHM671" s="5"/>
      <c r="QHN671" s="5"/>
      <c r="QHO671" s="5"/>
      <c r="QHP671" s="5"/>
      <c r="QHQ671" s="5"/>
      <c r="QHR671" s="5"/>
      <c r="QHS671" s="5"/>
      <c r="QHT671" s="5"/>
      <c r="QHU671" s="5"/>
      <c r="QHV671" s="5"/>
      <c r="QHW671" s="5"/>
      <c r="QHX671" s="5"/>
      <c r="QHY671" s="5"/>
      <c r="QHZ671" s="5"/>
      <c r="QIA671" s="5"/>
      <c r="QIB671" s="5"/>
      <c r="QIC671" s="5"/>
      <c r="QID671" s="5"/>
      <c r="QIE671" s="5"/>
      <c r="QIF671" s="5"/>
      <c r="QIG671" s="5"/>
      <c r="QIH671" s="5"/>
      <c r="QII671" s="5"/>
      <c r="QIJ671" s="5"/>
      <c r="QIK671" s="5"/>
      <c r="QIL671" s="5"/>
      <c r="QIM671" s="5"/>
      <c r="QIN671" s="5"/>
      <c r="QIO671" s="5"/>
      <c r="QIP671" s="5"/>
      <c r="QIQ671" s="5"/>
      <c r="QIR671" s="5"/>
      <c r="QIS671" s="5"/>
      <c r="QIT671" s="5"/>
      <c r="QIU671" s="5"/>
      <c r="QIV671" s="5"/>
      <c r="QIW671" s="5"/>
      <c r="QIX671" s="5"/>
      <c r="QIY671" s="5"/>
      <c r="QIZ671" s="5"/>
      <c r="QJA671" s="5"/>
      <c r="QJB671" s="5"/>
      <c r="QJC671" s="5"/>
      <c r="QJD671" s="5"/>
      <c r="QJE671" s="5"/>
      <c r="QJF671" s="5"/>
      <c r="QJG671" s="5"/>
      <c r="QJH671" s="5"/>
      <c r="QJI671" s="5"/>
      <c r="QJJ671" s="5"/>
      <c r="QJK671" s="5"/>
      <c r="QJL671" s="5"/>
      <c r="QJM671" s="5"/>
      <c r="QJN671" s="5"/>
      <c r="QJO671" s="5"/>
      <c r="QJP671" s="5"/>
      <c r="QJQ671" s="5"/>
      <c r="QJR671" s="5"/>
      <c r="QJS671" s="5"/>
      <c r="QJT671" s="5"/>
      <c r="QJU671" s="5"/>
      <c r="QJV671" s="5"/>
      <c r="QJW671" s="5"/>
      <c r="QJX671" s="5"/>
      <c r="QJY671" s="5"/>
      <c r="QJZ671" s="5"/>
      <c r="QKA671" s="5"/>
      <c r="QKB671" s="5"/>
      <c r="QKC671" s="5"/>
      <c r="QKD671" s="5"/>
      <c r="QKE671" s="5"/>
      <c r="QKF671" s="5"/>
      <c r="QKG671" s="5"/>
      <c r="QKH671" s="5"/>
      <c r="QKI671" s="5"/>
      <c r="QKJ671" s="5"/>
      <c r="QKK671" s="5"/>
      <c r="QKL671" s="5"/>
      <c r="QKM671" s="5"/>
      <c r="QKN671" s="5"/>
      <c r="QKO671" s="5"/>
      <c r="QKP671" s="5"/>
      <c r="QKQ671" s="5"/>
      <c r="QKR671" s="5"/>
      <c r="QKS671" s="5"/>
      <c r="QKT671" s="5"/>
      <c r="QKU671" s="5"/>
      <c r="QKV671" s="5"/>
      <c r="QKW671" s="5"/>
      <c r="QKX671" s="5"/>
      <c r="QKY671" s="5"/>
      <c r="QKZ671" s="5"/>
      <c r="QLA671" s="5"/>
      <c r="QLB671" s="5"/>
      <c r="QLC671" s="5"/>
      <c r="QLD671" s="5"/>
      <c r="QLE671" s="5"/>
      <c r="QLF671" s="5"/>
      <c r="QLG671" s="5"/>
      <c r="QLH671" s="5"/>
      <c r="QLI671" s="5"/>
      <c r="QLJ671" s="5"/>
      <c r="QLK671" s="5"/>
      <c r="QLL671" s="5"/>
      <c r="QLM671" s="5"/>
      <c r="QLN671" s="5"/>
      <c r="QLO671" s="5"/>
      <c r="QLP671" s="5"/>
      <c r="QLQ671" s="5"/>
      <c r="QLR671" s="5"/>
      <c r="QLS671" s="5"/>
      <c r="QLT671" s="5"/>
      <c r="QLU671" s="5"/>
      <c r="QLV671" s="5"/>
      <c r="QLW671" s="5"/>
      <c r="QLX671" s="5"/>
      <c r="QLY671" s="5"/>
      <c r="QLZ671" s="5"/>
      <c r="QMA671" s="5"/>
      <c r="QMB671" s="5"/>
      <c r="QMC671" s="5"/>
      <c r="QMD671" s="5"/>
      <c r="QME671" s="5"/>
      <c r="QMF671" s="5"/>
      <c r="QMG671" s="5"/>
      <c r="QMH671" s="5"/>
      <c r="QMI671" s="5"/>
      <c r="QMJ671" s="5"/>
      <c r="QMK671" s="5"/>
      <c r="QML671" s="5"/>
      <c r="QMM671" s="5"/>
      <c r="QMN671" s="5"/>
      <c r="QMO671" s="5"/>
      <c r="QMP671" s="5"/>
      <c r="QMQ671" s="5"/>
      <c r="QMR671" s="5"/>
      <c r="QMS671" s="5"/>
      <c r="QMT671" s="5"/>
      <c r="QMU671" s="5"/>
      <c r="QMV671" s="5"/>
      <c r="QMW671" s="5"/>
      <c r="QMX671" s="5"/>
      <c r="QMY671" s="5"/>
      <c r="QMZ671" s="5"/>
      <c r="QNA671" s="5"/>
      <c r="QNB671" s="5"/>
      <c r="QNC671" s="5"/>
      <c r="QND671" s="5"/>
      <c r="QNE671" s="5"/>
      <c r="QNF671" s="5"/>
      <c r="QNG671" s="5"/>
      <c r="QNH671" s="5"/>
      <c r="QNI671" s="5"/>
      <c r="QNJ671" s="5"/>
      <c r="QNK671" s="5"/>
      <c r="QNL671" s="5"/>
      <c r="QNM671" s="5"/>
      <c r="QNN671" s="5"/>
      <c r="QNO671" s="5"/>
      <c r="QNP671" s="5"/>
      <c r="QNQ671" s="5"/>
      <c r="QNR671" s="5"/>
      <c r="QNS671" s="5"/>
      <c r="QNT671" s="5"/>
      <c r="QNU671" s="5"/>
      <c r="QNV671" s="5"/>
      <c r="QNW671" s="5"/>
      <c r="QNX671" s="5"/>
      <c r="QNY671" s="5"/>
      <c r="QNZ671" s="5"/>
      <c r="QOA671" s="5"/>
      <c r="QOB671" s="5"/>
      <c r="QOC671" s="5"/>
      <c r="QOD671" s="5"/>
      <c r="QOE671" s="5"/>
      <c r="QOF671" s="5"/>
      <c r="QOG671" s="5"/>
      <c r="QOH671" s="5"/>
      <c r="QOI671" s="5"/>
      <c r="QOJ671" s="5"/>
      <c r="QOK671" s="5"/>
      <c r="QOL671" s="5"/>
      <c r="QOM671" s="5"/>
      <c r="QON671" s="5"/>
      <c r="QOO671" s="5"/>
      <c r="QOP671" s="5"/>
      <c r="QOQ671" s="5"/>
      <c r="QOR671" s="5"/>
      <c r="QOS671" s="5"/>
      <c r="QOT671" s="5"/>
      <c r="QOU671" s="5"/>
      <c r="QOV671" s="5"/>
      <c r="QOW671" s="5"/>
      <c r="QOX671" s="5"/>
      <c r="QOY671" s="5"/>
      <c r="QOZ671" s="5"/>
      <c r="QPA671" s="5"/>
      <c r="QPB671" s="5"/>
      <c r="QPC671" s="5"/>
      <c r="QPD671" s="5"/>
      <c r="QPE671" s="5"/>
      <c r="QPF671" s="5"/>
      <c r="QPG671" s="5"/>
      <c r="QPH671" s="5"/>
      <c r="QPI671" s="5"/>
      <c r="QPJ671" s="5"/>
      <c r="QPK671" s="5"/>
      <c r="QPL671" s="5"/>
      <c r="QPM671" s="5"/>
      <c r="QPN671" s="5"/>
      <c r="QPO671" s="5"/>
      <c r="QPP671" s="5"/>
      <c r="QPQ671" s="5"/>
      <c r="QPR671" s="5"/>
      <c r="QPS671" s="5"/>
      <c r="QPT671" s="5"/>
      <c r="QPU671" s="5"/>
      <c r="QPV671" s="5"/>
      <c r="QPW671" s="5"/>
      <c r="QPX671" s="5"/>
      <c r="QPY671" s="5"/>
      <c r="QPZ671" s="5"/>
      <c r="QQA671" s="5"/>
      <c r="QQB671" s="5"/>
      <c r="QQC671" s="5"/>
      <c r="QQD671" s="5"/>
      <c r="QQE671" s="5"/>
      <c r="QQF671" s="5"/>
      <c r="QQG671" s="5"/>
      <c r="QQH671" s="5"/>
      <c r="QQI671" s="5"/>
      <c r="QQJ671" s="5"/>
      <c r="QQK671" s="5"/>
      <c r="QQL671" s="5"/>
      <c r="QQM671" s="5"/>
      <c r="QQN671" s="5"/>
      <c r="QQO671" s="5"/>
      <c r="QQP671" s="5"/>
      <c r="QQQ671" s="5"/>
      <c r="QQR671" s="5"/>
      <c r="QQS671" s="5"/>
      <c r="QQT671" s="5"/>
      <c r="QQU671" s="5"/>
      <c r="QQV671" s="5"/>
      <c r="QQW671" s="5"/>
      <c r="QQX671" s="5"/>
      <c r="QQY671" s="5"/>
      <c r="QQZ671" s="5"/>
      <c r="QRA671" s="5"/>
      <c r="QRB671" s="5"/>
      <c r="QRC671" s="5"/>
      <c r="QRD671" s="5"/>
      <c r="QRE671" s="5"/>
      <c r="QRF671" s="5"/>
      <c r="QRG671" s="5"/>
      <c r="QRH671" s="5"/>
      <c r="QRI671" s="5"/>
      <c r="QRJ671" s="5"/>
      <c r="QRK671" s="5"/>
      <c r="QRL671" s="5"/>
      <c r="QRM671" s="5"/>
      <c r="QRN671" s="5"/>
      <c r="QRO671" s="5"/>
      <c r="QRP671" s="5"/>
      <c r="QRQ671" s="5"/>
      <c r="QRR671" s="5"/>
      <c r="QRS671" s="5"/>
      <c r="QRT671" s="5"/>
      <c r="QRU671" s="5"/>
      <c r="QRV671" s="5"/>
      <c r="QRW671" s="5"/>
      <c r="QRX671" s="5"/>
      <c r="QRY671" s="5"/>
      <c r="QRZ671" s="5"/>
      <c r="QSA671" s="5"/>
      <c r="QSB671" s="5"/>
      <c r="QSC671" s="5"/>
      <c r="QSD671" s="5"/>
      <c r="QSE671" s="5"/>
      <c r="QSF671" s="5"/>
      <c r="QSG671" s="5"/>
      <c r="QSH671" s="5"/>
      <c r="QSI671" s="5"/>
      <c r="QSJ671" s="5"/>
      <c r="QSK671" s="5"/>
      <c r="QSL671" s="5"/>
      <c r="QSM671" s="5"/>
      <c r="QSN671" s="5"/>
      <c r="QSO671" s="5"/>
      <c r="QSP671" s="5"/>
      <c r="QSQ671" s="5"/>
      <c r="QSR671" s="5"/>
      <c r="QSS671" s="5"/>
      <c r="QST671" s="5"/>
      <c r="QSU671" s="5"/>
      <c r="QSV671" s="5"/>
      <c r="QSW671" s="5"/>
      <c r="QSX671" s="5"/>
      <c r="QSY671" s="5"/>
      <c r="QSZ671" s="5"/>
      <c r="QTA671" s="5"/>
      <c r="QTB671" s="5"/>
      <c r="QTC671" s="5"/>
      <c r="QTD671" s="5"/>
      <c r="QTE671" s="5"/>
      <c r="QTF671" s="5"/>
      <c r="QTG671" s="5"/>
      <c r="QTH671" s="5"/>
      <c r="QTI671" s="5"/>
      <c r="QTJ671" s="5"/>
      <c r="QTK671" s="5"/>
      <c r="QTL671" s="5"/>
      <c r="QTM671" s="5"/>
      <c r="QTN671" s="5"/>
      <c r="QTO671" s="5"/>
      <c r="QTP671" s="5"/>
      <c r="QTQ671" s="5"/>
      <c r="QTR671" s="5"/>
      <c r="QTS671" s="5"/>
      <c r="QTT671" s="5"/>
      <c r="QTU671" s="5"/>
      <c r="QTV671" s="5"/>
      <c r="QTW671" s="5"/>
      <c r="QTX671" s="5"/>
      <c r="QTY671" s="5"/>
      <c r="QTZ671" s="5"/>
      <c r="QUA671" s="5"/>
      <c r="QUB671" s="5"/>
      <c r="QUC671" s="5"/>
      <c r="QUD671" s="5"/>
      <c r="QUE671" s="5"/>
      <c r="QUF671" s="5"/>
      <c r="QUG671" s="5"/>
      <c r="QUH671" s="5"/>
      <c r="QUI671" s="5"/>
      <c r="QUJ671" s="5"/>
      <c r="QUK671" s="5"/>
      <c r="QUL671" s="5"/>
      <c r="QUM671" s="5"/>
      <c r="QUN671" s="5"/>
      <c r="QUO671" s="5"/>
      <c r="QUP671" s="5"/>
      <c r="QUQ671" s="5"/>
      <c r="QUR671" s="5"/>
      <c r="QUS671" s="5"/>
      <c r="QUT671" s="5"/>
      <c r="QUU671" s="5"/>
      <c r="QUV671" s="5"/>
      <c r="QUW671" s="5"/>
      <c r="QUX671" s="5"/>
      <c r="QUY671" s="5"/>
      <c r="QUZ671" s="5"/>
      <c r="QVA671" s="5"/>
      <c r="QVB671" s="5"/>
      <c r="QVC671" s="5"/>
      <c r="QVD671" s="5"/>
      <c r="QVE671" s="5"/>
      <c r="QVF671" s="5"/>
      <c r="QVG671" s="5"/>
      <c r="QVH671" s="5"/>
      <c r="QVI671" s="5"/>
      <c r="QVJ671" s="5"/>
      <c r="QVK671" s="5"/>
      <c r="QVL671" s="5"/>
      <c r="QVM671" s="5"/>
      <c r="QVN671" s="5"/>
      <c r="QVO671" s="5"/>
      <c r="QVP671" s="5"/>
      <c r="QVQ671" s="5"/>
      <c r="QVR671" s="5"/>
      <c r="QVS671" s="5"/>
      <c r="QVT671" s="5"/>
      <c r="QVU671" s="5"/>
      <c r="QVV671" s="5"/>
      <c r="QVW671" s="5"/>
      <c r="QVX671" s="5"/>
      <c r="QVY671" s="5"/>
      <c r="QVZ671" s="5"/>
      <c r="QWA671" s="5"/>
      <c r="QWB671" s="5"/>
      <c r="QWC671" s="5"/>
      <c r="QWD671" s="5"/>
      <c r="QWE671" s="5"/>
      <c r="QWF671" s="5"/>
      <c r="QWG671" s="5"/>
      <c r="QWH671" s="5"/>
      <c r="QWI671" s="5"/>
      <c r="QWJ671" s="5"/>
      <c r="QWK671" s="5"/>
      <c r="QWL671" s="5"/>
      <c r="QWM671" s="5"/>
      <c r="QWN671" s="5"/>
      <c r="QWO671" s="5"/>
      <c r="QWP671" s="5"/>
      <c r="QWQ671" s="5"/>
      <c r="QWR671" s="5"/>
      <c r="QWS671" s="5"/>
      <c r="QWT671" s="5"/>
      <c r="QWU671" s="5"/>
      <c r="QWV671" s="5"/>
      <c r="QWW671" s="5"/>
      <c r="QWX671" s="5"/>
      <c r="QWY671" s="5"/>
      <c r="QWZ671" s="5"/>
      <c r="QXA671" s="5"/>
      <c r="QXB671" s="5"/>
      <c r="QXC671" s="5"/>
      <c r="QXD671" s="5"/>
      <c r="QXE671" s="5"/>
      <c r="QXF671" s="5"/>
      <c r="QXG671" s="5"/>
      <c r="QXH671" s="5"/>
      <c r="QXI671" s="5"/>
      <c r="QXJ671" s="5"/>
      <c r="QXK671" s="5"/>
      <c r="QXL671" s="5"/>
      <c r="QXM671" s="5"/>
      <c r="QXN671" s="5"/>
      <c r="QXO671" s="5"/>
      <c r="QXP671" s="5"/>
      <c r="QXQ671" s="5"/>
      <c r="QXR671" s="5"/>
      <c r="QXS671" s="5"/>
      <c r="QXT671" s="5"/>
      <c r="QXU671" s="5"/>
      <c r="QXV671" s="5"/>
      <c r="QXW671" s="5"/>
      <c r="QXX671" s="5"/>
      <c r="QXY671" s="5"/>
      <c r="QXZ671" s="5"/>
      <c r="QYA671" s="5"/>
      <c r="QYB671" s="5"/>
      <c r="QYC671" s="5"/>
      <c r="QYD671" s="5"/>
      <c r="QYE671" s="5"/>
      <c r="QYF671" s="5"/>
      <c r="QYG671" s="5"/>
      <c r="QYH671" s="5"/>
      <c r="QYI671" s="5"/>
      <c r="QYJ671" s="5"/>
      <c r="QYK671" s="5"/>
      <c r="QYL671" s="5"/>
      <c r="QYM671" s="5"/>
      <c r="QYN671" s="5"/>
      <c r="QYO671" s="5"/>
      <c r="QYP671" s="5"/>
      <c r="QYQ671" s="5"/>
      <c r="QYR671" s="5"/>
      <c r="QYS671" s="5"/>
      <c r="QYT671" s="5"/>
      <c r="QYU671" s="5"/>
      <c r="QYV671" s="5"/>
      <c r="QYW671" s="5"/>
      <c r="QYX671" s="5"/>
      <c r="QYY671" s="5"/>
      <c r="QYZ671" s="5"/>
      <c r="QZA671" s="5"/>
      <c r="QZB671" s="5"/>
      <c r="QZC671" s="5"/>
      <c r="QZD671" s="5"/>
      <c r="QZE671" s="5"/>
      <c r="QZF671" s="5"/>
      <c r="QZG671" s="5"/>
      <c r="QZH671" s="5"/>
      <c r="QZI671" s="5"/>
      <c r="QZJ671" s="5"/>
      <c r="QZK671" s="5"/>
      <c r="QZL671" s="5"/>
      <c r="QZM671" s="5"/>
      <c r="QZN671" s="5"/>
      <c r="QZO671" s="5"/>
      <c r="QZP671" s="5"/>
      <c r="QZQ671" s="5"/>
      <c r="QZR671" s="5"/>
      <c r="QZS671" s="5"/>
      <c r="QZT671" s="5"/>
      <c r="QZU671" s="5"/>
      <c r="QZV671" s="5"/>
      <c r="QZW671" s="5"/>
      <c r="QZX671" s="5"/>
      <c r="QZY671" s="5"/>
      <c r="QZZ671" s="5"/>
      <c r="RAA671" s="5"/>
      <c r="RAB671" s="5"/>
      <c r="RAC671" s="5"/>
      <c r="RAD671" s="5"/>
      <c r="RAE671" s="5"/>
      <c r="RAF671" s="5"/>
      <c r="RAG671" s="5"/>
      <c r="RAH671" s="5"/>
      <c r="RAI671" s="5"/>
      <c r="RAJ671" s="5"/>
      <c r="RAK671" s="5"/>
      <c r="RAL671" s="5"/>
      <c r="RAM671" s="5"/>
      <c r="RAN671" s="5"/>
      <c r="RAO671" s="5"/>
      <c r="RAP671" s="5"/>
      <c r="RAQ671" s="5"/>
      <c r="RAR671" s="5"/>
      <c r="RAS671" s="5"/>
      <c r="RAT671" s="5"/>
      <c r="RAU671" s="5"/>
      <c r="RAV671" s="5"/>
      <c r="RAW671" s="5"/>
      <c r="RAX671" s="5"/>
      <c r="RAY671" s="5"/>
      <c r="RAZ671" s="5"/>
      <c r="RBA671" s="5"/>
      <c r="RBB671" s="5"/>
      <c r="RBC671" s="5"/>
      <c r="RBD671" s="5"/>
      <c r="RBE671" s="5"/>
      <c r="RBF671" s="5"/>
      <c r="RBG671" s="5"/>
      <c r="RBH671" s="5"/>
      <c r="RBI671" s="5"/>
      <c r="RBJ671" s="5"/>
      <c r="RBK671" s="5"/>
      <c r="RBL671" s="5"/>
      <c r="RBM671" s="5"/>
      <c r="RBN671" s="5"/>
      <c r="RBO671" s="5"/>
      <c r="RBP671" s="5"/>
      <c r="RBQ671" s="5"/>
      <c r="RBR671" s="5"/>
      <c r="RBS671" s="5"/>
      <c r="RBT671" s="5"/>
      <c r="RBU671" s="5"/>
      <c r="RBV671" s="5"/>
      <c r="RBW671" s="5"/>
      <c r="RBX671" s="5"/>
      <c r="RBY671" s="5"/>
      <c r="RBZ671" s="5"/>
      <c r="RCA671" s="5"/>
      <c r="RCB671" s="5"/>
      <c r="RCC671" s="5"/>
      <c r="RCD671" s="5"/>
      <c r="RCE671" s="5"/>
      <c r="RCF671" s="5"/>
      <c r="RCG671" s="5"/>
      <c r="RCH671" s="5"/>
      <c r="RCI671" s="5"/>
      <c r="RCJ671" s="5"/>
      <c r="RCK671" s="5"/>
      <c r="RCL671" s="5"/>
      <c r="RCM671" s="5"/>
      <c r="RCN671" s="5"/>
      <c r="RCO671" s="5"/>
      <c r="RCP671" s="5"/>
      <c r="RCQ671" s="5"/>
      <c r="RCR671" s="5"/>
      <c r="RCS671" s="5"/>
      <c r="RCT671" s="5"/>
      <c r="RCU671" s="5"/>
      <c r="RCV671" s="5"/>
      <c r="RCW671" s="5"/>
      <c r="RCX671" s="5"/>
      <c r="RCY671" s="5"/>
      <c r="RCZ671" s="5"/>
      <c r="RDA671" s="5"/>
      <c r="RDB671" s="5"/>
      <c r="RDC671" s="5"/>
      <c r="RDD671" s="5"/>
      <c r="RDE671" s="5"/>
      <c r="RDF671" s="5"/>
      <c r="RDG671" s="5"/>
      <c r="RDH671" s="5"/>
      <c r="RDI671" s="5"/>
      <c r="RDJ671" s="5"/>
      <c r="RDK671" s="5"/>
      <c r="RDL671" s="5"/>
      <c r="RDM671" s="5"/>
      <c r="RDN671" s="5"/>
      <c r="RDO671" s="5"/>
      <c r="RDP671" s="5"/>
      <c r="RDQ671" s="5"/>
      <c r="RDR671" s="5"/>
      <c r="RDS671" s="5"/>
      <c r="RDT671" s="5"/>
      <c r="RDU671" s="5"/>
      <c r="RDV671" s="5"/>
      <c r="RDW671" s="5"/>
      <c r="RDX671" s="5"/>
      <c r="RDY671" s="5"/>
      <c r="RDZ671" s="5"/>
      <c r="REA671" s="5"/>
      <c r="REB671" s="5"/>
      <c r="REC671" s="5"/>
      <c r="RED671" s="5"/>
      <c r="REE671" s="5"/>
      <c r="REF671" s="5"/>
      <c r="REG671" s="5"/>
      <c r="REH671" s="5"/>
      <c r="REI671" s="5"/>
      <c r="REJ671" s="5"/>
      <c r="REK671" s="5"/>
      <c r="REL671" s="5"/>
      <c r="REM671" s="5"/>
      <c r="REN671" s="5"/>
      <c r="REO671" s="5"/>
      <c r="REP671" s="5"/>
      <c r="REQ671" s="5"/>
      <c r="RER671" s="5"/>
      <c r="RES671" s="5"/>
      <c r="RET671" s="5"/>
      <c r="REU671" s="5"/>
      <c r="REV671" s="5"/>
      <c r="REW671" s="5"/>
      <c r="REX671" s="5"/>
      <c r="REY671" s="5"/>
      <c r="REZ671" s="5"/>
      <c r="RFA671" s="5"/>
      <c r="RFB671" s="5"/>
      <c r="RFC671" s="5"/>
      <c r="RFD671" s="5"/>
      <c r="RFE671" s="5"/>
      <c r="RFF671" s="5"/>
      <c r="RFG671" s="5"/>
      <c r="RFH671" s="5"/>
      <c r="RFI671" s="5"/>
      <c r="RFJ671" s="5"/>
      <c r="RFK671" s="5"/>
      <c r="RFL671" s="5"/>
      <c r="RFM671" s="5"/>
      <c r="RFN671" s="5"/>
      <c r="RFO671" s="5"/>
      <c r="RFP671" s="5"/>
      <c r="RFQ671" s="5"/>
      <c r="RFR671" s="5"/>
      <c r="RFS671" s="5"/>
      <c r="RFT671" s="5"/>
      <c r="RFU671" s="5"/>
      <c r="RFV671" s="5"/>
      <c r="RFW671" s="5"/>
      <c r="RFX671" s="5"/>
      <c r="RFY671" s="5"/>
      <c r="RFZ671" s="5"/>
      <c r="RGA671" s="5"/>
      <c r="RGB671" s="5"/>
      <c r="RGC671" s="5"/>
      <c r="RGD671" s="5"/>
      <c r="RGE671" s="5"/>
      <c r="RGF671" s="5"/>
      <c r="RGG671" s="5"/>
      <c r="RGH671" s="5"/>
      <c r="RGI671" s="5"/>
      <c r="RGJ671" s="5"/>
      <c r="RGK671" s="5"/>
      <c r="RGL671" s="5"/>
      <c r="RGM671" s="5"/>
      <c r="RGN671" s="5"/>
      <c r="RGO671" s="5"/>
      <c r="RGP671" s="5"/>
      <c r="RGQ671" s="5"/>
      <c r="RGR671" s="5"/>
      <c r="RGS671" s="5"/>
      <c r="RGT671" s="5"/>
      <c r="RGU671" s="5"/>
      <c r="RGV671" s="5"/>
      <c r="RGW671" s="5"/>
      <c r="RGX671" s="5"/>
      <c r="RGY671" s="5"/>
      <c r="RGZ671" s="5"/>
      <c r="RHA671" s="5"/>
      <c r="RHB671" s="5"/>
      <c r="RHC671" s="5"/>
      <c r="RHD671" s="5"/>
      <c r="RHE671" s="5"/>
      <c r="RHF671" s="5"/>
      <c r="RHG671" s="5"/>
      <c r="RHH671" s="5"/>
      <c r="RHI671" s="5"/>
      <c r="RHJ671" s="5"/>
      <c r="RHK671" s="5"/>
      <c r="RHL671" s="5"/>
      <c r="RHM671" s="5"/>
      <c r="RHN671" s="5"/>
      <c r="RHO671" s="5"/>
      <c r="RHP671" s="5"/>
      <c r="RHQ671" s="5"/>
      <c r="RHR671" s="5"/>
      <c r="RHS671" s="5"/>
      <c r="RHT671" s="5"/>
      <c r="RHU671" s="5"/>
      <c r="RHV671" s="5"/>
      <c r="RHW671" s="5"/>
      <c r="RHX671" s="5"/>
      <c r="RHY671" s="5"/>
      <c r="RHZ671" s="5"/>
      <c r="RIA671" s="5"/>
      <c r="RIB671" s="5"/>
      <c r="RIC671" s="5"/>
      <c r="RID671" s="5"/>
      <c r="RIE671" s="5"/>
      <c r="RIF671" s="5"/>
      <c r="RIG671" s="5"/>
      <c r="RIH671" s="5"/>
      <c r="RII671" s="5"/>
      <c r="RIJ671" s="5"/>
      <c r="RIK671" s="5"/>
      <c r="RIL671" s="5"/>
      <c r="RIM671" s="5"/>
      <c r="RIN671" s="5"/>
      <c r="RIO671" s="5"/>
      <c r="RIP671" s="5"/>
      <c r="RIQ671" s="5"/>
      <c r="RIR671" s="5"/>
      <c r="RIS671" s="5"/>
      <c r="RIT671" s="5"/>
      <c r="RIU671" s="5"/>
      <c r="RIV671" s="5"/>
      <c r="RIW671" s="5"/>
      <c r="RIX671" s="5"/>
      <c r="RIY671" s="5"/>
      <c r="RIZ671" s="5"/>
      <c r="RJA671" s="5"/>
      <c r="RJB671" s="5"/>
      <c r="RJC671" s="5"/>
      <c r="RJD671" s="5"/>
      <c r="RJE671" s="5"/>
      <c r="RJF671" s="5"/>
      <c r="RJG671" s="5"/>
      <c r="RJH671" s="5"/>
      <c r="RJI671" s="5"/>
      <c r="RJJ671" s="5"/>
      <c r="RJK671" s="5"/>
      <c r="RJL671" s="5"/>
      <c r="RJM671" s="5"/>
      <c r="RJN671" s="5"/>
      <c r="RJO671" s="5"/>
      <c r="RJP671" s="5"/>
      <c r="RJQ671" s="5"/>
      <c r="RJR671" s="5"/>
      <c r="RJS671" s="5"/>
      <c r="RJT671" s="5"/>
      <c r="RJU671" s="5"/>
      <c r="RJV671" s="5"/>
      <c r="RJW671" s="5"/>
      <c r="RJX671" s="5"/>
      <c r="RJY671" s="5"/>
      <c r="RJZ671" s="5"/>
      <c r="RKA671" s="5"/>
      <c r="RKB671" s="5"/>
      <c r="RKC671" s="5"/>
      <c r="RKD671" s="5"/>
      <c r="RKE671" s="5"/>
      <c r="RKF671" s="5"/>
      <c r="RKG671" s="5"/>
      <c r="RKH671" s="5"/>
      <c r="RKI671" s="5"/>
      <c r="RKJ671" s="5"/>
      <c r="RKK671" s="5"/>
      <c r="RKL671" s="5"/>
      <c r="RKM671" s="5"/>
      <c r="RKN671" s="5"/>
      <c r="RKO671" s="5"/>
      <c r="RKP671" s="5"/>
      <c r="RKQ671" s="5"/>
      <c r="RKR671" s="5"/>
      <c r="RKS671" s="5"/>
      <c r="RKT671" s="5"/>
      <c r="RKU671" s="5"/>
      <c r="RKV671" s="5"/>
      <c r="RKW671" s="5"/>
      <c r="RKX671" s="5"/>
      <c r="RKY671" s="5"/>
      <c r="RKZ671" s="5"/>
      <c r="RLA671" s="5"/>
      <c r="RLB671" s="5"/>
      <c r="RLC671" s="5"/>
      <c r="RLD671" s="5"/>
      <c r="RLE671" s="5"/>
      <c r="RLF671" s="5"/>
      <c r="RLG671" s="5"/>
      <c r="RLH671" s="5"/>
      <c r="RLI671" s="5"/>
      <c r="RLJ671" s="5"/>
      <c r="RLK671" s="5"/>
      <c r="RLL671" s="5"/>
      <c r="RLM671" s="5"/>
      <c r="RLN671" s="5"/>
      <c r="RLO671" s="5"/>
      <c r="RLP671" s="5"/>
      <c r="RLQ671" s="5"/>
      <c r="RLR671" s="5"/>
      <c r="RLS671" s="5"/>
      <c r="RLT671" s="5"/>
      <c r="RLU671" s="5"/>
      <c r="RLV671" s="5"/>
      <c r="RLW671" s="5"/>
      <c r="RLX671" s="5"/>
      <c r="RLY671" s="5"/>
      <c r="RLZ671" s="5"/>
      <c r="RMA671" s="5"/>
      <c r="RMB671" s="5"/>
      <c r="RMC671" s="5"/>
      <c r="RMD671" s="5"/>
      <c r="RME671" s="5"/>
      <c r="RMF671" s="5"/>
      <c r="RMG671" s="5"/>
      <c r="RMH671" s="5"/>
      <c r="RMI671" s="5"/>
      <c r="RMJ671" s="5"/>
      <c r="RMK671" s="5"/>
      <c r="RML671" s="5"/>
      <c r="RMM671" s="5"/>
      <c r="RMN671" s="5"/>
      <c r="RMO671" s="5"/>
      <c r="RMP671" s="5"/>
      <c r="RMQ671" s="5"/>
      <c r="RMR671" s="5"/>
      <c r="RMS671" s="5"/>
      <c r="RMT671" s="5"/>
      <c r="RMU671" s="5"/>
      <c r="RMV671" s="5"/>
      <c r="RMW671" s="5"/>
      <c r="RMX671" s="5"/>
      <c r="RMY671" s="5"/>
      <c r="RMZ671" s="5"/>
      <c r="RNA671" s="5"/>
      <c r="RNB671" s="5"/>
      <c r="RNC671" s="5"/>
      <c r="RND671" s="5"/>
      <c r="RNE671" s="5"/>
      <c r="RNF671" s="5"/>
      <c r="RNG671" s="5"/>
      <c r="RNH671" s="5"/>
      <c r="RNI671" s="5"/>
      <c r="RNJ671" s="5"/>
      <c r="RNK671" s="5"/>
      <c r="RNL671" s="5"/>
      <c r="RNM671" s="5"/>
      <c r="RNN671" s="5"/>
      <c r="RNO671" s="5"/>
      <c r="RNP671" s="5"/>
      <c r="RNQ671" s="5"/>
      <c r="RNR671" s="5"/>
      <c r="RNS671" s="5"/>
      <c r="RNT671" s="5"/>
      <c r="RNU671" s="5"/>
      <c r="RNV671" s="5"/>
      <c r="RNW671" s="5"/>
      <c r="RNX671" s="5"/>
      <c r="RNY671" s="5"/>
      <c r="RNZ671" s="5"/>
      <c r="ROA671" s="5"/>
      <c r="ROB671" s="5"/>
      <c r="ROC671" s="5"/>
      <c r="ROD671" s="5"/>
      <c r="ROE671" s="5"/>
      <c r="ROF671" s="5"/>
      <c r="ROG671" s="5"/>
      <c r="ROH671" s="5"/>
      <c r="ROI671" s="5"/>
      <c r="ROJ671" s="5"/>
      <c r="ROK671" s="5"/>
      <c r="ROL671" s="5"/>
      <c r="ROM671" s="5"/>
      <c r="RON671" s="5"/>
      <c r="ROO671" s="5"/>
      <c r="ROP671" s="5"/>
      <c r="ROQ671" s="5"/>
      <c r="ROR671" s="5"/>
      <c r="ROS671" s="5"/>
      <c r="ROT671" s="5"/>
      <c r="ROU671" s="5"/>
      <c r="ROV671" s="5"/>
      <c r="ROW671" s="5"/>
      <c r="ROX671" s="5"/>
      <c r="ROY671" s="5"/>
      <c r="ROZ671" s="5"/>
      <c r="RPA671" s="5"/>
      <c r="RPB671" s="5"/>
      <c r="RPC671" s="5"/>
      <c r="RPD671" s="5"/>
      <c r="RPE671" s="5"/>
      <c r="RPF671" s="5"/>
      <c r="RPG671" s="5"/>
      <c r="RPH671" s="5"/>
      <c r="RPI671" s="5"/>
      <c r="RPJ671" s="5"/>
      <c r="RPK671" s="5"/>
      <c r="RPL671" s="5"/>
      <c r="RPM671" s="5"/>
      <c r="RPN671" s="5"/>
      <c r="RPO671" s="5"/>
      <c r="RPP671" s="5"/>
      <c r="RPQ671" s="5"/>
      <c r="RPR671" s="5"/>
      <c r="RPS671" s="5"/>
      <c r="RPT671" s="5"/>
      <c r="RPU671" s="5"/>
      <c r="RPV671" s="5"/>
      <c r="RPW671" s="5"/>
      <c r="RPX671" s="5"/>
      <c r="RPY671" s="5"/>
      <c r="RPZ671" s="5"/>
      <c r="RQA671" s="5"/>
      <c r="RQB671" s="5"/>
      <c r="RQC671" s="5"/>
      <c r="RQD671" s="5"/>
      <c r="RQE671" s="5"/>
      <c r="RQF671" s="5"/>
      <c r="RQG671" s="5"/>
      <c r="RQH671" s="5"/>
      <c r="RQI671" s="5"/>
      <c r="RQJ671" s="5"/>
      <c r="RQK671" s="5"/>
      <c r="RQL671" s="5"/>
      <c r="RQM671" s="5"/>
      <c r="RQN671" s="5"/>
      <c r="RQO671" s="5"/>
      <c r="RQP671" s="5"/>
      <c r="RQQ671" s="5"/>
      <c r="RQR671" s="5"/>
      <c r="RQS671" s="5"/>
      <c r="RQT671" s="5"/>
      <c r="RQU671" s="5"/>
      <c r="RQV671" s="5"/>
      <c r="RQW671" s="5"/>
      <c r="RQX671" s="5"/>
      <c r="RQY671" s="5"/>
      <c r="RQZ671" s="5"/>
      <c r="RRA671" s="5"/>
      <c r="RRB671" s="5"/>
      <c r="RRC671" s="5"/>
      <c r="RRD671" s="5"/>
      <c r="RRE671" s="5"/>
      <c r="RRF671" s="5"/>
      <c r="RRG671" s="5"/>
      <c r="RRH671" s="5"/>
      <c r="RRI671" s="5"/>
      <c r="RRJ671" s="5"/>
      <c r="RRK671" s="5"/>
      <c r="RRL671" s="5"/>
      <c r="RRM671" s="5"/>
      <c r="RRN671" s="5"/>
      <c r="RRO671" s="5"/>
      <c r="RRP671" s="5"/>
      <c r="RRQ671" s="5"/>
      <c r="RRR671" s="5"/>
      <c r="RRS671" s="5"/>
      <c r="RRT671" s="5"/>
      <c r="RRU671" s="5"/>
      <c r="RRV671" s="5"/>
      <c r="RRW671" s="5"/>
      <c r="RRX671" s="5"/>
      <c r="RRY671" s="5"/>
      <c r="RRZ671" s="5"/>
      <c r="RSA671" s="5"/>
      <c r="RSB671" s="5"/>
      <c r="RSC671" s="5"/>
      <c r="RSD671" s="5"/>
      <c r="RSE671" s="5"/>
      <c r="RSF671" s="5"/>
      <c r="RSG671" s="5"/>
      <c r="RSH671" s="5"/>
      <c r="RSI671" s="5"/>
      <c r="RSJ671" s="5"/>
      <c r="RSK671" s="5"/>
      <c r="RSL671" s="5"/>
      <c r="RSM671" s="5"/>
      <c r="RSN671" s="5"/>
      <c r="RSO671" s="5"/>
      <c r="RSP671" s="5"/>
      <c r="RSQ671" s="5"/>
      <c r="RSR671" s="5"/>
      <c r="RSS671" s="5"/>
      <c r="RST671" s="5"/>
      <c r="RSU671" s="5"/>
      <c r="RSV671" s="5"/>
      <c r="RSW671" s="5"/>
      <c r="RSX671" s="5"/>
      <c r="RSY671" s="5"/>
      <c r="RSZ671" s="5"/>
      <c r="RTA671" s="5"/>
      <c r="RTB671" s="5"/>
      <c r="RTC671" s="5"/>
      <c r="RTD671" s="5"/>
      <c r="RTE671" s="5"/>
      <c r="RTF671" s="5"/>
      <c r="RTG671" s="5"/>
      <c r="RTH671" s="5"/>
      <c r="RTI671" s="5"/>
      <c r="RTJ671" s="5"/>
      <c r="RTK671" s="5"/>
      <c r="RTL671" s="5"/>
      <c r="RTM671" s="5"/>
      <c r="RTN671" s="5"/>
      <c r="RTO671" s="5"/>
      <c r="RTP671" s="5"/>
      <c r="RTQ671" s="5"/>
      <c r="RTR671" s="5"/>
      <c r="RTS671" s="5"/>
      <c r="RTT671" s="5"/>
      <c r="RTU671" s="5"/>
      <c r="RTV671" s="5"/>
      <c r="RTW671" s="5"/>
      <c r="RTX671" s="5"/>
      <c r="RTY671" s="5"/>
      <c r="RTZ671" s="5"/>
      <c r="RUA671" s="5"/>
      <c r="RUB671" s="5"/>
      <c r="RUC671" s="5"/>
      <c r="RUD671" s="5"/>
      <c r="RUE671" s="5"/>
      <c r="RUF671" s="5"/>
      <c r="RUG671" s="5"/>
      <c r="RUH671" s="5"/>
      <c r="RUI671" s="5"/>
      <c r="RUJ671" s="5"/>
      <c r="RUK671" s="5"/>
      <c r="RUL671" s="5"/>
      <c r="RUM671" s="5"/>
      <c r="RUN671" s="5"/>
      <c r="RUO671" s="5"/>
      <c r="RUP671" s="5"/>
      <c r="RUQ671" s="5"/>
      <c r="RUR671" s="5"/>
      <c r="RUS671" s="5"/>
      <c r="RUT671" s="5"/>
      <c r="RUU671" s="5"/>
      <c r="RUV671" s="5"/>
      <c r="RUW671" s="5"/>
      <c r="RUX671" s="5"/>
      <c r="RUY671" s="5"/>
      <c r="RUZ671" s="5"/>
      <c r="RVA671" s="5"/>
      <c r="RVB671" s="5"/>
      <c r="RVC671" s="5"/>
      <c r="RVD671" s="5"/>
      <c r="RVE671" s="5"/>
      <c r="RVF671" s="5"/>
      <c r="RVG671" s="5"/>
      <c r="RVH671" s="5"/>
      <c r="RVI671" s="5"/>
      <c r="RVJ671" s="5"/>
      <c r="RVK671" s="5"/>
      <c r="RVL671" s="5"/>
      <c r="RVM671" s="5"/>
      <c r="RVN671" s="5"/>
      <c r="RVO671" s="5"/>
      <c r="RVP671" s="5"/>
      <c r="RVQ671" s="5"/>
      <c r="RVR671" s="5"/>
      <c r="RVS671" s="5"/>
      <c r="RVT671" s="5"/>
      <c r="RVU671" s="5"/>
      <c r="RVV671" s="5"/>
      <c r="RVW671" s="5"/>
      <c r="RVX671" s="5"/>
      <c r="RVY671" s="5"/>
      <c r="RVZ671" s="5"/>
      <c r="RWA671" s="5"/>
      <c r="RWB671" s="5"/>
      <c r="RWC671" s="5"/>
      <c r="RWD671" s="5"/>
      <c r="RWE671" s="5"/>
      <c r="RWF671" s="5"/>
      <c r="RWG671" s="5"/>
      <c r="RWH671" s="5"/>
      <c r="RWI671" s="5"/>
      <c r="RWJ671" s="5"/>
      <c r="RWK671" s="5"/>
      <c r="RWL671" s="5"/>
      <c r="RWM671" s="5"/>
      <c r="RWN671" s="5"/>
      <c r="RWO671" s="5"/>
      <c r="RWP671" s="5"/>
      <c r="RWQ671" s="5"/>
      <c r="RWR671" s="5"/>
      <c r="RWS671" s="5"/>
      <c r="RWT671" s="5"/>
      <c r="RWU671" s="5"/>
      <c r="RWV671" s="5"/>
      <c r="RWW671" s="5"/>
      <c r="RWX671" s="5"/>
      <c r="RWY671" s="5"/>
      <c r="RWZ671" s="5"/>
      <c r="RXA671" s="5"/>
      <c r="RXB671" s="5"/>
      <c r="RXC671" s="5"/>
      <c r="RXD671" s="5"/>
      <c r="RXE671" s="5"/>
      <c r="RXF671" s="5"/>
      <c r="RXG671" s="5"/>
      <c r="RXH671" s="5"/>
      <c r="RXI671" s="5"/>
      <c r="RXJ671" s="5"/>
      <c r="RXK671" s="5"/>
      <c r="RXL671" s="5"/>
      <c r="RXM671" s="5"/>
      <c r="RXN671" s="5"/>
      <c r="RXO671" s="5"/>
      <c r="RXP671" s="5"/>
      <c r="RXQ671" s="5"/>
      <c r="RXR671" s="5"/>
      <c r="RXS671" s="5"/>
      <c r="RXT671" s="5"/>
      <c r="RXU671" s="5"/>
      <c r="RXV671" s="5"/>
      <c r="RXW671" s="5"/>
      <c r="RXX671" s="5"/>
      <c r="RXY671" s="5"/>
      <c r="RXZ671" s="5"/>
      <c r="RYA671" s="5"/>
      <c r="RYB671" s="5"/>
      <c r="RYC671" s="5"/>
      <c r="RYD671" s="5"/>
      <c r="RYE671" s="5"/>
      <c r="RYF671" s="5"/>
      <c r="RYG671" s="5"/>
      <c r="RYH671" s="5"/>
      <c r="RYI671" s="5"/>
      <c r="RYJ671" s="5"/>
      <c r="RYK671" s="5"/>
      <c r="RYL671" s="5"/>
      <c r="RYM671" s="5"/>
      <c r="RYN671" s="5"/>
      <c r="RYO671" s="5"/>
      <c r="RYP671" s="5"/>
      <c r="RYQ671" s="5"/>
      <c r="RYR671" s="5"/>
      <c r="RYS671" s="5"/>
      <c r="RYT671" s="5"/>
      <c r="RYU671" s="5"/>
      <c r="RYV671" s="5"/>
      <c r="RYW671" s="5"/>
      <c r="RYX671" s="5"/>
      <c r="RYY671" s="5"/>
      <c r="RYZ671" s="5"/>
      <c r="RZA671" s="5"/>
      <c r="RZB671" s="5"/>
      <c r="RZC671" s="5"/>
      <c r="RZD671" s="5"/>
      <c r="RZE671" s="5"/>
      <c r="RZF671" s="5"/>
      <c r="RZG671" s="5"/>
      <c r="RZH671" s="5"/>
      <c r="RZI671" s="5"/>
      <c r="RZJ671" s="5"/>
      <c r="RZK671" s="5"/>
      <c r="RZL671" s="5"/>
      <c r="RZM671" s="5"/>
      <c r="RZN671" s="5"/>
      <c r="RZO671" s="5"/>
      <c r="RZP671" s="5"/>
      <c r="RZQ671" s="5"/>
      <c r="RZR671" s="5"/>
      <c r="RZS671" s="5"/>
      <c r="RZT671" s="5"/>
      <c r="RZU671" s="5"/>
      <c r="RZV671" s="5"/>
      <c r="RZW671" s="5"/>
      <c r="RZX671" s="5"/>
      <c r="RZY671" s="5"/>
      <c r="RZZ671" s="5"/>
      <c r="SAA671" s="5"/>
      <c r="SAB671" s="5"/>
      <c r="SAC671" s="5"/>
      <c r="SAD671" s="5"/>
      <c r="SAE671" s="5"/>
      <c r="SAF671" s="5"/>
      <c r="SAG671" s="5"/>
      <c r="SAH671" s="5"/>
      <c r="SAI671" s="5"/>
      <c r="SAJ671" s="5"/>
      <c r="SAK671" s="5"/>
      <c r="SAL671" s="5"/>
      <c r="SAM671" s="5"/>
      <c r="SAN671" s="5"/>
      <c r="SAO671" s="5"/>
      <c r="SAP671" s="5"/>
      <c r="SAQ671" s="5"/>
      <c r="SAR671" s="5"/>
      <c r="SAS671" s="5"/>
      <c r="SAT671" s="5"/>
      <c r="SAU671" s="5"/>
      <c r="SAV671" s="5"/>
      <c r="SAW671" s="5"/>
      <c r="SAX671" s="5"/>
      <c r="SAY671" s="5"/>
      <c r="SAZ671" s="5"/>
      <c r="SBA671" s="5"/>
      <c r="SBB671" s="5"/>
      <c r="SBC671" s="5"/>
      <c r="SBD671" s="5"/>
      <c r="SBE671" s="5"/>
      <c r="SBF671" s="5"/>
      <c r="SBG671" s="5"/>
      <c r="SBH671" s="5"/>
      <c r="SBI671" s="5"/>
      <c r="SBJ671" s="5"/>
      <c r="SBK671" s="5"/>
      <c r="SBL671" s="5"/>
      <c r="SBM671" s="5"/>
      <c r="SBN671" s="5"/>
      <c r="SBO671" s="5"/>
      <c r="SBP671" s="5"/>
      <c r="SBQ671" s="5"/>
      <c r="SBR671" s="5"/>
      <c r="SBS671" s="5"/>
      <c r="SBT671" s="5"/>
      <c r="SBU671" s="5"/>
      <c r="SBV671" s="5"/>
      <c r="SBW671" s="5"/>
      <c r="SBX671" s="5"/>
      <c r="SBY671" s="5"/>
      <c r="SBZ671" s="5"/>
      <c r="SCA671" s="5"/>
      <c r="SCB671" s="5"/>
      <c r="SCC671" s="5"/>
      <c r="SCD671" s="5"/>
      <c r="SCE671" s="5"/>
      <c r="SCF671" s="5"/>
      <c r="SCG671" s="5"/>
      <c r="SCH671" s="5"/>
      <c r="SCI671" s="5"/>
      <c r="SCJ671" s="5"/>
      <c r="SCK671" s="5"/>
      <c r="SCL671" s="5"/>
      <c r="SCM671" s="5"/>
      <c r="SCN671" s="5"/>
      <c r="SCO671" s="5"/>
      <c r="SCP671" s="5"/>
      <c r="SCQ671" s="5"/>
      <c r="SCR671" s="5"/>
      <c r="SCS671" s="5"/>
      <c r="SCT671" s="5"/>
      <c r="SCU671" s="5"/>
      <c r="SCV671" s="5"/>
      <c r="SCW671" s="5"/>
      <c r="SCX671" s="5"/>
      <c r="SCY671" s="5"/>
      <c r="SCZ671" s="5"/>
      <c r="SDA671" s="5"/>
      <c r="SDB671" s="5"/>
      <c r="SDC671" s="5"/>
      <c r="SDD671" s="5"/>
      <c r="SDE671" s="5"/>
      <c r="SDF671" s="5"/>
      <c r="SDG671" s="5"/>
      <c r="SDH671" s="5"/>
      <c r="SDI671" s="5"/>
      <c r="SDJ671" s="5"/>
      <c r="SDK671" s="5"/>
      <c r="SDL671" s="5"/>
      <c r="SDM671" s="5"/>
      <c r="SDN671" s="5"/>
      <c r="SDO671" s="5"/>
      <c r="SDP671" s="5"/>
      <c r="SDQ671" s="5"/>
      <c r="SDR671" s="5"/>
      <c r="SDS671" s="5"/>
      <c r="SDT671" s="5"/>
      <c r="SDU671" s="5"/>
      <c r="SDV671" s="5"/>
      <c r="SDW671" s="5"/>
      <c r="SDX671" s="5"/>
      <c r="SDY671" s="5"/>
      <c r="SDZ671" s="5"/>
      <c r="SEA671" s="5"/>
      <c r="SEB671" s="5"/>
      <c r="SEC671" s="5"/>
      <c r="SED671" s="5"/>
      <c r="SEE671" s="5"/>
      <c r="SEF671" s="5"/>
      <c r="SEG671" s="5"/>
      <c r="SEH671" s="5"/>
      <c r="SEI671" s="5"/>
      <c r="SEJ671" s="5"/>
      <c r="SEK671" s="5"/>
      <c r="SEL671" s="5"/>
      <c r="SEM671" s="5"/>
      <c r="SEN671" s="5"/>
      <c r="SEO671" s="5"/>
      <c r="SEP671" s="5"/>
      <c r="SEQ671" s="5"/>
      <c r="SER671" s="5"/>
      <c r="SES671" s="5"/>
      <c r="SET671" s="5"/>
      <c r="SEU671" s="5"/>
      <c r="SEV671" s="5"/>
      <c r="SEW671" s="5"/>
      <c r="SEX671" s="5"/>
      <c r="SEY671" s="5"/>
      <c r="SEZ671" s="5"/>
      <c r="SFA671" s="5"/>
      <c r="SFB671" s="5"/>
      <c r="SFC671" s="5"/>
      <c r="SFD671" s="5"/>
      <c r="SFE671" s="5"/>
      <c r="SFF671" s="5"/>
      <c r="SFG671" s="5"/>
      <c r="SFH671" s="5"/>
      <c r="SFI671" s="5"/>
      <c r="SFJ671" s="5"/>
      <c r="SFK671" s="5"/>
      <c r="SFL671" s="5"/>
      <c r="SFM671" s="5"/>
      <c r="SFN671" s="5"/>
      <c r="SFO671" s="5"/>
      <c r="SFP671" s="5"/>
      <c r="SFQ671" s="5"/>
      <c r="SFR671" s="5"/>
      <c r="SFS671" s="5"/>
      <c r="SFT671" s="5"/>
      <c r="SFU671" s="5"/>
      <c r="SFV671" s="5"/>
      <c r="SFW671" s="5"/>
      <c r="SFX671" s="5"/>
      <c r="SFY671" s="5"/>
      <c r="SFZ671" s="5"/>
      <c r="SGA671" s="5"/>
      <c r="SGB671" s="5"/>
      <c r="SGC671" s="5"/>
      <c r="SGD671" s="5"/>
      <c r="SGE671" s="5"/>
      <c r="SGF671" s="5"/>
      <c r="SGG671" s="5"/>
      <c r="SGH671" s="5"/>
      <c r="SGI671" s="5"/>
      <c r="SGJ671" s="5"/>
      <c r="SGK671" s="5"/>
      <c r="SGL671" s="5"/>
      <c r="SGM671" s="5"/>
      <c r="SGN671" s="5"/>
      <c r="SGO671" s="5"/>
      <c r="SGP671" s="5"/>
      <c r="SGQ671" s="5"/>
      <c r="SGR671" s="5"/>
      <c r="SGS671" s="5"/>
      <c r="SGT671" s="5"/>
      <c r="SGU671" s="5"/>
      <c r="SGV671" s="5"/>
      <c r="SGW671" s="5"/>
      <c r="SGX671" s="5"/>
      <c r="SGY671" s="5"/>
      <c r="SGZ671" s="5"/>
      <c r="SHA671" s="5"/>
      <c r="SHB671" s="5"/>
      <c r="SHC671" s="5"/>
      <c r="SHD671" s="5"/>
      <c r="SHE671" s="5"/>
      <c r="SHF671" s="5"/>
      <c r="SHG671" s="5"/>
      <c r="SHH671" s="5"/>
      <c r="SHI671" s="5"/>
      <c r="SHJ671" s="5"/>
      <c r="SHK671" s="5"/>
      <c r="SHL671" s="5"/>
      <c r="SHM671" s="5"/>
      <c r="SHN671" s="5"/>
      <c r="SHO671" s="5"/>
      <c r="SHP671" s="5"/>
      <c r="SHQ671" s="5"/>
      <c r="SHR671" s="5"/>
      <c r="SHS671" s="5"/>
      <c r="SHT671" s="5"/>
      <c r="SHU671" s="5"/>
      <c r="SHV671" s="5"/>
      <c r="SHW671" s="5"/>
      <c r="SHX671" s="5"/>
      <c r="SHY671" s="5"/>
      <c r="SHZ671" s="5"/>
      <c r="SIA671" s="5"/>
      <c r="SIB671" s="5"/>
      <c r="SIC671" s="5"/>
      <c r="SID671" s="5"/>
      <c r="SIE671" s="5"/>
      <c r="SIF671" s="5"/>
      <c r="SIG671" s="5"/>
      <c r="SIH671" s="5"/>
      <c r="SII671" s="5"/>
      <c r="SIJ671" s="5"/>
      <c r="SIK671" s="5"/>
      <c r="SIL671" s="5"/>
      <c r="SIM671" s="5"/>
      <c r="SIN671" s="5"/>
      <c r="SIO671" s="5"/>
      <c r="SIP671" s="5"/>
      <c r="SIQ671" s="5"/>
      <c r="SIR671" s="5"/>
      <c r="SIS671" s="5"/>
      <c r="SIT671" s="5"/>
      <c r="SIU671" s="5"/>
      <c r="SIV671" s="5"/>
      <c r="SIW671" s="5"/>
      <c r="SIX671" s="5"/>
      <c r="SIY671" s="5"/>
      <c r="SIZ671" s="5"/>
      <c r="SJA671" s="5"/>
      <c r="SJB671" s="5"/>
      <c r="SJC671" s="5"/>
      <c r="SJD671" s="5"/>
      <c r="SJE671" s="5"/>
      <c r="SJF671" s="5"/>
      <c r="SJG671" s="5"/>
      <c r="SJH671" s="5"/>
      <c r="SJI671" s="5"/>
      <c r="SJJ671" s="5"/>
      <c r="SJK671" s="5"/>
      <c r="SJL671" s="5"/>
      <c r="SJM671" s="5"/>
      <c r="SJN671" s="5"/>
      <c r="SJO671" s="5"/>
      <c r="SJP671" s="5"/>
      <c r="SJQ671" s="5"/>
      <c r="SJR671" s="5"/>
      <c r="SJS671" s="5"/>
      <c r="SJT671" s="5"/>
      <c r="SJU671" s="5"/>
      <c r="SJV671" s="5"/>
      <c r="SJW671" s="5"/>
      <c r="SJX671" s="5"/>
      <c r="SJY671" s="5"/>
      <c r="SJZ671" s="5"/>
      <c r="SKA671" s="5"/>
      <c r="SKB671" s="5"/>
      <c r="SKC671" s="5"/>
      <c r="SKD671" s="5"/>
      <c r="SKE671" s="5"/>
      <c r="SKF671" s="5"/>
      <c r="SKG671" s="5"/>
      <c r="SKH671" s="5"/>
      <c r="SKI671" s="5"/>
      <c r="SKJ671" s="5"/>
      <c r="SKK671" s="5"/>
      <c r="SKL671" s="5"/>
      <c r="SKM671" s="5"/>
      <c r="SKN671" s="5"/>
      <c r="SKO671" s="5"/>
      <c r="SKP671" s="5"/>
      <c r="SKQ671" s="5"/>
      <c r="SKR671" s="5"/>
      <c r="SKS671" s="5"/>
      <c r="SKT671" s="5"/>
      <c r="SKU671" s="5"/>
      <c r="SKV671" s="5"/>
      <c r="SKW671" s="5"/>
      <c r="SKX671" s="5"/>
      <c r="SKY671" s="5"/>
      <c r="SKZ671" s="5"/>
      <c r="SLA671" s="5"/>
      <c r="SLB671" s="5"/>
      <c r="SLC671" s="5"/>
      <c r="SLD671" s="5"/>
      <c r="SLE671" s="5"/>
      <c r="SLF671" s="5"/>
      <c r="SLG671" s="5"/>
      <c r="SLH671" s="5"/>
      <c r="SLI671" s="5"/>
      <c r="SLJ671" s="5"/>
      <c r="SLK671" s="5"/>
      <c r="SLL671" s="5"/>
      <c r="SLM671" s="5"/>
      <c r="SLN671" s="5"/>
      <c r="SLO671" s="5"/>
      <c r="SLP671" s="5"/>
      <c r="SLQ671" s="5"/>
      <c r="SLR671" s="5"/>
      <c r="SLS671" s="5"/>
      <c r="SLT671" s="5"/>
      <c r="SLU671" s="5"/>
      <c r="SLV671" s="5"/>
      <c r="SLW671" s="5"/>
      <c r="SLX671" s="5"/>
      <c r="SLY671" s="5"/>
      <c r="SLZ671" s="5"/>
      <c r="SMA671" s="5"/>
      <c r="SMB671" s="5"/>
      <c r="SMC671" s="5"/>
      <c r="SMD671" s="5"/>
      <c r="SME671" s="5"/>
      <c r="SMF671" s="5"/>
      <c r="SMG671" s="5"/>
      <c r="SMH671" s="5"/>
      <c r="SMI671" s="5"/>
      <c r="SMJ671" s="5"/>
      <c r="SMK671" s="5"/>
      <c r="SML671" s="5"/>
      <c r="SMM671" s="5"/>
      <c r="SMN671" s="5"/>
      <c r="SMO671" s="5"/>
      <c r="SMP671" s="5"/>
      <c r="SMQ671" s="5"/>
      <c r="SMR671" s="5"/>
      <c r="SMS671" s="5"/>
      <c r="SMT671" s="5"/>
      <c r="SMU671" s="5"/>
      <c r="SMV671" s="5"/>
      <c r="SMW671" s="5"/>
      <c r="SMX671" s="5"/>
      <c r="SMY671" s="5"/>
      <c r="SMZ671" s="5"/>
      <c r="SNA671" s="5"/>
      <c r="SNB671" s="5"/>
      <c r="SNC671" s="5"/>
      <c r="SND671" s="5"/>
      <c r="SNE671" s="5"/>
      <c r="SNF671" s="5"/>
      <c r="SNG671" s="5"/>
      <c r="SNH671" s="5"/>
      <c r="SNI671" s="5"/>
      <c r="SNJ671" s="5"/>
      <c r="SNK671" s="5"/>
      <c r="SNL671" s="5"/>
      <c r="SNM671" s="5"/>
      <c r="SNN671" s="5"/>
      <c r="SNO671" s="5"/>
      <c r="SNP671" s="5"/>
      <c r="SNQ671" s="5"/>
      <c r="SNR671" s="5"/>
      <c r="SNS671" s="5"/>
      <c r="SNT671" s="5"/>
      <c r="SNU671" s="5"/>
      <c r="SNV671" s="5"/>
      <c r="SNW671" s="5"/>
      <c r="SNX671" s="5"/>
      <c r="SNY671" s="5"/>
      <c r="SNZ671" s="5"/>
      <c r="SOA671" s="5"/>
      <c r="SOB671" s="5"/>
      <c r="SOC671" s="5"/>
      <c r="SOD671" s="5"/>
      <c r="SOE671" s="5"/>
      <c r="SOF671" s="5"/>
      <c r="SOG671" s="5"/>
      <c r="SOH671" s="5"/>
      <c r="SOI671" s="5"/>
      <c r="SOJ671" s="5"/>
      <c r="SOK671" s="5"/>
      <c r="SOL671" s="5"/>
      <c r="SOM671" s="5"/>
      <c r="SON671" s="5"/>
      <c r="SOO671" s="5"/>
      <c r="SOP671" s="5"/>
      <c r="SOQ671" s="5"/>
      <c r="SOR671" s="5"/>
      <c r="SOS671" s="5"/>
      <c r="SOT671" s="5"/>
      <c r="SOU671" s="5"/>
      <c r="SOV671" s="5"/>
      <c r="SOW671" s="5"/>
      <c r="SOX671" s="5"/>
      <c r="SOY671" s="5"/>
      <c r="SOZ671" s="5"/>
      <c r="SPA671" s="5"/>
      <c r="SPB671" s="5"/>
      <c r="SPC671" s="5"/>
      <c r="SPD671" s="5"/>
      <c r="SPE671" s="5"/>
      <c r="SPF671" s="5"/>
      <c r="SPG671" s="5"/>
      <c r="SPH671" s="5"/>
      <c r="SPI671" s="5"/>
      <c r="SPJ671" s="5"/>
      <c r="SPK671" s="5"/>
      <c r="SPL671" s="5"/>
      <c r="SPM671" s="5"/>
      <c r="SPN671" s="5"/>
      <c r="SPO671" s="5"/>
      <c r="SPP671" s="5"/>
      <c r="SPQ671" s="5"/>
      <c r="SPR671" s="5"/>
      <c r="SPS671" s="5"/>
      <c r="SPT671" s="5"/>
      <c r="SPU671" s="5"/>
      <c r="SPV671" s="5"/>
      <c r="SPW671" s="5"/>
      <c r="SPX671" s="5"/>
      <c r="SPY671" s="5"/>
      <c r="SPZ671" s="5"/>
      <c r="SQA671" s="5"/>
      <c r="SQB671" s="5"/>
      <c r="SQC671" s="5"/>
      <c r="SQD671" s="5"/>
      <c r="SQE671" s="5"/>
      <c r="SQF671" s="5"/>
      <c r="SQG671" s="5"/>
      <c r="SQH671" s="5"/>
      <c r="SQI671" s="5"/>
      <c r="SQJ671" s="5"/>
      <c r="SQK671" s="5"/>
      <c r="SQL671" s="5"/>
      <c r="SQM671" s="5"/>
      <c r="SQN671" s="5"/>
      <c r="SQO671" s="5"/>
      <c r="SQP671" s="5"/>
      <c r="SQQ671" s="5"/>
      <c r="SQR671" s="5"/>
      <c r="SQS671" s="5"/>
      <c r="SQT671" s="5"/>
      <c r="SQU671" s="5"/>
      <c r="SQV671" s="5"/>
      <c r="SQW671" s="5"/>
      <c r="SQX671" s="5"/>
      <c r="SQY671" s="5"/>
      <c r="SQZ671" s="5"/>
      <c r="SRA671" s="5"/>
      <c r="SRB671" s="5"/>
      <c r="SRC671" s="5"/>
      <c r="SRD671" s="5"/>
      <c r="SRE671" s="5"/>
      <c r="SRF671" s="5"/>
      <c r="SRG671" s="5"/>
      <c r="SRH671" s="5"/>
      <c r="SRI671" s="5"/>
      <c r="SRJ671" s="5"/>
      <c r="SRK671" s="5"/>
      <c r="SRL671" s="5"/>
      <c r="SRM671" s="5"/>
      <c r="SRN671" s="5"/>
      <c r="SRO671" s="5"/>
      <c r="SRP671" s="5"/>
      <c r="SRQ671" s="5"/>
      <c r="SRR671" s="5"/>
      <c r="SRS671" s="5"/>
      <c r="SRT671" s="5"/>
      <c r="SRU671" s="5"/>
      <c r="SRV671" s="5"/>
      <c r="SRW671" s="5"/>
      <c r="SRX671" s="5"/>
      <c r="SRY671" s="5"/>
      <c r="SRZ671" s="5"/>
      <c r="SSA671" s="5"/>
      <c r="SSB671" s="5"/>
      <c r="SSC671" s="5"/>
      <c r="SSD671" s="5"/>
      <c r="SSE671" s="5"/>
      <c r="SSF671" s="5"/>
      <c r="SSG671" s="5"/>
      <c r="SSH671" s="5"/>
      <c r="SSI671" s="5"/>
      <c r="SSJ671" s="5"/>
      <c r="SSK671" s="5"/>
      <c r="SSL671" s="5"/>
      <c r="SSM671" s="5"/>
      <c r="SSN671" s="5"/>
      <c r="SSO671" s="5"/>
      <c r="SSP671" s="5"/>
      <c r="SSQ671" s="5"/>
      <c r="SSR671" s="5"/>
      <c r="SSS671" s="5"/>
      <c r="SST671" s="5"/>
      <c r="SSU671" s="5"/>
      <c r="SSV671" s="5"/>
      <c r="SSW671" s="5"/>
      <c r="SSX671" s="5"/>
      <c r="SSY671" s="5"/>
      <c r="SSZ671" s="5"/>
      <c r="STA671" s="5"/>
      <c r="STB671" s="5"/>
      <c r="STC671" s="5"/>
      <c r="STD671" s="5"/>
      <c r="STE671" s="5"/>
      <c r="STF671" s="5"/>
      <c r="STG671" s="5"/>
      <c r="STH671" s="5"/>
      <c r="STI671" s="5"/>
      <c r="STJ671" s="5"/>
      <c r="STK671" s="5"/>
      <c r="STL671" s="5"/>
      <c r="STM671" s="5"/>
      <c r="STN671" s="5"/>
      <c r="STO671" s="5"/>
      <c r="STP671" s="5"/>
      <c r="STQ671" s="5"/>
      <c r="STR671" s="5"/>
      <c r="STS671" s="5"/>
      <c r="STT671" s="5"/>
      <c r="STU671" s="5"/>
      <c r="STV671" s="5"/>
      <c r="STW671" s="5"/>
      <c r="STX671" s="5"/>
      <c r="STY671" s="5"/>
      <c r="STZ671" s="5"/>
      <c r="SUA671" s="5"/>
      <c r="SUB671" s="5"/>
      <c r="SUC671" s="5"/>
      <c r="SUD671" s="5"/>
      <c r="SUE671" s="5"/>
      <c r="SUF671" s="5"/>
      <c r="SUG671" s="5"/>
      <c r="SUH671" s="5"/>
      <c r="SUI671" s="5"/>
      <c r="SUJ671" s="5"/>
      <c r="SUK671" s="5"/>
      <c r="SUL671" s="5"/>
      <c r="SUM671" s="5"/>
      <c r="SUN671" s="5"/>
      <c r="SUO671" s="5"/>
      <c r="SUP671" s="5"/>
      <c r="SUQ671" s="5"/>
      <c r="SUR671" s="5"/>
      <c r="SUS671" s="5"/>
      <c r="SUT671" s="5"/>
      <c r="SUU671" s="5"/>
      <c r="SUV671" s="5"/>
      <c r="SUW671" s="5"/>
      <c r="SUX671" s="5"/>
      <c r="SUY671" s="5"/>
      <c r="SUZ671" s="5"/>
      <c r="SVA671" s="5"/>
      <c r="SVB671" s="5"/>
      <c r="SVC671" s="5"/>
      <c r="SVD671" s="5"/>
      <c r="SVE671" s="5"/>
      <c r="SVF671" s="5"/>
      <c r="SVG671" s="5"/>
      <c r="SVH671" s="5"/>
      <c r="SVI671" s="5"/>
      <c r="SVJ671" s="5"/>
      <c r="SVK671" s="5"/>
      <c r="SVL671" s="5"/>
      <c r="SVM671" s="5"/>
      <c r="SVN671" s="5"/>
      <c r="SVO671" s="5"/>
      <c r="SVP671" s="5"/>
      <c r="SVQ671" s="5"/>
      <c r="SVR671" s="5"/>
      <c r="SVS671" s="5"/>
      <c r="SVT671" s="5"/>
      <c r="SVU671" s="5"/>
      <c r="SVV671" s="5"/>
      <c r="SVW671" s="5"/>
      <c r="SVX671" s="5"/>
      <c r="SVY671" s="5"/>
      <c r="SVZ671" s="5"/>
      <c r="SWA671" s="5"/>
      <c r="SWB671" s="5"/>
      <c r="SWC671" s="5"/>
      <c r="SWD671" s="5"/>
      <c r="SWE671" s="5"/>
      <c r="SWF671" s="5"/>
      <c r="SWG671" s="5"/>
      <c r="SWH671" s="5"/>
      <c r="SWI671" s="5"/>
      <c r="SWJ671" s="5"/>
      <c r="SWK671" s="5"/>
      <c r="SWL671" s="5"/>
      <c r="SWM671" s="5"/>
      <c r="SWN671" s="5"/>
      <c r="SWO671" s="5"/>
      <c r="SWP671" s="5"/>
      <c r="SWQ671" s="5"/>
      <c r="SWR671" s="5"/>
      <c r="SWS671" s="5"/>
      <c r="SWT671" s="5"/>
      <c r="SWU671" s="5"/>
      <c r="SWV671" s="5"/>
      <c r="SWW671" s="5"/>
      <c r="SWX671" s="5"/>
      <c r="SWY671" s="5"/>
      <c r="SWZ671" s="5"/>
      <c r="SXA671" s="5"/>
      <c r="SXB671" s="5"/>
      <c r="SXC671" s="5"/>
      <c r="SXD671" s="5"/>
      <c r="SXE671" s="5"/>
      <c r="SXF671" s="5"/>
      <c r="SXG671" s="5"/>
      <c r="SXH671" s="5"/>
      <c r="SXI671" s="5"/>
      <c r="SXJ671" s="5"/>
      <c r="SXK671" s="5"/>
      <c r="SXL671" s="5"/>
      <c r="SXM671" s="5"/>
      <c r="SXN671" s="5"/>
      <c r="SXO671" s="5"/>
      <c r="SXP671" s="5"/>
      <c r="SXQ671" s="5"/>
      <c r="SXR671" s="5"/>
      <c r="SXS671" s="5"/>
      <c r="SXT671" s="5"/>
      <c r="SXU671" s="5"/>
      <c r="SXV671" s="5"/>
      <c r="SXW671" s="5"/>
      <c r="SXX671" s="5"/>
      <c r="SXY671" s="5"/>
      <c r="SXZ671" s="5"/>
      <c r="SYA671" s="5"/>
      <c r="SYB671" s="5"/>
      <c r="SYC671" s="5"/>
      <c r="SYD671" s="5"/>
      <c r="SYE671" s="5"/>
      <c r="SYF671" s="5"/>
      <c r="SYG671" s="5"/>
      <c r="SYH671" s="5"/>
      <c r="SYI671" s="5"/>
      <c r="SYJ671" s="5"/>
      <c r="SYK671" s="5"/>
      <c r="SYL671" s="5"/>
      <c r="SYM671" s="5"/>
      <c r="SYN671" s="5"/>
      <c r="SYO671" s="5"/>
      <c r="SYP671" s="5"/>
      <c r="SYQ671" s="5"/>
      <c r="SYR671" s="5"/>
      <c r="SYS671" s="5"/>
      <c r="SYT671" s="5"/>
      <c r="SYU671" s="5"/>
      <c r="SYV671" s="5"/>
      <c r="SYW671" s="5"/>
      <c r="SYX671" s="5"/>
      <c r="SYY671" s="5"/>
      <c r="SYZ671" s="5"/>
      <c r="SZA671" s="5"/>
      <c r="SZB671" s="5"/>
      <c r="SZC671" s="5"/>
      <c r="SZD671" s="5"/>
      <c r="SZE671" s="5"/>
      <c r="SZF671" s="5"/>
      <c r="SZG671" s="5"/>
      <c r="SZH671" s="5"/>
      <c r="SZI671" s="5"/>
      <c r="SZJ671" s="5"/>
      <c r="SZK671" s="5"/>
      <c r="SZL671" s="5"/>
      <c r="SZM671" s="5"/>
      <c r="SZN671" s="5"/>
      <c r="SZO671" s="5"/>
      <c r="SZP671" s="5"/>
      <c r="SZQ671" s="5"/>
      <c r="SZR671" s="5"/>
      <c r="SZS671" s="5"/>
      <c r="SZT671" s="5"/>
      <c r="SZU671" s="5"/>
      <c r="SZV671" s="5"/>
      <c r="SZW671" s="5"/>
      <c r="SZX671" s="5"/>
      <c r="SZY671" s="5"/>
      <c r="SZZ671" s="5"/>
      <c r="TAA671" s="5"/>
      <c r="TAB671" s="5"/>
      <c r="TAC671" s="5"/>
      <c r="TAD671" s="5"/>
      <c r="TAE671" s="5"/>
      <c r="TAF671" s="5"/>
      <c r="TAG671" s="5"/>
      <c r="TAH671" s="5"/>
      <c r="TAI671" s="5"/>
      <c r="TAJ671" s="5"/>
      <c r="TAK671" s="5"/>
      <c r="TAL671" s="5"/>
      <c r="TAM671" s="5"/>
      <c r="TAN671" s="5"/>
      <c r="TAO671" s="5"/>
      <c r="TAP671" s="5"/>
      <c r="TAQ671" s="5"/>
      <c r="TAR671" s="5"/>
      <c r="TAS671" s="5"/>
      <c r="TAT671" s="5"/>
      <c r="TAU671" s="5"/>
      <c r="TAV671" s="5"/>
      <c r="TAW671" s="5"/>
      <c r="TAX671" s="5"/>
      <c r="TAY671" s="5"/>
      <c r="TAZ671" s="5"/>
      <c r="TBA671" s="5"/>
      <c r="TBB671" s="5"/>
      <c r="TBC671" s="5"/>
      <c r="TBD671" s="5"/>
      <c r="TBE671" s="5"/>
      <c r="TBF671" s="5"/>
      <c r="TBG671" s="5"/>
      <c r="TBH671" s="5"/>
      <c r="TBI671" s="5"/>
      <c r="TBJ671" s="5"/>
      <c r="TBK671" s="5"/>
      <c r="TBL671" s="5"/>
      <c r="TBM671" s="5"/>
      <c r="TBN671" s="5"/>
      <c r="TBO671" s="5"/>
      <c r="TBP671" s="5"/>
      <c r="TBQ671" s="5"/>
      <c r="TBR671" s="5"/>
      <c r="TBS671" s="5"/>
      <c r="TBT671" s="5"/>
      <c r="TBU671" s="5"/>
      <c r="TBV671" s="5"/>
      <c r="TBW671" s="5"/>
      <c r="TBX671" s="5"/>
      <c r="TBY671" s="5"/>
      <c r="TBZ671" s="5"/>
      <c r="TCA671" s="5"/>
      <c r="TCB671" s="5"/>
      <c r="TCC671" s="5"/>
      <c r="TCD671" s="5"/>
      <c r="TCE671" s="5"/>
      <c r="TCF671" s="5"/>
      <c r="TCG671" s="5"/>
      <c r="TCH671" s="5"/>
      <c r="TCI671" s="5"/>
      <c r="TCJ671" s="5"/>
      <c r="TCK671" s="5"/>
      <c r="TCL671" s="5"/>
      <c r="TCM671" s="5"/>
      <c r="TCN671" s="5"/>
      <c r="TCO671" s="5"/>
      <c r="TCP671" s="5"/>
      <c r="TCQ671" s="5"/>
      <c r="TCR671" s="5"/>
      <c r="TCS671" s="5"/>
      <c r="TCT671" s="5"/>
      <c r="TCU671" s="5"/>
      <c r="TCV671" s="5"/>
      <c r="TCW671" s="5"/>
      <c r="TCX671" s="5"/>
      <c r="TCY671" s="5"/>
      <c r="TCZ671" s="5"/>
      <c r="TDA671" s="5"/>
      <c r="TDB671" s="5"/>
      <c r="TDC671" s="5"/>
      <c r="TDD671" s="5"/>
      <c r="TDE671" s="5"/>
      <c r="TDF671" s="5"/>
      <c r="TDG671" s="5"/>
      <c r="TDH671" s="5"/>
      <c r="TDI671" s="5"/>
      <c r="TDJ671" s="5"/>
      <c r="TDK671" s="5"/>
      <c r="TDL671" s="5"/>
      <c r="TDM671" s="5"/>
      <c r="TDN671" s="5"/>
      <c r="TDO671" s="5"/>
      <c r="TDP671" s="5"/>
      <c r="TDQ671" s="5"/>
      <c r="TDR671" s="5"/>
      <c r="TDS671" s="5"/>
      <c r="TDT671" s="5"/>
      <c r="TDU671" s="5"/>
      <c r="TDV671" s="5"/>
      <c r="TDW671" s="5"/>
      <c r="TDX671" s="5"/>
      <c r="TDY671" s="5"/>
      <c r="TDZ671" s="5"/>
      <c r="TEA671" s="5"/>
      <c r="TEB671" s="5"/>
      <c r="TEC671" s="5"/>
      <c r="TED671" s="5"/>
      <c r="TEE671" s="5"/>
      <c r="TEF671" s="5"/>
      <c r="TEG671" s="5"/>
      <c r="TEH671" s="5"/>
      <c r="TEI671" s="5"/>
      <c r="TEJ671" s="5"/>
      <c r="TEK671" s="5"/>
      <c r="TEL671" s="5"/>
      <c r="TEM671" s="5"/>
      <c r="TEN671" s="5"/>
      <c r="TEO671" s="5"/>
      <c r="TEP671" s="5"/>
      <c r="TEQ671" s="5"/>
      <c r="TER671" s="5"/>
      <c r="TES671" s="5"/>
      <c r="TET671" s="5"/>
      <c r="TEU671" s="5"/>
      <c r="TEV671" s="5"/>
      <c r="TEW671" s="5"/>
      <c r="TEX671" s="5"/>
      <c r="TEY671" s="5"/>
      <c r="TEZ671" s="5"/>
      <c r="TFA671" s="5"/>
      <c r="TFB671" s="5"/>
      <c r="TFC671" s="5"/>
      <c r="TFD671" s="5"/>
      <c r="TFE671" s="5"/>
      <c r="TFF671" s="5"/>
      <c r="TFG671" s="5"/>
      <c r="TFH671" s="5"/>
      <c r="TFI671" s="5"/>
      <c r="TFJ671" s="5"/>
      <c r="TFK671" s="5"/>
      <c r="TFL671" s="5"/>
      <c r="TFM671" s="5"/>
      <c r="TFN671" s="5"/>
      <c r="TFO671" s="5"/>
      <c r="TFP671" s="5"/>
      <c r="TFQ671" s="5"/>
      <c r="TFR671" s="5"/>
      <c r="TFS671" s="5"/>
      <c r="TFT671" s="5"/>
      <c r="TFU671" s="5"/>
      <c r="TFV671" s="5"/>
      <c r="TFW671" s="5"/>
      <c r="TFX671" s="5"/>
      <c r="TFY671" s="5"/>
      <c r="TFZ671" s="5"/>
      <c r="TGA671" s="5"/>
      <c r="TGB671" s="5"/>
      <c r="TGC671" s="5"/>
      <c r="TGD671" s="5"/>
      <c r="TGE671" s="5"/>
      <c r="TGF671" s="5"/>
      <c r="TGG671" s="5"/>
      <c r="TGH671" s="5"/>
      <c r="TGI671" s="5"/>
      <c r="TGJ671" s="5"/>
      <c r="TGK671" s="5"/>
      <c r="TGL671" s="5"/>
      <c r="TGM671" s="5"/>
      <c r="TGN671" s="5"/>
      <c r="TGO671" s="5"/>
      <c r="TGP671" s="5"/>
      <c r="TGQ671" s="5"/>
      <c r="TGR671" s="5"/>
      <c r="TGS671" s="5"/>
      <c r="TGT671" s="5"/>
      <c r="TGU671" s="5"/>
      <c r="TGV671" s="5"/>
      <c r="TGW671" s="5"/>
      <c r="TGX671" s="5"/>
      <c r="TGY671" s="5"/>
      <c r="TGZ671" s="5"/>
      <c r="THA671" s="5"/>
      <c r="THB671" s="5"/>
      <c r="THC671" s="5"/>
      <c r="THD671" s="5"/>
      <c r="THE671" s="5"/>
      <c r="THF671" s="5"/>
      <c r="THG671" s="5"/>
      <c r="THH671" s="5"/>
      <c r="THI671" s="5"/>
      <c r="THJ671" s="5"/>
      <c r="THK671" s="5"/>
      <c r="THL671" s="5"/>
      <c r="THM671" s="5"/>
      <c r="THN671" s="5"/>
      <c r="THO671" s="5"/>
      <c r="THP671" s="5"/>
      <c r="THQ671" s="5"/>
      <c r="THR671" s="5"/>
      <c r="THS671" s="5"/>
      <c r="THT671" s="5"/>
      <c r="THU671" s="5"/>
      <c r="THV671" s="5"/>
      <c r="THW671" s="5"/>
      <c r="THX671" s="5"/>
      <c r="THY671" s="5"/>
      <c r="THZ671" s="5"/>
      <c r="TIA671" s="5"/>
      <c r="TIB671" s="5"/>
      <c r="TIC671" s="5"/>
      <c r="TID671" s="5"/>
      <c r="TIE671" s="5"/>
      <c r="TIF671" s="5"/>
      <c r="TIG671" s="5"/>
      <c r="TIH671" s="5"/>
      <c r="TII671" s="5"/>
      <c r="TIJ671" s="5"/>
      <c r="TIK671" s="5"/>
      <c r="TIL671" s="5"/>
      <c r="TIM671" s="5"/>
      <c r="TIN671" s="5"/>
      <c r="TIO671" s="5"/>
      <c r="TIP671" s="5"/>
      <c r="TIQ671" s="5"/>
      <c r="TIR671" s="5"/>
      <c r="TIS671" s="5"/>
      <c r="TIT671" s="5"/>
      <c r="TIU671" s="5"/>
      <c r="TIV671" s="5"/>
      <c r="TIW671" s="5"/>
      <c r="TIX671" s="5"/>
      <c r="TIY671" s="5"/>
      <c r="TIZ671" s="5"/>
      <c r="TJA671" s="5"/>
      <c r="TJB671" s="5"/>
      <c r="TJC671" s="5"/>
      <c r="TJD671" s="5"/>
      <c r="TJE671" s="5"/>
      <c r="TJF671" s="5"/>
      <c r="TJG671" s="5"/>
      <c r="TJH671" s="5"/>
      <c r="TJI671" s="5"/>
      <c r="TJJ671" s="5"/>
      <c r="TJK671" s="5"/>
      <c r="TJL671" s="5"/>
      <c r="TJM671" s="5"/>
      <c r="TJN671" s="5"/>
      <c r="TJO671" s="5"/>
      <c r="TJP671" s="5"/>
      <c r="TJQ671" s="5"/>
      <c r="TJR671" s="5"/>
      <c r="TJS671" s="5"/>
      <c r="TJT671" s="5"/>
      <c r="TJU671" s="5"/>
      <c r="TJV671" s="5"/>
      <c r="TJW671" s="5"/>
      <c r="TJX671" s="5"/>
      <c r="TJY671" s="5"/>
      <c r="TJZ671" s="5"/>
      <c r="TKA671" s="5"/>
      <c r="TKB671" s="5"/>
      <c r="TKC671" s="5"/>
      <c r="TKD671" s="5"/>
      <c r="TKE671" s="5"/>
      <c r="TKF671" s="5"/>
      <c r="TKG671" s="5"/>
      <c r="TKH671" s="5"/>
      <c r="TKI671" s="5"/>
      <c r="TKJ671" s="5"/>
      <c r="TKK671" s="5"/>
      <c r="TKL671" s="5"/>
      <c r="TKM671" s="5"/>
      <c r="TKN671" s="5"/>
      <c r="TKO671" s="5"/>
      <c r="TKP671" s="5"/>
      <c r="TKQ671" s="5"/>
      <c r="TKR671" s="5"/>
      <c r="TKS671" s="5"/>
      <c r="TKT671" s="5"/>
      <c r="TKU671" s="5"/>
      <c r="TKV671" s="5"/>
      <c r="TKW671" s="5"/>
      <c r="TKX671" s="5"/>
      <c r="TKY671" s="5"/>
      <c r="TKZ671" s="5"/>
      <c r="TLA671" s="5"/>
      <c r="TLB671" s="5"/>
      <c r="TLC671" s="5"/>
      <c r="TLD671" s="5"/>
      <c r="TLE671" s="5"/>
      <c r="TLF671" s="5"/>
      <c r="TLG671" s="5"/>
      <c r="TLH671" s="5"/>
      <c r="TLI671" s="5"/>
      <c r="TLJ671" s="5"/>
      <c r="TLK671" s="5"/>
      <c r="TLL671" s="5"/>
      <c r="TLM671" s="5"/>
      <c r="TLN671" s="5"/>
      <c r="TLO671" s="5"/>
      <c r="TLP671" s="5"/>
      <c r="TLQ671" s="5"/>
      <c r="TLR671" s="5"/>
      <c r="TLS671" s="5"/>
      <c r="TLT671" s="5"/>
      <c r="TLU671" s="5"/>
      <c r="TLV671" s="5"/>
      <c r="TLW671" s="5"/>
      <c r="TLX671" s="5"/>
      <c r="TLY671" s="5"/>
      <c r="TLZ671" s="5"/>
      <c r="TMA671" s="5"/>
      <c r="TMB671" s="5"/>
      <c r="TMC671" s="5"/>
      <c r="TMD671" s="5"/>
      <c r="TME671" s="5"/>
      <c r="TMF671" s="5"/>
      <c r="TMG671" s="5"/>
      <c r="TMH671" s="5"/>
      <c r="TMI671" s="5"/>
      <c r="TMJ671" s="5"/>
      <c r="TMK671" s="5"/>
      <c r="TML671" s="5"/>
      <c r="TMM671" s="5"/>
      <c r="TMN671" s="5"/>
      <c r="TMO671" s="5"/>
      <c r="TMP671" s="5"/>
      <c r="TMQ671" s="5"/>
      <c r="TMR671" s="5"/>
      <c r="TMS671" s="5"/>
      <c r="TMT671" s="5"/>
      <c r="TMU671" s="5"/>
      <c r="TMV671" s="5"/>
      <c r="TMW671" s="5"/>
      <c r="TMX671" s="5"/>
      <c r="TMY671" s="5"/>
      <c r="TMZ671" s="5"/>
      <c r="TNA671" s="5"/>
      <c r="TNB671" s="5"/>
      <c r="TNC671" s="5"/>
      <c r="TND671" s="5"/>
      <c r="TNE671" s="5"/>
      <c r="TNF671" s="5"/>
      <c r="TNG671" s="5"/>
      <c r="TNH671" s="5"/>
      <c r="TNI671" s="5"/>
      <c r="TNJ671" s="5"/>
      <c r="TNK671" s="5"/>
      <c r="TNL671" s="5"/>
      <c r="TNM671" s="5"/>
      <c r="TNN671" s="5"/>
      <c r="TNO671" s="5"/>
      <c r="TNP671" s="5"/>
      <c r="TNQ671" s="5"/>
      <c r="TNR671" s="5"/>
      <c r="TNS671" s="5"/>
      <c r="TNT671" s="5"/>
      <c r="TNU671" s="5"/>
      <c r="TNV671" s="5"/>
      <c r="TNW671" s="5"/>
      <c r="TNX671" s="5"/>
      <c r="TNY671" s="5"/>
      <c r="TNZ671" s="5"/>
      <c r="TOA671" s="5"/>
      <c r="TOB671" s="5"/>
      <c r="TOC671" s="5"/>
      <c r="TOD671" s="5"/>
      <c r="TOE671" s="5"/>
      <c r="TOF671" s="5"/>
      <c r="TOG671" s="5"/>
      <c r="TOH671" s="5"/>
      <c r="TOI671" s="5"/>
      <c r="TOJ671" s="5"/>
      <c r="TOK671" s="5"/>
      <c r="TOL671" s="5"/>
      <c r="TOM671" s="5"/>
      <c r="TON671" s="5"/>
      <c r="TOO671" s="5"/>
      <c r="TOP671" s="5"/>
      <c r="TOQ671" s="5"/>
      <c r="TOR671" s="5"/>
      <c r="TOS671" s="5"/>
      <c r="TOT671" s="5"/>
      <c r="TOU671" s="5"/>
      <c r="TOV671" s="5"/>
      <c r="TOW671" s="5"/>
      <c r="TOX671" s="5"/>
      <c r="TOY671" s="5"/>
      <c r="TOZ671" s="5"/>
      <c r="TPA671" s="5"/>
      <c r="TPB671" s="5"/>
      <c r="TPC671" s="5"/>
      <c r="TPD671" s="5"/>
      <c r="TPE671" s="5"/>
      <c r="TPF671" s="5"/>
      <c r="TPG671" s="5"/>
      <c r="TPH671" s="5"/>
      <c r="TPI671" s="5"/>
      <c r="TPJ671" s="5"/>
      <c r="TPK671" s="5"/>
      <c r="TPL671" s="5"/>
      <c r="TPM671" s="5"/>
      <c r="TPN671" s="5"/>
      <c r="TPO671" s="5"/>
      <c r="TPP671" s="5"/>
      <c r="TPQ671" s="5"/>
      <c r="TPR671" s="5"/>
      <c r="TPS671" s="5"/>
      <c r="TPT671" s="5"/>
      <c r="TPU671" s="5"/>
      <c r="TPV671" s="5"/>
      <c r="TPW671" s="5"/>
      <c r="TPX671" s="5"/>
      <c r="TPY671" s="5"/>
      <c r="TPZ671" s="5"/>
      <c r="TQA671" s="5"/>
      <c r="TQB671" s="5"/>
      <c r="TQC671" s="5"/>
      <c r="TQD671" s="5"/>
      <c r="TQE671" s="5"/>
      <c r="TQF671" s="5"/>
      <c r="TQG671" s="5"/>
      <c r="TQH671" s="5"/>
      <c r="TQI671" s="5"/>
      <c r="TQJ671" s="5"/>
      <c r="TQK671" s="5"/>
      <c r="TQL671" s="5"/>
      <c r="TQM671" s="5"/>
      <c r="TQN671" s="5"/>
      <c r="TQO671" s="5"/>
      <c r="TQP671" s="5"/>
      <c r="TQQ671" s="5"/>
      <c r="TQR671" s="5"/>
      <c r="TQS671" s="5"/>
      <c r="TQT671" s="5"/>
      <c r="TQU671" s="5"/>
      <c r="TQV671" s="5"/>
      <c r="TQW671" s="5"/>
      <c r="TQX671" s="5"/>
      <c r="TQY671" s="5"/>
      <c r="TQZ671" s="5"/>
      <c r="TRA671" s="5"/>
      <c r="TRB671" s="5"/>
      <c r="TRC671" s="5"/>
      <c r="TRD671" s="5"/>
      <c r="TRE671" s="5"/>
      <c r="TRF671" s="5"/>
      <c r="TRG671" s="5"/>
      <c r="TRH671" s="5"/>
      <c r="TRI671" s="5"/>
      <c r="TRJ671" s="5"/>
      <c r="TRK671" s="5"/>
      <c r="TRL671" s="5"/>
      <c r="TRM671" s="5"/>
      <c r="TRN671" s="5"/>
      <c r="TRO671" s="5"/>
      <c r="TRP671" s="5"/>
      <c r="TRQ671" s="5"/>
      <c r="TRR671" s="5"/>
      <c r="TRS671" s="5"/>
      <c r="TRT671" s="5"/>
      <c r="TRU671" s="5"/>
      <c r="TRV671" s="5"/>
      <c r="TRW671" s="5"/>
      <c r="TRX671" s="5"/>
      <c r="TRY671" s="5"/>
      <c r="TRZ671" s="5"/>
      <c r="TSA671" s="5"/>
      <c r="TSB671" s="5"/>
      <c r="TSC671" s="5"/>
      <c r="TSD671" s="5"/>
      <c r="TSE671" s="5"/>
      <c r="TSF671" s="5"/>
      <c r="TSG671" s="5"/>
      <c r="TSH671" s="5"/>
      <c r="TSI671" s="5"/>
      <c r="TSJ671" s="5"/>
      <c r="TSK671" s="5"/>
      <c r="TSL671" s="5"/>
      <c r="TSM671" s="5"/>
      <c r="TSN671" s="5"/>
      <c r="TSO671" s="5"/>
      <c r="TSP671" s="5"/>
      <c r="TSQ671" s="5"/>
      <c r="TSR671" s="5"/>
      <c r="TSS671" s="5"/>
      <c r="TST671" s="5"/>
      <c r="TSU671" s="5"/>
      <c r="TSV671" s="5"/>
      <c r="TSW671" s="5"/>
      <c r="TSX671" s="5"/>
      <c r="TSY671" s="5"/>
      <c r="TSZ671" s="5"/>
      <c r="TTA671" s="5"/>
      <c r="TTB671" s="5"/>
      <c r="TTC671" s="5"/>
      <c r="TTD671" s="5"/>
      <c r="TTE671" s="5"/>
      <c r="TTF671" s="5"/>
      <c r="TTG671" s="5"/>
      <c r="TTH671" s="5"/>
      <c r="TTI671" s="5"/>
      <c r="TTJ671" s="5"/>
      <c r="TTK671" s="5"/>
      <c r="TTL671" s="5"/>
      <c r="TTM671" s="5"/>
      <c r="TTN671" s="5"/>
      <c r="TTO671" s="5"/>
      <c r="TTP671" s="5"/>
      <c r="TTQ671" s="5"/>
      <c r="TTR671" s="5"/>
      <c r="TTS671" s="5"/>
      <c r="TTT671" s="5"/>
      <c r="TTU671" s="5"/>
      <c r="TTV671" s="5"/>
      <c r="TTW671" s="5"/>
      <c r="TTX671" s="5"/>
      <c r="TTY671" s="5"/>
      <c r="TTZ671" s="5"/>
      <c r="TUA671" s="5"/>
      <c r="TUB671" s="5"/>
      <c r="TUC671" s="5"/>
      <c r="TUD671" s="5"/>
      <c r="TUE671" s="5"/>
      <c r="TUF671" s="5"/>
      <c r="TUG671" s="5"/>
      <c r="TUH671" s="5"/>
      <c r="TUI671" s="5"/>
      <c r="TUJ671" s="5"/>
      <c r="TUK671" s="5"/>
      <c r="TUL671" s="5"/>
      <c r="TUM671" s="5"/>
      <c r="TUN671" s="5"/>
      <c r="TUO671" s="5"/>
      <c r="TUP671" s="5"/>
      <c r="TUQ671" s="5"/>
      <c r="TUR671" s="5"/>
      <c r="TUS671" s="5"/>
      <c r="TUT671" s="5"/>
      <c r="TUU671" s="5"/>
      <c r="TUV671" s="5"/>
      <c r="TUW671" s="5"/>
      <c r="TUX671" s="5"/>
      <c r="TUY671" s="5"/>
      <c r="TUZ671" s="5"/>
      <c r="TVA671" s="5"/>
      <c r="TVB671" s="5"/>
      <c r="TVC671" s="5"/>
      <c r="TVD671" s="5"/>
      <c r="TVE671" s="5"/>
      <c r="TVF671" s="5"/>
      <c r="TVG671" s="5"/>
      <c r="TVH671" s="5"/>
      <c r="TVI671" s="5"/>
      <c r="TVJ671" s="5"/>
      <c r="TVK671" s="5"/>
      <c r="TVL671" s="5"/>
      <c r="TVM671" s="5"/>
      <c r="TVN671" s="5"/>
      <c r="TVO671" s="5"/>
      <c r="TVP671" s="5"/>
      <c r="TVQ671" s="5"/>
      <c r="TVR671" s="5"/>
      <c r="TVS671" s="5"/>
      <c r="TVT671" s="5"/>
      <c r="TVU671" s="5"/>
      <c r="TVV671" s="5"/>
      <c r="TVW671" s="5"/>
      <c r="TVX671" s="5"/>
      <c r="TVY671" s="5"/>
      <c r="TVZ671" s="5"/>
      <c r="TWA671" s="5"/>
      <c r="TWB671" s="5"/>
      <c r="TWC671" s="5"/>
      <c r="TWD671" s="5"/>
      <c r="TWE671" s="5"/>
      <c r="TWF671" s="5"/>
      <c r="TWG671" s="5"/>
      <c r="TWH671" s="5"/>
      <c r="TWI671" s="5"/>
      <c r="TWJ671" s="5"/>
      <c r="TWK671" s="5"/>
      <c r="TWL671" s="5"/>
      <c r="TWM671" s="5"/>
      <c r="TWN671" s="5"/>
      <c r="TWO671" s="5"/>
      <c r="TWP671" s="5"/>
      <c r="TWQ671" s="5"/>
      <c r="TWR671" s="5"/>
      <c r="TWS671" s="5"/>
      <c r="TWT671" s="5"/>
      <c r="TWU671" s="5"/>
      <c r="TWV671" s="5"/>
      <c r="TWW671" s="5"/>
      <c r="TWX671" s="5"/>
      <c r="TWY671" s="5"/>
      <c r="TWZ671" s="5"/>
      <c r="TXA671" s="5"/>
      <c r="TXB671" s="5"/>
      <c r="TXC671" s="5"/>
      <c r="TXD671" s="5"/>
      <c r="TXE671" s="5"/>
      <c r="TXF671" s="5"/>
      <c r="TXG671" s="5"/>
      <c r="TXH671" s="5"/>
      <c r="TXI671" s="5"/>
      <c r="TXJ671" s="5"/>
      <c r="TXK671" s="5"/>
      <c r="TXL671" s="5"/>
      <c r="TXM671" s="5"/>
      <c r="TXN671" s="5"/>
      <c r="TXO671" s="5"/>
      <c r="TXP671" s="5"/>
      <c r="TXQ671" s="5"/>
      <c r="TXR671" s="5"/>
      <c r="TXS671" s="5"/>
      <c r="TXT671" s="5"/>
      <c r="TXU671" s="5"/>
      <c r="TXV671" s="5"/>
      <c r="TXW671" s="5"/>
      <c r="TXX671" s="5"/>
      <c r="TXY671" s="5"/>
      <c r="TXZ671" s="5"/>
      <c r="TYA671" s="5"/>
      <c r="TYB671" s="5"/>
      <c r="TYC671" s="5"/>
      <c r="TYD671" s="5"/>
      <c r="TYE671" s="5"/>
      <c r="TYF671" s="5"/>
      <c r="TYG671" s="5"/>
      <c r="TYH671" s="5"/>
      <c r="TYI671" s="5"/>
      <c r="TYJ671" s="5"/>
      <c r="TYK671" s="5"/>
      <c r="TYL671" s="5"/>
      <c r="TYM671" s="5"/>
      <c r="TYN671" s="5"/>
      <c r="TYO671" s="5"/>
      <c r="TYP671" s="5"/>
      <c r="TYQ671" s="5"/>
      <c r="TYR671" s="5"/>
      <c r="TYS671" s="5"/>
      <c r="TYT671" s="5"/>
      <c r="TYU671" s="5"/>
      <c r="TYV671" s="5"/>
      <c r="TYW671" s="5"/>
      <c r="TYX671" s="5"/>
      <c r="TYY671" s="5"/>
      <c r="TYZ671" s="5"/>
      <c r="TZA671" s="5"/>
      <c r="TZB671" s="5"/>
      <c r="TZC671" s="5"/>
      <c r="TZD671" s="5"/>
      <c r="TZE671" s="5"/>
      <c r="TZF671" s="5"/>
      <c r="TZG671" s="5"/>
      <c r="TZH671" s="5"/>
      <c r="TZI671" s="5"/>
      <c r="TZJ671" s="5"/>
      <c r="TZK671" s="5"/>
      <c r="TZL671" s="5"/>
      <c r="TZM671" s="5"/>
      <c r="TZN671" s="5"/>
      <c r="TZO671" s="5"/>
      <c r="TZP671" s="5"/>
      <c r="TZQ671" s="5"/>
      <c r="TZR671" s="5"/>
      <c r="TZS671" s="5"/>
      <c r="TZT671" s="5"/>
      <c r="TZU671" s="5"/>
      <c r="TZV671" s="5"/>
      <c r="TZW671" s="5"/>
      <c r="TZX671" s="5"/>
      <c r="TZY671" s="5"/>
      <c r="TZZ671" s="5"/>
      <c r="UAA671" s="5"/>
      <c r="UAB671" s="5"/>
      <c r="UAC671" s="5"/>
      <c r="UAD671" s="5"/>
      <c r="UAE671" s="5"/>
      <c r="UAF671" s="5"/>
      <c r="UAG671" s="5"/>
      <c r="UAH671" s="5"/>
      <c r="UAI671" s="5"/>
      <c r="UAJ671" s="5"/>
      <c r="UAK671" s="5"/>
      <c r="UAL671" s="5"/>
      <c r="UAM671" s="5"/>
      <c r="UAN671" s="5"/>
      <c r="UAO671" s="5"/>
      <c r="UAP671" s="5"/>
      <c r="UAQ671" s="5"/>
      <c r="UAR671" s="5"/>
      <c r="UAS671" s="5"/>
      <c r="UAT671" s="5"/>
      <c r="UAU671" s="5"/>
      <c r="UAV671" s="5"/>
      <c r="UAW671" s="5"/>
      <c r="UAX671" s="5"/>
      <c r="UAY671" s="5"/>
      <c r="UAZ671" s="5"/>
      <c r="UBA671" s="5"/>
      <c r="UBB671" s="5"/>
      <c r="UBC671" s="5"/>
      <c r="UBD671" s="5"/>
      <c r="UBE671" s="5"/>
      <c r="UBF671" s="5"/>
      <c r="UBG671" s="5"/>
      <c r="UBH671" s="5"/>
      <c r="UBI671" s="5"/>
      <c r="UBJ671" s="5"/>
      <c r="UBK671" s="5"/>
      <c r="UBL671" s="5"/>
      <c r="UBM671" s="5"/>
      <c r="UBN671" s="5"/>
      <c r="UBO671" s="5"/>
      <c r="UBP671" s="5"/>
      <c r="UBQ671" s="5"/>
      <c r="UBR671" s="5"/>
      <c r="UBS671" s="5"/>
      <c r="UBT671" s="5"/>
      <c r="UBU671" s="5"/>
      <c r="UBV671" s="5"/>
      <c r="UBW671" s="5"/>
      <c r="UBX671" s="5"/>
      <c r="UBY671" s="5"/>
      <c r="UBZ671" s="5"/>
      <c r="UCA671" s="5"/>
      <c r="UCB671" s="5"/>
      <c r="UCC671" s="5"/>
      <c r="UCD671" s="5"/>
      <c r="UCE671" s="5"/>
      <c r="UCF671" s="5"/>
      <c r="UCG671" s="5"/>
      <c r="UCH671" s="5"/>
      <c r="UCI671" s="5"/>
      <c r="UCJ671" s="5"/>
      <c r="UCK671" s="5"/>
      <c r="UCL671" s="5"/>
      <c r="UCM671" s="5"/>
      <c r="UCN671" s="5"/>
      <c r="UCO671" s="5"/>
      <c r="UCP671" s="5"/>
      <c r="UCQ671" s="5"/>
      <c r="UCR671" s="5"/>
      <c r="UCS671" s="5"/>
      <c r="UCT671" s="5"/>
      <c r="UCU671" s="5"/>
      <c r="UCV671" s="5"/>
      <c r="UCW671" s="5"/>
      <c r="UCX671" s="5"/>
      <c r="UCY671" s="5"/>
      <c r="UCZ671" s="5"/>
      <c r="UDA671" s="5"/>
      <c r="UDB671" s="5"/>
      <c r="UDC671" s="5"/>
      <c r="UDD671" s="5"/>
      <c r="UDE671" s="5"/>
      <c r="UDF671" s="5"/>
      <c r="UDG671" s="5"/>
      <c r="UDH671" s="5"/>
      <c r="UDI671" s="5"/>
      <c r="UDJ671" s="5"/>
      <c r="UDK671" s="5"/>
      <c r="UDL671" s="5"/>
      <c r="UDM671" s="5"/>
      <c r="UDN671" s="5"/>
      <c r="UDO671" s="5"/>
      <c r="UDP671" s="5"/>
      <c r="UDQ671" s="5"/>
      <c r="UDR671" s="5"/>
      <c r="UDS671" s="5"/>
      <c r="UDT671" s="5"/>
      <c r="UDU671" s="5"/>
      <c r="UDV671" s="5"/>
      <c r="UDW671" s="5"/>
      <c r="UDX671" s="5"/>
      <c r="UDY671" s="5"/>
      <c r="UDZ671" s="5"/>
      <c r="UEA671" s="5"/>
      <c r="UEB671" s="5"/>
      <c r="UEC671" s="5"/>
      <c r="UED671" s="5"/>
      <c r="UEE671" s="5"/>
      <c r="UEF671" s="5"/>
      <c r="UEG671" s="5"/>
      <c r="UEH671" s="5"/>
      <c r="UEI671" s="5"/>
      <c r="UEJ671" s="5"/>
      <c r="UEK671" s="5"/>
      <c r="UEL671" s="5"/>
      <c r="UEM671" s="5"/>
      <c r="UEN671" s="5"/>
      <c r="UEO671" s="5"/>
      <c r="UEP671" s="5"/>
      <c r="UEQ671" s="5"/>
      <c r="UER671" s="5"/>
      <c r="UES671" s="5"/>
      <c r="UET671" s="5"/>
      <c r="UEU671" s="5"/>
      <c r="UEV671" s="5"/>
      <c r="UEW671" s="5"/>
      <c r="UEX671" s="5"/>
      <c r="UEY671" s="5"/>
      <c r="UEZ671" s="5"/>
      <c r="UFA671" s="5"/>
      <c r="UFB671" s="5"/>
      <c r="UFC671" s="5"/>
      <c r="UFD671" s="5"/>
      <c r="UFE671" s="5"/>
      <c r="UFF671" s="5"/>
      <c r="UFG671" s="5"/>
      <c r="UFH671" s="5"/>
      <c r="UFI671" s="5"/>
      <c r="UFJ671" s="5"/>
      <c r="UFK671" s="5"/>
      <c r="UFL671" s="5"/>
      <c r="UFM671" s="5"/>
      <c r="UFN671" s="5"/>
      <c r="UFO671" s="5"/>
      <c r="UFP671" s="5"/>
      <c r="UFQ671" s="5"/>
      <c r="UFR671" s="5"/>
      <c r="UFS671" s="5"/>
      <c r="UFT671" s="5"/>
      <c r="UFU671" s="5"/>
      <c r="UFV671" s="5"/>
      <c r="UFW671" s="5"/>
      <c r="UFX671" s="5"/>
      <c r="UFY671" s="5"/>
      <c r="UFZ671" s="5"/>
      <c r="UGA671" s="5"/>
      <c r="UGB671" s="5"/>
      <c r="UGC671" s="5"/>
      <c r="UGD671" s="5"/>
      <c r="UGE671" s="5"/>
      <c r="UGF671" s="5"/>
      <c r="UGG671" s="5"/>
      <c r="UGH671" s="5"/>
      <c r="UGI671" s="5"/>
      <c r="UGJ671" s="5"/>
      <c r="UGK671" s="5"/>
      <c r="UGL671" s="5"/>
      <c r="UGM671" s="5"/>
      <c r="UGN671" s="5"/>
      <c r="UGO671" s="5"/>
      <c r="UGP671" s="5"/>
      <c r="UGQ671" s="5"/>
      <c r="UGR671" s="5"/>
      <c r="UGS671" s="5"/>
      <c r="UGT671" s="5"/>
      <c r="UGU671" s="5"/>
      <c r="UGV671" s="5"/>
      <c r="UGW671" s="5"/>
      <c r="UGX671" s="5"/>
      <c r="UGY671" s="5"/>
      <c r="UGZ671" s="5"/>
      <c r="UHA671" s="5"/>
      <c r="UHB671" s="5"/>
      <c r="UHC671" s="5"/>
      <c r="UHD671" s="5"/>
      <c r="UHE671" s="5"/>
      <c r="UHF671" s="5"/>
      <c r="UHG671" s="5"/>
      <c r="UHH671" s="5"/>
      <c r="UHI671" s="5"/>
      <c r="UHJ671" s="5"/>
      <c r="UHK671" s="5"/>
      <c r="UHL671" s="5"/>
      <c r="UHM671" s="5"/>
      <c r="UHN671" s="5"/>
      <c r="UHO671" s="5"/>
      <c r="UHP671" s="5"/>
      <c r="UHQ671" s="5"/>
      <c r="UHR671" s="5"/>
      <c r="UHS671" s="5"/>
      <c r="UHT671" s="5"/>
      <c r="UHU671" s="5"/>
      <c r="UHV671" s="5"/>
      <c r="UHW671" s="5"/>
      <c r="UHX671" s="5"/>
      <c r="UHY671" s="5"/>
      <c r="UHZ671" s="5"/>
      <c r="UIA671" s="5"/>
      <c r="UIB671" s="5"/>
      <c r="UIC671" s="5"/>
      <c r="UID671" s="5"/>
      <c r="UIE671" s="5"/>
      <c r="UIF671" s="5"/>
      <c r="UIG671" s="5"/>
      <c r="UIH671" s="5"/>
      <c r="UII671" s="5"/>
      <c r="UIJ671" s="5"/>
      <c r="UIK671" s="5"/>
      <c r="UIL671" s="5"/>
      <c r="UIM671" s="5"/>
      <c r="UIN671" s="5"/>
      <c r="UIO671" s="5"/>
      <c r="UIP671" s="5"/>
      <c r="UIQ671" s="5"/>
      <c r="UIR671" s="5"/>
      <c r="UIS671" s="5"/>
      <c r="UIT671" s="5"/>
      <c r="UIU671" s="5"/>
      <c r="UIV671" s="5"/>
      <c r="UIW671" s="5"/>
      <c r="UIX671" s="5"/>
      <c r="UIY671" s="5"/>
      <c r="UIZ671" s="5"/>
      <c r="UJA671" s="5"/>
      <c r="UJB671" s="5"/>
      <c r="UJC671" s="5"/>
      <c r="UJD671" s="5"/>
      <c r="UJE671" s="5"/>
      <c r="UJF671" s="5"/>
      <c r="UJG671" s="5"/>
      <c r="UJH671" s="5"/>
      <c r="UJI671" s="5"/>
      <c r="UJJ671" s="5"/>
      <c r="UJK671" s="5"/>
      <c r="UJL671" s="5"/>
      <c r="UJM671" s="5"/>
      <c r="UJN671" s="5"/>
      <c r="UJO671" s="5"/>
      <c r="UJP671" s="5"/>
      <c r="UJQ671" s="5"/>
      <c r="UJR671" s="5"/>
      <c r="UJS671" s="5"/>
      <c r="UJT671" s="5"/>
      <c r="UJU671" s="5"/>
      <c r="UJV671" s="5"/>
      <c r="UJW671" s="5"/>
      <c r="UJX671" s="5"/>
      <c r="UJY671" s="5"/>
      <c r="UJZ671" s="5"/>
      <c r="UKA671" s="5"/>
      <c r="UKB671" s="5"/>
      <c r="UKC671" s="5"/>
      <c r="UKD671" s="5"/>
      <c r="UKE671" s="5"/>
      <c r="UKF671" s="5"/>
      <c r="UKG671" s="5"/>
      <c r="UKH671" s="5"/>
      <c r="UKI671" s="5"/>
      <c r="UKJ671" s="5"/>
      <c r="UKK671" s="5"/>
      <c r="UKL671" s="5"/>
      <c r="UKM671" s="5"/>
      <c r="UKN671" s="5"/>
      <c r="UKO671" s="5"/>
      <c r="UKP671" s="5"/>
      <c r="UKQ671" s="5"/>
      <c r="UKR671" s="5"/>
      <c r="UKS671" s="5"/>
      <c r="UKT671" s="5"/>
      <c r="UKU671" s="5"/>
      <c r="UKV671" s="5"/>
      <c r="UKW671" s="5"/>
      <c r="UKX671" s="5"/>
      <c r="UKY671" s="5"/>
      <c r="UKZ671" s="5"/>
      <c r="ULA671" s="5"/>
      <c r="ULB671" s="5"/>
      <c r="ULC671" s="5"/>
      <c r="ULD671" s="5"/>
      <c r="ULE671" s="5"/>
      <c r="ULF671" s="5"/>
      <c r="ULG671" s="5"/>
      <c r="ULH671" s="5"/>
      <c r="ULI671" s="5"/>
      <c r="ULJ671" s="5"/>
      <c r="ULK671" s="5"/>
      <c r="ULL671" s="5"/>
      <c r="ULM671" s="5"/>
      <c r="ULN671" s="5"/>
      <c r="ULO671" s="5"/>
      <c r="ULP671" s="5"/>
      <c r="ULQ671" s="5"/>
      <c r="ULR671" s="5"/>
      <c r="ULS671" s="5"/>
      <c r="ULT671" s="5"/>
      <c r="ULU671" s="5"/>
      <c r="ULV671" s="5"/>
      <c r="ULW671" s="5"/>
      <c r="ULX671" s="5"/>
      <c r="ULY671" s="5"/>
      <c r="ULZ671" s="5"/>
      <c r="UMA671" s="5"/>
      <c r="UMB671" s="5"/>
      <c r="UMC671" s="5"/>
      <c r="UMD671" s="5"/>
      <c r="UME671" s="5"/>
      <c r="UMF671" s="5"/>
      <c r="UMG671" s="5"/>
      <c r="UMH671" s="5"/>
      <c r="UMI671" s="5"/>
      <c r="UMJ671" s="5"/>
      <c r="UMK671" s="5"/>
      <c r="UML671" s="5"/>
      <c r="UMM671" s="5"/>
      <c r="UMN671" s="5"/>
      <c r="UMO671" s="5"/>
      <c r="UMP671" s="5"/>
      <c r="UMQ671" s="5"/>
      <c r="UMR671" s="5"/>
      <c r="UMS671" s="5"/>
      <c r="UMT671" s="5"/>
      <c r="UMU671" s="5"/>
      <c r="UMV671" s="5"/>
      <c r="UMW671" s="5"/>
      <c r="UMX671" s="5"/>
      <c r="UMY671" s="5"/>
      <c r="UMZ671" s="5"/>
      <c r="UNA671" s="5"/>
      <c r="UNB671" s="5"/>
      <c r="UNC671" s="5"/>
      <c r="UND671" s="5"/>
      <c r="UNE671" s="5"/>
      <c r="UNF671" s="5"/>
      <c r="UNG671" s="5"/>
      <c r="UNH671" s="5"/>
      <c r="UNI671" s="5"/>
      <c r="UNJ671" s="5"/>
      <c r="UNK671" s="5"/>
      <c r="UNL671" s="5"/>
      <c r="UNM671" s="5"/>
      <c r="UNN671" s="5"/>
      <c r="UNO671" s="5"/>
      <c r="UNP671" s="5"/>
      <c r="UNQ671" s="5"/>
      <c r="UNR671" s="5"/>
      <c r="UNS671" s="5"/>
      <c r="UNT671" s="5"/>
      <c r="UNU671" s="5"/>
      <c r="UNV671" s="5"/>
      <c r="UNW671" s="5"/>
      <c r="UNX671" s="5"/>
      <c r="UNY671" s="5"/>
      <c r="UNZ671" s="5"/>
      <c r="UOA671" s="5"/>
      <c r="UOB671" s="5"/>
      <c r="UOC671" s="5"/>
      <c r="UOD671" s="5"/>
      <c r="UOE671" s="5"/>
      <c r="UOF671" s="5"/>
      <c r="UOG671" s="5"/>
      <c r="UOH671" s="5"/>
      <c r="UOI671" s="5"/>
      <c r="UOJ671" s="5"/>
      <c r="UOK671" s="5"/>
      <c r="UOL671" s="5"/>
      <c r="UOM671" s="5"/>
      <c r="UON671" s="5"/>
      <c r="UOO671" s="5"/>
      <c r="UOP671" s="5"/>
      <c r="UOQ671" s="5"/>
      <c r="UOR671" s="5"/>
      <c r="UOS671" s="5"/>
      <c r="UOT671" s="5"/>
      <c r="UOU671" s="5"/>
      <c r="UOV671" s="5"/>
      <c r="UOW671" s="5"/>
      <c r="UOX671" s="5"/>
      <c r="UOY671" s="5"/>
      <c r="UOZ671" s="5"/>
      <c r="UPA671" s="5"/>
      <c r="UPB671" s="5"/>
      <c r="UPC671" s="5"/>
      <c r="UPD671" s="5"/>
      <c r="UPE671" s="5"/>
      <c r="UPF671" s="5"/>
      <c r="UPG671" s="5"/>
      <c r="UPH671" s="5"/>
      <c r="UPI671" s="5"/>
      <c r="UPJ671" s="5"/>
      <c r="UPK671" s="5"/>
      <c r="UPL671" s="5"/>
      <c r="UPM671" s="5"/>
      <c r="UPN671" s="5"/>
      <c r="UPO671" s="5"/>
      <c r="UPP671" s="5"/>
      <c r="UPQ671" s="5"/>
      <c r="UPR671" s="5"/>
      <c r="UPS671" s="5"/>
      <c r="UPT671" s="5"/>
      <c r="UPU671" s="5"/>
      <c r="UPV671" s="5"/>
      <c r="UPW671" s="5"/>
      <c r="UPX671" s="5"/>
      <c r="UPY671" s="5"/>
      <c r="UPZ671" s="5"/>
      <c r="UQA671" s="5"/>
      <c r="UQB671" s="5"/>
      <c r="UQC671" s="5"/>
      <c r="UQD671" s="5"/>
      <c r="UQE671" s="5"/>
      <c r="UQF671" s="5"/>
      <c r="UQG671" s="5"/>
      <c r="UQH671" s="5"/>
      <c r="UQI671" s="5"/>
      <c r="UQJ671" s="5"/>
      <c r="UQK671" s="5"/>
      <c r="UQL671" s="5"/>
      <c r="UQM671" s="5"/>
      <c r="UQN671" s="5"/>
      <c r="UQO671" s="5"/>
      <c r="UQP671" s="5"/>
      <c r="UQQ671" s="5"/>
      <c r="UQR671" s="5"/>
      <c r="UQS671" s="5"/>
      <c r="UQT671" s="5"/>
      <c r="UQU671" s="5"/>
      <c r="UQV671" s="5"/>
      <c r="UQW671" s="5"/>
      <c r="UQX671" s="5"/>
      <c r="UQY671" s="5"/>
      <c r="UQZ671" s="5"/>
      <c r="URA671" s="5"/>
      <c r="URB671" s="5"/>
      <c r="URC671" s="5"/>
      <c r="URD671" s="5"/>
      <c r="URE671" s="5"/>
      <c r="URF671" s="5"/>
      <c r="URG671" s="5"/>
      <c r="URH671" s="5"/>
      <c r="URI671" s="5"/>
      <c r="URJ671" s="5"/>
      <c r="URK671" s="5"/>
      <c r="URL671" s="5"/>
      <c r="URM671" s="5"/>
      <c r="URN671" s="5"/>
      <c r="URO671" s="5"/>
      <c r="URP671" s="5"/>
      <c r="URQ671" s="5"/>
      <c r="URR671" s="5"/>
      <c r="URS671" s="5"/>
      <c r="URT671" s="5"/>
      <c r="URU671" s="5"/>
      <c r="URV671" s="5"/>
      <c r="URW671" s="5"/>
      <c r="URX671" s="5"/>
      <c r="URY671" s="5"/>
      <c r="URZ671" s="5"/>
      <c r="USA671" s="5"/>
      <c r="USB671" s="5"/>
      <c r="USC671" s="5"/>
      <c r="USD671" s="5"/>
      <c r="USE671" s="5"/>
      <c r="USF671" s="5"/>
      <c r="USG671" s="5"/>
      <c r="USH671" s="5"/>
      <c r="USI671" s="5"/>
      <c r="USJ671" s="5"/>
      <c r="USK671" s="5"/>
      <c r="USL671" s="5"/>
      <c r="USM671" s="5"/>
      <c r="USN671" s="5"/>
      <c r="USO671" s="5"/>
      <c r="USP671" s="5"/>
      <c r="USQ671" s="5"/>
      <c r="USR671" s="5"/>
      <c r="USS671" s="5"/>
      <c r="UST671" s="5"/>
      <c r="USU671" s="5"/>
      <c r="USV671" s="5"/>
      <c r="USW671" s="5"/>
      <c r="USX671" s="5"/>
      <c r="USY671" s="5"/>
      <c r="USZ671" s="5"/>
      <c r="UTA671" s="5"/>
      <c r="UTB671" s="5"/>
      <c r="UTC671" s="5"/>
      <c r="UTD671" s="5"/>
      <c r="UTE671" s="5"/>
      <c r="UTF671" s="5"/>
      <c r="UTG671" s="5"/>
      <c r="UTH671" s="5"/>
      <c r="UTI671" s="5"/>
      <c r="UTJ671" s="5"/>
      <c r="UTK671" s="5"/>
      <c r="UTL671" s="5"/>
      <c r="UTM671" s="5"/>
      <c r="UTN671" s="5"/>
      <c r="UTO671" s="5"/>
      <c r="UTP671" s="5"/>
      <c r="UTQ671" s="5"/>
      <c r="UTR671" s="5"/>
      <c r="UTS671" s="5"/>
      <c r="UTT671" s="5"/>
      <c r="UTU671" s="5"/>
      <c r="UTV671" s="5"/>
      <c r="UTW671" s="5"/>
      <c r="UTX671" s="5"/>
      <c r="UTY671" s="5"/>
      <c r="UTZ671" s="5"/>
      <c r="UUA671" s="5"/>
      <c r="UUB671" s="5"/>
      <c r="UUC671" s="5"/>
      <c r="UUD671" s="5"/>
      <c r="UUE671" s="5"/>
      <c r="UUF671" s="5"/>
      <c r="UUG671" s="5"/>
      <c r="UUH671" s="5"/>
      <c r="UUI671" s="5"/>
      <c r="UUJ671" s="5"/>
      <c r="UUK671" s="5"/>
      <c r="UUL671" s="5"/>
      <c r="UUM671" s="5"/>
      <c r="UUN671" s="5"/>
      <c r="UUO671" s="5"/>
      <c r="UUP671" s="5"/>
      <c r="UUQ671" s="5"/>
      <c r="UUR671" s="5"/>
      <c r="UUS671" s="5"/>
      <c r="UUT671" s="5"/>
      <c r="UUU671" s="5"/>
      <c r="UUV671" s="5"/>
      <c r="UUW671" s="5"/>
      <c r="UUX671" s="5"/>
      <c r="UUY671" s="5"/>
      <c r="UUZ671" s="5"/>
      <c r="UVA671" s="5"/>
      <c r="UVB671" s="5"/>
      <c r="UVC671" s="5"/>
      <c r="UVD671" s="5"/>
      <c r="UVE671" s="5"/>
      <c r="UVF671" s="5"/>
      <c r="UVG671" s="5"/>
      <c r="UVH671" s="5"/>
      <c r="UVI671" s="5"/>
      <c r="UVJ671" s="5"/>
      <c r="UVK671" s="5"/>
      <c r="UVL671" s="5"/>
      <c r="UVM671" s="5"/>
      <c r="UVN671" s="5"/>
      <c r="UVO671" s="5"/>
      <c r="UVP671" s="5"/>
      <c r="UVQ671" s="5"/>
      <c r="UVR671" s="5"/>
      <c r="UVS671" s="5"/>
      <c r="UVT671" s="5"/>
      <c r="UVU671" s="5"/>
      <c r="UVV671" s="5"/>
      <c r="UVW671" s="5"/>
      <c r="UVX671" s="5"/>
      <c r="UVY671" s="5"/>
      <c r="UVZ671" s="5"/>
      <c r="UWA671" s="5"/>
      <c r="UWB671" s="5"/>
      <c r="UWC671" s="5"/>
      <c r="UWD671" s="5"/>
      <c r="UWE671" s="5"/>
      <c r="UWF671" s="5"/>
      <c r="UWG671" s="5"/>
      <c r="UWH671" s="5"/>
      <c r="UWI671" s="5"/>
      <c r="UWJ671" s="5"/>
      <c r="UWK671" s="5"/>
      <c r="UWL671" s="5"/>
      <c r="UWM671" s="5"/>
      <c r="UWN671" s="5"/>
      <c r="UWO671" s="5"/>
      <c r="UWP671" s="5"/>
      <c r="UWQ671" s="5"/>
      <c r="UWR671" s="5"/>
      <c r="UWS671" s="5"/>
      <c r="UWT671" s="5"/>
      <c r="UWU671" s="5"/>
      <c r="UWV671" s="5"/>
      <c r="UWW671" s="5"/>
      <c r="UWX671" s="5"/>
      <c r="UWY671" s="5"/>
      <c r="UWZ671" s="5"/>
      <c r="UXA671" s="5"/>
      <c r="UXB671" s="5"/>
      <c r="UXC671" s="5"/>
      <c r="UXD671" s="5"/>
      <c r="UXE671" s="5"/>
      <c r="UXF671" s="5"/>
      <c r="UXG671" s="5"/>
      <c r="UXH671" s="5"/>
      <c r="UXI671" s="5"/>
      <c r="UXJ671" s="5"/>
      <c r="UXK671" s="5"/>
      <c r="UXL671" s="5"/>
      <c r="UXM671" s="5"/>
      <c r="UXN671" s="5"/>
      <c r="UXO671" s="5"/>
      <c r="UXP671" s="5"/>
      <c r="UXQ671" s="5"/>
      <c r="UXR671" s="5"/>
      <c r="UXS671" s="5"/>
      <c r="UXT671" s="5"/>
      <c r="UXU671" s="5"/>
      <c r="UXV671" s="5"/>
      <c r="UXW671" s="5"/>
      <c r="UXX671" s="5"/>
      <c r="UXY671" s="5"/>
      <c r="UXZ671" s="5"/>
      <c r="UYA671" s="5"/>
      <c r="UYB671" s="5"/>
      <c r="UYC671" s="5"/>
      <c r="UYD671" s="5"/>
      <c r="UYE671" s="5"/>
      <c r="UYF671" s="5"/>
      <c r="UYG671" s="5"/>
      <c r="UYH671" s="5"/>
      <c r="UYI671" s="5"/>
      <c r="UYJ671" s="5"/>
      <c r="UYK671" s="5"/>
      <c r="UYL671" s="5"/>
      <c r="UYM671" s="5"/>
      <c r="UYN671" s="5"/>
      <c r="UYO671" s="5"/>
      <c r="UYP671" s="5"/>
      <c r="UYQ671" s="5"/>
      <c r="UYR671" s="5"/>
      <c r="UYS671" s="5"/>
      <c r="UYT671" s="5"/>
      <c r="UYU671" s="5"/>
      <c r="UYV671" s="5"/>
      <c r="UYW671" s="5"/>
      <c r="UYX671" s="5"/>
      <c r="UYY671" s="5"/>
      <c r="UYZ671" s="5"/>
      <c r="UZA671" s="5"/>
      <c r="UZB671" s="5"/>
      <c r="UZC671" s="5"/>
      <c r="UZD671" s="5"/>
      <c r="UZE671" s="5"/>
      <c r="UZF671" s="5"/>
      <c r="UZG671" s="5"/>
      <c r="UZH671" s="5"/>
      <c r="UZI671" s="5"/>
      <c r="UZJ671" s="5"/>
      <c r="UZK671" s="5"/>
      <c r="UZL671" s="5"/>
      <c r="UZM671" s="5"/>
      <c r="UZN671" s="5"/>
      <c r="UZO671" s="5"/>
      <c r="UZP671" s="5"/>
      <c r="UZQ671" s="5"/>
      <c r="UZR671" s="5"/>
      <c r="UZS671" s="5"/>
      <c r="UZT671" s="5"/>
      <c r="UZU671" s="5"/>
      <c r="UZV671" s="5"/>
      <c r="UZW671" s="5"/>
      <c r="UZX671" s="5"/>
      <c r="UZY671" s="5"/>
      <c r="UZZ671" s="5"/>
      <c r="VAA671" s="5"/>
      <c r="VAB671" s="5"/>
      <c r="VAC671" s="5"/>
      <c r="VAD671" s="5"/>
      <c r="VAE671" s="5"/>
      <c r="VAF671" s="5"/>
      <c r="VAG671" s="5"/>
      <c r="VAH671" s="5"/>
      <c r="VAI671" s="5"/>
      <c r="VAJ671" s="5"/>
      <c r="VAK671" s="5"/>
      <c r="VAL671" s="5"/>
      <c r="VAM671" s="5"/>
      <c r="VAN671" s="5"/>
      <c r="VAO671" s="5"/>
      <c r="VAP671" s="5"/>
      <c r="VAQ671" s="5"/>
      <c r="VAR671" s="5"/>
      <c r="VAS671" s="5"/>
      <c r="VAT671" s="5"/>
      <c r="VAU671" s="5"/>
      <c r="VAV671" s="5"/>
      <c r="VAW671" s="5"/>
      <c r="VAX671" s="5"/>
      <c r="VAY671" s="5"/>
      <c r="VAZ671" s="5"/>
      <c r="VBA671" s="5"/>
      <c r="VBB671" s="5"/>
      <c r="VBC671" s="5"/>
      <c r="VBD671" s="5"/>
      <c r="VBE671" s="5"/>
      <c r="VBF671" s="5"/>
      <c r="VBG671" s="5"/>
      <c r="VBH671" s="5"/>
      <c r="VBI671" s="5"/>
      <c r="VBJ671" s="5"/>
      <c r="VBK671" s="5"/>
      <c r="VBL671" s="5"/>
      <c r="VBM671" s="5"/>
      <c r="VBN671" s="5"/>
      <c r="VBO671" s="5"/>
      <c r="VBP671" s="5"/>
      <c r="VBQ671" s="5"/>
      <c r="VBR671" s="5"/>
      <c r="VBS671" s="5"/>
      <c r="VBT671" s="5"/>
      <c r="VBU671" s="5"/>
      <c r="VBV671" s="5"/>
      <c r="VBW671" s="5"/>
      <c r="VBX671" s="5"/>
      <c r="VBY671" s="5"/>
      <c r="VBZ671" s="5"/>
      <c r="VCA671" s="5"/>
      <c r="VCB671" s="5"/>
      <c r="VCC671" s="5"/>
      <c r="VCD671" s="5"/>
      <c r="VCE671" s="5"/>
      <c r="VCF671" s="5"/>
      <c r="VCG671" s="5"/>
      <c r="VCH671" s="5"/>
      <c r="VCI671" s="5"/>
      <c r="VCJ671" s="5"/>
      <c r="VCK671" s="5"/>
      <c r="VCL671" s="5"/>
      <c r="VCM671" s="5"/>
      <c r="VCN671" s="5"/>
      <c r="VCO671" s="5"/>
      <c r="VCP671" s="5"/>
      <c r="VCQ671" s="5"/>
      <c r="VCR671" s="5"/>
      <c r="VCS671" s="5"/>
      <c r="VCT671" s="5"/>
      <c r="VCU671" s="5"/>
      <c r="VCV671" s="5"/>
      <c r="VCW671" s="5"/>
      <c r="VCX671" s="5"/>
      <c r="VCY671" s="5"/>
      <c r="VCZ671" s="5"/>
      <c r="VDA671" s="5"/>
      <c r="VDB671" s="5"/>
      <c r="VDC671" s="5"/>
      <c r="VDD671" s="5"/>
      <c r="VDE671" s="5"/>
      <c r="VDF671" s="5"/>
      <c r="VDG671" s="5"/>
      <c r="VDH671" s="5"/>
      <c r="VDI671" s="5"/>
      <c r="VDJ671" s="5"/>
      <c r="VDK671" s="5"/>
      <c r="VDL671" s="5"/>
      <c r="VDM671" s="5"/>
      <c r="VDN671" s="5"/>
      <c r="VDO671" s="5"/>
      <c r="VDP671" s="5"/>
      <c r="VDQ671" s="5"/>
      <c r="VDR671" s="5"/>
      <c r="VDS671" s="5"/>
      <c r="VDT671" s="5"/>
      <c r="VDU671" s="5"/>
      <c r="VDV671" s="5"/>
      <c r="VDW671" s="5"/>
      <c r="VDX671" s="5"/>
      <c r="VDY671" s="5"/>
      <c r="VDZ671" s="5"/>
      <c r="VEA671" s="5"/>
      <c r="VEB671" s="5"/>
      <c r="VEC671" s="5"/>
      <c r="VED671" s="5"/>
      <c r="VEE671" s="5"/>
      <c r="VEF671" s="5"/>
      <c r="VEG671" s="5"/>
      <c r="VEH671" s="5"/>
      <c r="VEI671" s="5"/>
      <c r="VEJ671" s="5"/>
      <c r="VEK671" s="5"/>
      <c r="VEL671" s="5"/>
      <c r="VEM671" s="5"/>
      <c r="VEN671" s="5"/>
      <c r="VEO671" s="5"/>
      <c r="VEP671" s="5"/>
      <c r="VEQ671" s="5"/>
      <c r="VER671" s="5"/>
      <c r="VES671" s="5"/>
      <c r="VET671" s="5"/>
      <c r="VEU671" s="5"/>
      <c r="VEV671" s="5"/>
      <c r="VEW671" s="5"/>
      <c r="VEX671" s="5"/>
      <c r="VEY671" s="5"/>
      <c r="VEZ671" s="5"/>
      <c r="VFA671" s="5"/>
      <c r="VFB671" s="5"/>
      <c r="VFC671" s="5"/>
      <c r="VFD671" s="5"/>
      <c r="VFE671" s="5"/>
      <c r="VFF671" s="5"/>
      <c r="VFG671" s="5"/>
      <c r="VFH671" s="5"/>
      <c r="VFI671" s="5"/>
      <c r="VFJ671" s="5"/>
      <c r="VFK671" s="5"/>
      <c r="VFL671" s="5"/>
      <c r="VFM671" s="5"/>
      <c r="VFN671" s="5"/>
      <c r="VFO671" s="5"/>
      <c r="VFP671" s="5"/>
      <c r="VFQ671" s="5"/>
      <c r="VFR671" s="5"/>
      <c r="VFS671" s="5"/>
      <c r="VFT671" s="5"/>
      <c r="VFU671" s="5"/>
      <c r="VFV671" s="5"/>
      <c r="VFW671" s="5"/>
      <c r="VFX671" s="5"/>
      <c r="VFY671" s="5"/>
      <c r="VFZ671" s="5"/>
      <c r="VGA671" s="5"/>
      <c r="VGB671" s="5"/>
      <c r="VGC671" s="5"/>
      <c r="VGD671" s="5"/>
      <c r="VGE671" s="5"/>
      <c r="VGF671" s="5"/>
      <c r="VGG671" s="5"/>
      <c r="VGH671" s="5"/>
      <c r="VGI671" s="5"/>
      <c r="VGJ671" s="5"/>
      <c r="VGK671" s="5"/>
      <c r="VGL671" s="5"/>
      <c r="VGM671" s="5"/>
      <c r="VGN671" s="5"/>
      <c r="VGO671" s="5"/>
      <c r="VGP671" s="5"/>
      <c r="VGQ671" s="5"/>
      <c r="VGR671" s="5"/>
      <c r="VGS671" s="5"/>
      <c r="VGT671" s="5"/>
      <c r="VGU671" s="5"/>
      <c r="VGV671" s="5"/>
      <c r="VGW671" s="5"/>
      <c r="VGX671" s="5"/>
      <c r="VGY671" s="5"/>
      <c r="VGZ671" s="5"/>
      <c r="VHA671" s="5"/>
      <c r="VHB671" s="5"/>
      <c r="VHC671" s="5"/>
      <c r="VHD671" s="5"/>
      <c r="VHE671" s="5"/>
      <c r="VHF671" s="5"/>
      <c r="VHG671" s="5"/>
      <c r="VHH671" s="5"/>
      <c r="VHI671" s="5"/>
      <c r="VHJ671" s="5"/>
      <c r="VHK671" s="5"/>
      <c r="VHL671" s="5"/>
      <c r="VHM671" s="5"/>
      <c r="VHN671" s="5"/>
      <c r="VHO671" s="5"/>
      <c r="VHP671" s="5"/>
      <c r="VHQ671" s="5"/>
      <c r="VHR671" s="5"/>
      <c r="VHS671" s="5"/>
      <c r="VHT671" s="5"/>
      <c r="VHU671" s="5"/>
      <c r="VHV671" s="5"/>
      <c r="VHW671" s="5"/>
      <c r="VHX671" s="5"/>
      <c r="VHY671" s="5"/>
      <c r="VHZ671" s="5"/>
      <c r="VIA671" s="5"/>
      <c r="VIB671" s="5"/>
      <c r="VIC671" s="5"/>
      <c r="VID671" s="5"/>
      <c r="VIE671" s="5"/>
      <c r="VIF671" s="5"/>
      <c r="VIG671" s="5"/>
      <c r="VIH671" s="5"/>
      <c r="VII671" s="5"/>
      <c r="VIJ671" s="5"/>
      <c r="VIK671" s="5"/>
      <c r="VIL671" s="5"/>
      <c r="VIM671" s="5"/>
      <c r="VIN671" s="5"/>
      <c r="VIO671" s="5"/>
      <c r="VIP671" s="5"/>
      <c r="VIQ671" s="5"/>
      <c r="VIR671" s="5"/>
      <c r="VIS671" s="5"/>
      <c r="VIT671" s="5"/>
      <c r="VIU671" s="5"/>
      <c r="VIV671" s="5"/>
      <c r="VIW671" s="5"/>
      <c r="VIX671" s="5"/>
      <c r="VIY671" s="5"/>
      <c r="VIZ671" s="5"/>
      <c r="VJA671" s="5"/>
      <c r="VJB671" s="5"/>
      <c r="VJC671" s="5"/>
      <c r="VJD671" s="5"/>
      <c r="VJE671" s="5"/>
      <c r="VJF671" s="5"/>
      <c r="VJG671" s="5"/>
      <c r="VJH671" s="5"/>
      <c r="VJI671" s="5"/>
      <c r="VJJ671" s="5"/>
      <c r="VJK671" s="5"/>
      <c r="VJL671" s="5"/>
      <c r="VJM671" s="5"/>
      <c r="VJN671" s="5"/>
      <c r="VJO671" s="5"/>
      <c r="VJP671" s="5"/>
      <c r="VJQ671" s="5"/>
      <c r="VJR671" s="5"/>
      <c r="VJS671" s="5"/>
      <c r="VJT671" s="5"/>
      <c r="VJU671" s="5"/>
      <c r="VJV671" s="5"/>
      <c r="VJW671" s="5"/>
      <c r="VJX671" s="5"/>
      <c r="VJY671" s="5"/>
      <c r="VJZ671" s="5"/>
      <c r="VKA671" s="5"/>
      <c r="VKB671" s="5"/>
      <c r="VKC671" s="5"/>
      <c r="VKD671" s="5"/>
      <c r="VKE671" s="5"/>
      <c r="VKF671" s="5"/>
      <c r="VKG671" s="5"/>
      <c r="VKH671" s="5"/>
      <c r="VKI671" s="5"/>
      <c r="VKJ671" s="5"/>
      <c r="VKK671" s="5"/>
      <c r="VKL671" s="5"/>
      <c r="VKM671" s="5"/>
      <c r="VKN671" s="5"/>
      <c r="VKO671" s="5"/>
      <c r="VKP671" s="5"/>
      <c r="VKQ671" s="5"/>
      <c r="VKR671" s="5"/>
      <c r="VKS671" s="5"/>
      <c r="VKT671" s="5"/>
      <c r="VKU671" s="5"/>
      <c r="VKV671" s="5"/>
      <c r="VKW671" s="5"/>
      <c r="VKX671" s="5"/>
      <c r="VKY671" s="5"/>
      <c r="VKZ671" s="5"/>
      <c r="VLA671" s="5"/>
      <c r="VLB671" s="5"/>
      <c r="VLC671" s="5"/>
      <c r="VLD671" s="5"/>
      <c r="VLE671" s="5"/>
      <c r="VLF671" s="5"/>
      <c r="VLG671" s="5"/>
      <c r="VLH671" s="5"/>
      <c r="VLI671" s="5"/>
      <c r="VLJ671" s="5"/>
      <c r="VLK671" s="5"/>
      <c r="VLL671" s="5"/>
      <c r="VLM671" s="5"/>
      <c r="VLN671" s="5"/>
      <c r="VLO671" s="5"/>
      <c r="VLP671" s="5"/>
      <c r="VLQ671" s="5"/>
      <c r="VLR671" s="5"/>
      <c r="VLS671" s="5"/>
      <c r="VLT671" s="5"/>
      <c r="VLU671" s="5"/>
      <c r="VLV671" s="5"/>
      <c r="VLW671" s="5"/>
      <c r="VLX671" s="5"/>
      <c r="VLY671" s="5"/>
      <c r="VLZ671" s="5"/>
      <c r="VMA671" s="5"/>
      <c r="VMB671" s="5"/>
      <c r="VMC671" s="5"/>
      <c r="VMD671" s="5"/>
      <c r="VME671" s="5"/>
      <c r="VMF671" s="5"/>
      <c r="VMG671" s="5"/>
      <c r="VMH671" s="5"/>
      <c r="VMI671" s="5"/>
      <c r="VMJ671" s="5"/>
      <c r="VMK671" s="5"/>
      <c r="VML671" s="5"/>
      <c r="VMM671" s="5"/>
      <c r="VMN671" s="5"/>
      <c r="VMO671" s="5"/>
      <c r="VMP671" s="5"/>
      <c r="VMQ671" s="5"/>
      <c r="VMR671" s="5"/>
      <c r="VMS671" s="5"/>
      <c r="VMT671" s="5"/>
      <c r="VMU671" s="5"/>
      <c r="VMV671" s="5"/>
      <c r="VMW671" s="5"/>
      <c r="VMX671" s="5"/>
      <c r="VMY671" s="5"/>
      <c r="VMZ671" s="5"/>
      <c r="VNA671" s="5"/>
      <c r="VNB671" s="5"/>
      <c r="VNC671" s="5"/>
      <c r="VND671" s="5"/>
      <c r="VNE671" s="5"/>
      <c r="VNF671" s="5"/>
      <c r="VNG671" s="5"/>
      <c r="VNH671" s="5"/>
      <c r="VNI671" s="5"/>
      <c r="VNJ671" s="5"/>
      <c r="VNK671" s="5"/>
      <c r="VNL671" s="5"/>
      <c r="VNM671" s="5"/>
      <c r="VNN671" s="5"/>
      <c r="VNO671" s="5"/>
      <c r="VNP671" s="5"/>
      <c r="VNQ671" s="5"/>
      <c r="VNR671" s="5"/>
      <c r="VNS671" s="5"/>
      <c r="VNT671" s="5"/>
      <c r="VNU671" s="5"/>
      <c r="VNV671" s="5"/>
      <c r="VNW671" s="5"/>
      <c r="VNX671" s="5"/>
      <c r="VNY671" s="5"/>
      <c r="VNZ671" s="5"/>
      <c r="VOA671" s="5"/>
      <c r="VOB671" s="5"/>
      <c r="VOC671" s="5"/>
      <c r="VOD671" s="5"/>
      <c r="VOE671" s="5"/>
      <c r="VOF671" s="5"/>
      <c r="VOG671" s="5"/>
      <c r="VOH671" s="5"/>
      <c r="VOI671" s="5"/>
      <c r="VOJ671" s="5"/>
      <c r="VOK671" s="5"/>
      <c r="VOL671" s="5"/>
      <c r="VOM671" s="5"/>
      <c r="VON671" s="5"/>
      <c r="VOO671" s="5"/>
      <c r="VOP671" s="5"/>
      <c r="VOQ671" s="5"/>
      <c r="VOR671" s="5"/>
      <c r="VOS671" s="5"/>
      <c r="VOT671" s="5"/>
      <c r="VOU671" s="5"/>
      <c r="VOV671" s="5"/>
      <c r="VOW671" s="5"/>
      <c r="VOX671" s="5"/>
      <c r="VOY671" s="5"/>
      <c r="VOZ671" s="5"/>
      <c r="VPA671" s="5"/>
      <c r="VPB671" s="5"/>
      <c r="VPC671" s="5"/>
      <c r="VPD671" s="5"/>
      <c r="VPE671" s="5"/>
      <c r="VPF671" s="5"/>
      <c r="VPG671" s="5"/>
      <c r="VPH671" s="5"/>
      <c r="VPI671" s="5"/>
      <c r="VPJ671" s="5"/>
      <c r="VPK671" s="5"/>
      <c r="VPL671" s="5"/>
      <c r="VPM671" s="5"/>
      <c r="VPN671" s="5"/>
      <c r="VPO671" s="5"/>
      <c r="VPP671" s="5"/>
      <c r="VPQ671" s="5"/>
      <c r="VPR671" s="5"/>
      <c r="VPS671" s="5"/>
      <c r="VPT671" s="5"/>
      <c r="VPU671" s="5"/>
      <c r="VPV671" s="5"/>
      <c r="VPW671" s="5"/>
      <c r="VPX671" s="5"/>
      <c r="VPY671" s="5"/>
      <c r="VPZ671" s="5"/>
      <c r="VQA671" s="5"/>
      <c r="VQB671" s="5"/>
      <c r="VQC671" s="5"/>
      <c r="VQD671" s="5"/>
      <c r="VQE671" s="5"/>
      <c r="VQF671" s="5"/>
      <c r="VQG671" s="5"/>
      <c r="VQH671" s="5"/>
      <c r="VQI671" s="5"/>
      <c r="VQJ671" s="5"/>
      <c r="VQK671" s="5"/>
      <c r="VQL671" s="5"/>
      <c r="VQM671" s="5"/>
      <c r="VQN671" s="5"/>
      <c r="VQO671" s="5"/>
      <c r="VQP671" s="5"/>
      <c r="VQQ671" s="5"/>
      <c r="VQR671" s="5"/>
      <c r="VQS671" s="5"/>
      <c r="VQT671" s="5"/>
      <c r="VQU671" s="5"/>
      <c r="VQV671" s="5"/>
      <c r="VQW671" s="5"/>
      <c r="VQX671" s="5"/>
      <c r="VQY671" s="5"/>
      <c r="VQZ671" s="5"/>
      <c r="VRA671" s="5"/>
      <c r="VRB671" s="5"/>
      <c r="VRC671" s="5"/>
      <c r="VRD671" s="5"/>
      <c r="VRE671" s="5"/>
      <c r="VRF671" s="5"/>
      <c r="VRG671" s="5"/>
      <c r="VRH671" s="5"/>
      <c r="VRI671" s="5"/>
      <c r="VRJ671" s="5"/>
      <c r="VRK671" s="5"/>
      <c r="VRL671" s="5"/>
      <c r="VRM671" s="5"/>
      <c r="VRN671" s="5"/>
      <c r="VRO671" s="5"/>
      <c r="VRP671" s="5"/>
      <c r="VRQ671" s="5"/>
      <c r="VRR671" s="5"/>
      <c r="VRS671" s="5"/>
      <c r="VRT671" s="5"/>
      <c r="VRU671" s="5"/>
      <c r="VRV671" s="5"/>
      <c r="VRW671" s="5"/>
      <c r="VRX671" s="5"/>
      <c r="VRY671" s="5"/>
      <c r="VRZ671" s="5"/>
      <c r="VSA671" s="5"/>
      <c r="VSB671" s="5"/>
      <c r="VSC671" s="5"/>
      <c r="VSD671" s="5"/>
      <c r="VSE671" s="5"/>
      <c r="VSF671" s="5"/>
      <c r="VSG671" s="5"/>
      <c r="VSH671" s="5"/>
      <c r="VSI671" s="5"/>
      <c r="VSJ671" s="5"/>
      <c r="VSK671" s="5"/>
      <c r="VSL671" s="5"/>
      <c r="VSM671" s="5"/>
      <c r="VSN671" s="5"/>
      <c r="VSO671" s="5"/>
      <c r="VSP671" s="5"/>
      <c r="VSQ671" s="5"/>
      <c r="VSR671" s="5"/>
      <c r="VSS671" s="5"/>
      <c r="VST671" s="5"/>
      <c r="VSU671" s="5"/>
      <c r="VSV671" s="5"/>
      <c r="VSW671" s="5"/>
      <c r="VSX671" s="5"/>
      <c r="VSY671" s="5"/>
      <c r="VSZ671" s="5"/>
      <c r="VTA671" s="5"/>
      <c r="VTB671" s="5"/>
      <c r="VTC671" s="5"/>
      <c r="VTD671" s="5"/>
      <c r="VTE671" s="5"/>
      <c r="VTF671" s="5"/>
      <c r="VTG671" s="5"/>
      <c r="VTH671" s="5"/>
      <c r="VTI671" s="5"/>
      <c r="VTJ671" s="5"/>
      <c r="VTK671" s="5"/>
      <c r="VTL671" s="5"/>
      <c r="VTM671" s="5"/>
      <c r="VTN671" s="5"/>
      <c r="VTO671" s="5"/>
      <c r="VTP671" s="5"/>
      <c r="VTQ671" s="5"/>
      <c r="VTR671" s="5"/>
      <c r="VTS671" s="5"/>
      <c r="VTT671" s="5"/>
      <c r="VTU671" s="5"/>
      <c r="VTV671" s="5"/>
      <c r="VTW671" s="5"/>
      <c r="VTX671" s="5"/>
      <c r="VTY671" s="5"/>
      <c r="VTZ671" s="5"/>
      <c r="VUA671" s="5"/>
      <c r="VUB671" s="5"/>
      <c r="VUC671" s="5"/>
      <c r="VUD671" s="5"/>
      <c r="VUE671" s="5"/>
      <c r="VUF671" s="5"/>
      <c r="VUG671" s="5"/>
      <c r="VUH671" s="5"/>
      <c r="VUI671" s="5"/>
      <c r="VUJ671" s="5"/>
      <c r="VUK671" s="5"/>
      <c r="VUL671" s="5"/>
      <c r="VUM671" s="5"/>
      <c r="VUN671" s="5"/>
      <c r="VUO671" s="5"/>
      <c r="VUP671" s="5"/>
      <c r="VUQ671" s="5"/>
      <c r="VUR671" s="5"/>
      <c r="VUS671" s="5"/>
      <c r="VUT671" s="5"/>
      <c r="VUU671" s="5"/>
      <c r="VUV671" s="5"/>
      <c r="VUW671" s="5"/>
      <c r="VUX671" s="5"/>
      <c r="VUY671" s="5"/>
      <c r="VUZ671" s="5"/>
      <c r="VVA671" s="5"/>
      <c r="VVB671" s="5"/>
      <c r="VVC671" s="5"/>
      <c r="VVD671" s="5"/>
      <c r="VVE671" s="5"/>
      <c r="VVF671" s="5"/>
      <c r="VVG671" s="5"/>
      <c r="VVH671" s="5"/>
      <c r="VVI671" s="5"/>
      <c r="VVJ671" s="5"/>
      <c r="VVK671" s="5"/>
      <c r="VVL671" s="5"/>
      <c r="VVM671" s="5"/>
      <c r="VVN671" s="5"/>
      <c r="VVO671" s="5"/>
      <c r="VVP671" s="5"/>
      <c r="VVQ671" s="5"/>
      <c r="VVR671" s="5"/>
      <c r="VVS671" s="5"/>
      <c r="VVT671" s="5"/>
      <c r="VVU671" s="5"/>
      <c r="VVV671" s="5"/>
      <c r="VVW671" s="5"/>
      <c r="VVX671" s="5"/>
      <c r="VVY671" s="5"/>
      <c r="VVZ671" s="5"/>
      <c r="VWA671" s="5"/>
      <c r="VWB671" s="5"/>
      <c r="VWC671" s="5"/>
      <c r="VWD671" s="5"/>
      <c r="VWE671" s="5"/>
      <c r="VWF671" s="5"/>
      <c r="VWG671" s="5"/>
      <c r="VWH671" s="5"/>
      <c r="VWI671" s="5"/>
      <c r="VWJ671" s="5"/>
      <c r="VWK671" s="5"/>
      <c r="VWL671" s="5"/>
      <c r="VWM671" s="5"/>
      <c r="VWN671" s="5"/>
      <c r="VWO671" s="5"/>
      <c r="VWP671" s="5"/>
      <c r="VWQ671" s="5"/>
      <c r="VWR671" s="5"/>
      <c r="VWS671" s="5"/>
      <c r="VWT671" s="5"/>
      <c r="VWU671" s="5"/>
      <c r="VWV671" s="5"/>
      <c r="VWW671" s="5"/>
      <c r="VWX671" s="5"/>
      <c r="VWY671" s="5"/>
      <c r="VWZ671" s="5"/>
      <c r="VXA671" s="5"/>
      <c r="VXB671" s="5"/>
      <c r="VXC671" s="5"/>
      <c r="VXD671" s="5"/>
      <c r="VXE671" s="5"/>
      <c r="VXF671" s="5"/>
      <c r="VXG671" s="5"/>
      <c r="VXH671" s="5"/>
      <c r="VXI671" s="5"/>
      <c r="VXJ671" s="5"/>
      <c r="VXK671" s="5"/>
      <c r="VXL671" s="5"/>
      <c r="VXM671" s="5"/>
      <c r="VXN671" s="5"/>
      <c r="VXO671" s="5"/>
      <c r="VXP671" s="5"/>
      <c r="VXQ671" s="5"/>
      <c r="VXR671" s="5"/>
      <c r="VXS671" s="5"/>
      <c r="VXT671" s="5"/>
      <c r="VXU671" s="5"/>
      <c r="VXV671" s="5"/>
      <c r="VXW671" s="5"/>
      <c r="VXX671" s="5"/>
      <c r="VXY671" s="5"/>
      <c r="VXZ671" s="5"/>
      <c r="VYA671" s="5"/>
      <c r="VYB671" s="5"/>
      <c r="VYC671" s="5"/>
      <c r="VYD671" s="5"/>
      <c r="VYE671" s="5"/>
      <c r="VYF671" s="5"/>
      <c r="VYG671" s="5"/>
      <c r="VYH671" s="5"/>
      <c r="VYI671" s="5"/>
      <c r="VYJ671" s="5"/>
      <c r="VYK671" s="5"/>
      <c r="VYL671" s="5"/>
      <c r="VYM671" s="5"/>
      <c r="VYN671" s="5"/>
      <c r="VYO671" s="5"/>
      <c r="VYP671" s="5"/>
      <c r="VYQ671" s="5"/>
      <c r="VYR671" s="5"/>
      <c r="VYS671" s="5"/>
      <c r="VYT671" s="5"/>
      <c r="VYU671" s="5"/>
      <c r="VYV671" s="5"/>
      <c r="VYW671" s="5"/>
      <c r="VYX671" s="5"/>
      <c r="VYY671" s="5"/>
      <c r="VYZ671" s="5"/>
      <c r="VZA671" s="5"/>
      <c r="VZB671" s="5"/>
      <c r="VZC671" s="5"/>
      <c r="VZD671" s="5"/>
      <c r="VZE671" s="5"/>
      <c r="VZF671" s="5"/>
      <c r="VZG671" s="5"/>
      <c r="VZH671" s="5"/>
      <c r="VZI671" s="5"/>
      <c r="VZJ671" s="5"/>
      <c r="VZK671" s="5"/>
      <c r="VZL671" s="5"/>
      <c r="VZM671" s="5"/>
      <c r="VZN671" s="5"/>
      <c r="VZO671" s="5"/>
      <c r="VZP671" s="5"/>
      <c r="VZQ671" s="5"/>
      <c r="VZR671" s="5"/>
      <c r="VZS671" s="5"/>
      <c r="VZT671" s="5"/>
      <c r="VZU671" s="5"/>
      <c r="VZV671" s="5"/>
      <c r="VZW671" s="5"/>
      <c r="VZX671" s="5"/>
      <c r="VZY671" s="5"/>
      <c r="VZZ671" s="5"/>
      <c r="WAA671" s="5"/>
      <c r="WAB671" s="5"/>
      <c r="WAC671" s="5"/>
      <c r="WAD671" s="5"/>
      <c r="WAE671" s="5"/>
      <c r="WAF671" s="5"/>
      <c r="WAG671" s="5"/>
      <c r="WAH671" s="5"/>
      <c r="WAI671" s="5"/>
      <c r="WAJ671" s="5"/>
      <c r="WAK671" s="5"/>
      <c r="WAL671" s="5"/>
      <c r="WAM671" s="5"/>
      <c r="WAN671" s="5"/>
      <c r="WAO671" s="5"/>
      <c r="WAP671" s="5"/>
      <c r="WAQ671" s="5"/>
      <c r="WAR671" s="5"/>
      <c r="WAS671" s="5"/>
      <c r="WAT671" s="5"/>
      <c r="WAU671" s="5"/>
      <c r="WAV671" s="5"/>
      <c r="WAW671" s="5"/>
      <c r="WAX671" s="5"/>
      <c r="WAY671" s="5"/>
      <c r="WAZ671" s="5"/>
      <c r="WBA671" s="5"/>
      <c r="WBB671" s="5"/>
      <c r="WBC671" s="5"/>
      <c r="WBD671" s="5"/>
      <c r="WBE671" s="5"/>
      <c r="WBF671" s="5"/>
      <c r="WBG671" s="5"/>
      <c r="WBH671" s="5"/>
      <c r="WBI671" s="5"/>
      <c r="WBJ671" s="5"/>
      <c r="WBK671" s="5"/>
      <c r="WBL671" s="5"/>
      <c r="WBM671" s="5"/>
      <c r="WBN671" s="5"/>
      <c r="WBO671" s="5"/>
      <c r="WBP671" s="5"/>
      <c r="WBQ671" s="5"/>
      <c r="WBR671" s="5"/>
      <c r="WBS671" s="5"/>
      <c r="WBT671" s="5"/>
      <c r="WBU671" s="5"/>
      <c r="WBV671" s="5"/>
      <c r="WBW671" s="5"/>
      <c r="WBX671" s="5"/>
      <c r="WBY671" s="5"/>
      <c r="WBZ671" s="5"/>
      <c r="WCA671" s="5"/>
      <c r="WCB671" s="5"/>
      <c r="WCC671" s="5"/>
      <c r="WCD671" s="5"/>
      <c r="WCE671" s="5"/>
      <c r="WCF671" s="5"/>
      <c r="WCG671" s="5"/>
      <c r="WCH671" s="5"/>
      <c r="WCI671" s="5"/>
      <c r="WCJ671" s="5"/>
      <c r="WCK671" s="5"/>
      <c r="WCL671" s="5"/>
      <c r="WCM671" s="5"/>
      <c r="WCN671" s="5"/>
      <c r="WCO671" s="5"/>
      <c r="WCP671" s="5"/>
      <c r="WCQ671" s="5"/>
      <c r="WCR671" s="5"/>
      <c r="WCS671" s="5"/>
      <c r="WCT671" s="5"/>
      <c r="WCU671" s="5"/>
      <c r="WCV671" s="5"/>
      <c r="WCW671" s="5"/>
      <c r="WCX671" s="5"/>
      <c r="WCY671" s="5"/>
      <c r="WCZ671" s="5"/>
      <c r="WDA671" s="5"/>
      <c r="WDB671" s="5"/>
      <c r="WDC671" s="5"/>
      <c r="WDD671" s="5"/>
      <c r="WDE671" s="5"/>
      <c r="WDF671" s="5"/>
      <c r="WDG671" s="5"/>
      <c r="WDH671" s="5"/>
      <c r="WDI671" s="5"/>
      <c r="WDJ671" s="5"/>
      <c r="WDK671" s="5"/>
      <c r="WDL671" s="5"/>
      <c r="WDM671" s="5"/>
      <c r="WDN671" s="5"/>
      <c r="WDO671" s="5"/>
      <c r="WDP671" s="5"/>
      <c r="WDQ671" s="5"/>
      <c r="WDR671" s="5"/>
      <c r="WDS671" s="5"/>
      <c r="WDT671" s="5"/>
      <c r="WDU671" s="5"/>
      <c r="WDV671" s="5"/>
      <c r="WDW671" s="5"/>
      <c r="WDX671" s="5"/>
      <c r="WDY671" s="5"/>
      <c r="WDZ671" s="5"/>
      <c r="WEA671" s="5"/>
      <c r="WEB671" s="5"/>
      <c r="WEC671" s="5"/>
      <c r="WED671" s="5"/>
      <c r="WEE671" s="5"/>
      <c r="WEF671" s="5"/>
      <c r="WEG671" s="5"/>
      <c r="WEH671" s="5"/>
      <c r="WEI671" s="5"/>
      <c r="WEJ671" s="5"/>
      <c r="WEK671" s="5"/>
      <c r="WEL671" s="5"/>
      <c r="WEM671" s="5"/>
      <c r="WEN671" s="5"/>
      <c r="WEO671" s="5"/>
      <c r="WEP671" s="5"/>
      <c r="WEQ671" s="5"/>
      <c r="WER671" s="5"/>
      <c r="WES671" s="5"/>
      <c r="WET671" s="5"/>
      <c r="WEU671" s="5"/>
      <c r="WEV671" s="5"/>
      <c r="WEW671" s="5"/>
      <c r="WEX671" s="5"/>
      <c r="WEY671" s="5"/>
      <c r="WEZ671" s="5"/>
      <c r="WFA671" s="5"/>
      <c r="WFB671" s="5"/>
      <c r="WFC671" s="5"/>
      <c r="WFD671" s="5"/>
      <c r="WFE671" s="5"/>
      <c r="WFF671" s="5"/>
      <c r="WFG671" s="5"/>
      <c r="WFH671" s="5"/>
      <c r="WFI671" s="5"/>
      <c r="WFJ671" s="5"/>
      <c r="WFK671" s="5"/>
      <c r="WFL671" s="5"/>
      <c r="WFM671" s="5"/>
      <c r="WFN671" s="5"/>
      <c r="WFO671" s="5"/>
      <c r="WFP671" s="5"/>
      <c r="WFQ671" s="5"/>
      <c r="WFR671" s="5"/>
      <c r="WFS671" s="5"/>
      <c r="WFT671" s="5"/>
      <c r="WFU671" s="5"/>
      <c r="WFV671" s="5"/>
      <c r="WFW671" s="5"/>
      <c r="WFX671" s="5"/>
      <c r="WFY671" s="5"/>
      <c r="WFZ671" s="5"/>
      <c r="WGA671" s="5"/>
      <c r="WGB671" s="5"/>
      <c r="WGC671" s="5"/>
      <c r="WGD671" s="5"/>
      <c r="WGE671" s="5"/>
      <c r="WGF671" s="5"/>
      <c r="WGG671" s="5"/>
      <c r="WGH671" s="5"/>
      <c r="WGI671" s="5"/>
      <c r="WGJ671" s="5"/>
      <c r="WGK671" s="5"/>
      <c r="WGL671" s="5"/>
      <c r="WGM671" s="5"/>
      <c r="WGN671" s="5"/>
      <c r="WGO671" s="5"/>
      <c r="WGP671" s="5"/>
      <c r="WGQ671" s="5"/>
      <c r="WGR671" s="5"/>
      <c r="WGS671" s="5"/>
      <c r="WGT671" s="5"/>
      <c r="WGU671" s="5"/>
      <c r="WGV671" s="5"/>
      <c r="WGW671" s="5"/>
      <c r="WGX671" s="5"/>
      <c r="WGY671" s="5"/>
      <c r="WGZ671" s="5"/>
      <c r="WHA671" s="5"/>
      <c r="WHB671" s="5"/>
      <c r="WHC671" s="5"/>
      <c r="WHD671" s="5"/>
      <c r="WHE671" s="5"/>
      <c r="WHF671" s="5"/>
      <c r="WHG671" s="5"/>
      <c r="WHH671" s="5"/>
      <c r="WHI671" s="5"/>
      <c r="WHJ671" s="5"/>
      <c r="WHK671" s="5"/>
      <c r="WHL671" s="5"/>
      <c r="WHM671" s="5"/>
      <c r="WHN671" s="5"/>
      <c r="WHO671" s="5"/>
      <c r="WHP671" s="5"/>
      <c r="WHQ671" s="5"/>
      <c r="WHR671" s="5"/>
      <c r="WHS671" s="5"/>
      <c r="WHT671" s="5"/>
      <c r="WHU671" s="5"/>
      <c r="WHV671" s="5"/>
      <c r="WHW671" s="5"/>
      <c r="WHX671" s="5"/>
      <c r="WHY671" s="5"/>
      <c r="WHZ671" s="5"/>
      <c r="WIA671" s="5"/>
      <c r="WIB671" s="5"/>
      <c r="WIC671" s="5"/>
      <c r="WID671" s="5"/>
      <c r="WIE671" s="5"/>
      <c r="WIF671" s="5"/>
      <c r="WIG671" s="5"/>
      <c r="WIH671" s="5"/>
      <c r="WII671" s="5"/>
      <c r="WIJ671" s="5"/>
      <c r="WIK671" s="5"/>
      <c r="WIL671" s="5"/>
      <c r="WIM671" s="5"/>
      <c r="WIN671" s="5"/>
      <c r="WIO671" s="5"/>
      <c r="WIP671" s="5"/>
      <c r="WIQ671" s="5"/>
      <c r="WIR671" s="5"/>
      <c r="WIS671" s="5"/>
      <c r="WIT671" s="5"/>
      <c r="WIU671" s="5"/>
      <c r="WIV671" s="5"/>
      <c r="WIW671" s="5"/>
      <c r="WIX671" s="5"/>
      <c r="WIY671" s="5"/>
      <c r="WIZ671" s="5"/>
      <c r="WJA671" s="5"/>
      <c r="WJB671" s="5"/>
      <c r="WJC671" s="5"/>
      <c r="WJD671" s="5"/>
      <c r="WJE671" s="5"/>
      <c r="WJF671" s="5"/>
      <c r="WJG671" s="5"/>
      <c r="WJH671" s="5"/>
      <c r="WJI671" s="5"/>
      <c r="WJJ671" s="5"/>
      <c r="WJK671" s="5"/>
      <c r="WJL671" s="5"/>
      <c r="WJM671" s="5"/>
      <c r="WJN671" s="5"/>
      <c r="WJO671" s="5"/>
      <c r="WJP671" s="5"/>
      <c r="WJQ671" s="5"/>
      <c r="WJR671" s="5"/>
      <c r="WJS671" s="5"/>
      <c r="WJT671" s="5"/>
      <c r="WJU671" s="5"/>
      <c r="WJV671" s="5"/>
      <c r="WJW671" s="5"/>
      <c r="WJX671" s="5"/>
      <c r="WJY671" s="5"/>
      <c r="WJZ671" s="5"/>
      <c r="WKA671" s="5"/>
      <c r="WKB671" s="5"/>
      <c r="WKC671" s="5"/>
      <c r="WKD671" s="5"/>
      <c r="WKE671" s="5"/>
      <c r="WKF671" s="5"/>
      <c r="WKG671" s="5"/>
      <c r="WKH671" s="5"/>
      <c r="WKI671" s="5"/>
      <c r="WKJ671" s="5"/>
      <c r="WKK671" s="5"/>
      <c r="WKL671" s="5"/>
      <c r="WKM671" s="5"/>
      <c r="WKN671" s="5"/>
      <c r="WKO671" s="5"/>
      <c r="WKP671" s="5"/>
      <c r="WKQ671" s="5"/>
      <c r="WKR671" s="5"/>
      <c r="WKS671" s="5"/>
      <c r="WKT671" s="5"/>
      <c r="WKU671" s="5"/>
      <c r="WKV671" s="5"/>
      <c r="WKW671" s="5"/>
      <c r="WKX671" s="5"/>
      <c r="WKY671" s="5"/>
      <c r="WKZ671" s="5"/>
      <c r="WLA671" s="5"/>
      <c r="WLB671" s="5"/>
      <c r="WLC671" s="5"/>
      <c r="WLD671" s="5"/>
      <c r="WLE671" s="5"/>
      <c r="WLF671" s="5"/>
      <c r="WLG671" s="5"/>
      <c r="WLH671" s="5"/>
      <c r="WLI671" s="5"/>
      <c r="WLJ671" s="5"/>
      <c r="WLK671" s="5"/>
      <c r="WLL671" s="5"/>
      <c r="WLM671" s="5"/>
      <c r="WLN671" s="5"/>
      <c r="WLO671" s="5"/>
      <c r="WLP671" s="5"/>
      <c r="WLQ671" s="5"/>
      <c r="WLR671" s="5"/>
      <c r="WLS671" s="5"/>
      <c r="WLT671" s="5"/>
      <c r="WLU671" s="5"/>
      <c r="WLV671" s="5"/>
      <c r="WLW671" s="5"/>
      <c r="WLX671" s="5"/>
      <c r="WLY671" s="5"/>
      <c r="WLZ671" s="5"/>
      <c r="WMA671" s="5"/>
      <c r="WMB671" s="5"/>
      <c r="WMC671" s="5"/>
      <c r="WMD671" s="5"/>
      <c r="WME671" s="5"/>
      <c r="WMF671" s="5"/>
      <c r="WMG671" s="5"/>
      <c r="WMH671" s="5"/>
      <c r="WMI671" s="5"/>
      <c r="WMJ671" s="5"/>
      <c r="WMK671" s="5"/>
      <c r="WML671" s="5"/>
      <c r="WMM671" s="5"/>
      <c r="WMN671" s="5"/>
      <c r="WMO671" s="5"/>
      <c r="WMP671" s="5"/>
      <c r="WMQ671" s="5"/>
      <c r="WMR671" s="5"/>
      <c r="WMS671" s="5"/>
      <c r="WMT671" s="5"/>
      <c r="WMU671" s="5"/>
      <c r="WMV671" s="5"/>
      <c r="WMW671" s="5"/>
      <c r="WMX671" s="5"/>
      <c r="WMY671" s="5"/>
      <c r="WMZ671" s="5"/>
      <c r="WNA671" s="5"/>
      <c r="WNB671" s="5"/>
      <c r="WNC671" s="5"/>
      <c r="WND671" s="5"/>
      <c r="WNE671" s="5"/>
      <c r="WNF671" s="5"/>
      <c r="WNG671" s="5"/>
      <c r="WNH671" s="5"/>
      <c r="WNI671" s="5"/>
      <c r="WNJ671" s="5"/>
      <c r="WNK671" s="5"/>
      <c r="WNL671" s="5"/>
      <c r="WNM671" s="5"/>
      <c r="WNN671" s="5"/>
      <c r="WNO671" s="5"/>
      <c r="WNP671" s="5"/>
      <c r="WNQ671" s="5"/>
      <c r="WNR671" s="5"/>
      <c r="WNS671" s="5"/>
      <c r="WNT671" s="5"/>
      <c r="WNU671" s="5"/>
      <c r="WNV671" s="5"/>
      <c r="WNW671" s="5"/>
      <c r="WNX671" s="5"/>
      <c r="WNY671" s="5"/>
      <c r="WNZ671" s="5"/>
      <c r="WOA671" s="5"/>
      <c r="WOB671" s="5"/>
      <c r="WOC671" s="5"/>
      <c r="WOD671" s="5"/>
      <c r="WOE671" s="5"/>
      <c r="WOF671" s="5"/>
      <c r="WOG671" s="5"/>
      <c r="WOH671" s="5"/>
      <c r="WOI671" s="5"/>
      <c r="WOJ671" s="5"/>
      <c r="WOK671" s="5"/>
      <c r="WOL671" s="5"/>
      <c r="WOM671" s="5"/>
      <c r="WON671" s="5"/>
      <c r="WOO671" s="5"/>
      <c r="WOP671" s="5"/>
      <c r="WOQ671" s="5"/>
      <c r="WOR671" s="5"/>
      <c r="WOS671" s="5"/>
      <c r="WOT671" s="5"/>
      <c r="WOU671" s="5"/>
      <c r="WOV671" s="5"/>
      <c r="WOW671" s="5"/>
      <c r="WOX671" s="5"/>
      <c r="WOY671" s="5"/>
      <c r="WOZ671" s="5"/>
      <c r="WPA671" s="5"/>
      <c r="WPB671" s="5"/>
      <c r="WPC671" s="5"/>
      <c r="WPD671" s="5"/>
      <c r="WPE671" s="5"/>
      <c r="WPF671" s="5"/>
      <c r="WPG671" s="5"/>
      <c r="WPH671" s="5"/>
      <c r="WPI671" s="5"/>
      <c r="WPJ671" s="5"/>
      <c r="WPK671" s="5"/>
      <c r="WPL671" s="5"/>
      <c r="WPM671" s="5"/>
      <c r="WPN671" s="5"/>
      <c r="WPO671" s="5"/>
      <c r="WPP671" s="5"/>
      <c r="WPQ671" s="5"/>
      <c r="WPR671" s="5"/>
      <c r="WPS671" s="5"/>
      <c r="WPT671" s="5"/>
      <c r="WPU671" s="5"/>
      <c r="WPV671" s="5"/>
      <c r="WPW671" s="5"/>
      <c r="WPX671" s="5"/>
      <c r="WPY671" s="5"/>
      <c r="WPZ671" s="5"/>
      <c r="WQA671" s="5"/>
      <c r="WQB671" s="5"/>
      <c r="WQC671" s="5"/>
      <c r="WQD671" s="5"/>
      <c r="WQE671" s="5"/>
      <c r="WQF671" s="5"/>
      <c r="WQG671" s="5"/>
      <c r="WQH671" s="5"/>
      <c r="WQI671" s="5"/>
      <c r="WQJ671" s="5"/>
      <c r="WQK671" s="5"/>
      <c r="WQL671" s="5"/>
      <c r="WQM671" s="5"/>
      <c r="WQN671" s="5"/>
      <c r="WQO671" s="5"/>
      <c r="WQP671" s="5"/>
      <c r="WQQ671" s="5"/>
      <c r="WQR671" s="5"/>
      <c r="WQS671" s="5"/>
      <c r="WQT671" s="5"/>
      <c r="WQU671" s="5"/>
      <c r="WQV671" s="5"/>
      <c r="WQW671" s="5"/>
      <c r="WQX671" s="5"/>
      <c r="WQY671" s="5"/>
      <c r="WQZ671" s="5"/>
      <c r="WRA671" s="5"/>
      <c r="WRB671" s="5"/>
      <c r="WRC671" s="5"/>
      <c r="WRD671" s="5"/>
      <c r="WRE671" s="5"/>
      <c r="WRF671" s="5"/>
      <c r="WRG671" s="5"/>
      <c r="WRH671" s="5"/>
      <c r="WRI671" s="5"/>
      <c r="WRJ671" s="5"/>
      <c r="WRK671" s="5"/>
      <c r="WRL671" s="5"/>
      <c r="WRM671" s="5"/>
      <c r="WRN671" s="5"/>
      <c r="WRO671" s="5"/>
      <c r="WRP671" s="5"/>
      <c r="WRQ671" s="5"/>
      <c r="WRR671" s="5"/>
      <c r="WRS671" s="5"/>
      <c r="WRT671" s="5"/>
      <c r="WRU671" s="5"/>
      <c r="WRV671" s="5"/>
      <c r="WRW671" s="5"/>
      <c r="WRX671" s="5"/>
      <c r="WRY671" s="5"/>
      <c r="WRZ671" s="5"/>
      <c r="WSA671" s="5"/>
      <c r="WSB671" s="5"/>
      <c r="WSC671" s="5"/>
      <c r="WSD671" s="5"/>
      <c r="WSE671" s="5"/>
      <c r="WSF671" s="5"/>
      <c r="WSG671" s="5"/>
      <c r="WSH671" s="5"/>
      <c r="WSI671" s="5"/>
      <c r="WSJ671" s="5"/>
      <c r="WSK671" s="5"/>
      <c r="WSL671" s="5"/>
      <c r="WSM671" s="5"/>
      <c r="WSN671" s="5"/>
      <c r="WSO671" s="5"/>
      <c r="WSP671" s="5"/>
      <c r="WSQ671" s="5"/>
      <c r="WSR671" s="5"/>
      <c r="WSS671" s="5"/>
      <c r="WST671" s="5"/>
      <c r="WSU671" s="5"/>
      <c r="WSV671" s="5"/>
      <c r="WSW671" s="5"/>
      <c r="WSX671" s="5"/>
      <c r="WSY671" s="5"/>
      <c r="WSZ671" s="5"/>
      <c r="WTA671" s="5"/>
      <c r="WTB671" s="5"/>
      <c r="WTC671" s="5"/>
      <c r="WTD671" s="5"/>
      <c r="WTE671" s="5"/>
      <c r="WTF671" s="5"/>
      <c r="WTG671" s="5"/>
      <c r="WTH671" s="5"/>
      <c r="WTI671" s="5"/>
      <c r="WTJ671" s="5"/>
      <c r="WTK671" s="5"/>
      <c r="WTL671" s="5"/>
      <c r="WTM671" s="5"/>
      <c r="WTN671" s="5"/>
      <c r="WTO671" s="5"/>
      <c r="WTP671" s="5"/>
      <c r="WTQ671" s="5"/>
      <c r="WTR671" s="5"/>
      <c r="WTS671" s="5"/>
      <c r="WTT671" s="5"/>
      <c r="WTU671" s="5"/>
      <c r="WTV671" s="5"/>
      <c r="WTW671" s="5"/>
      <c r="WTX671" s="5"/>
      <c r="WTY671" s="5"/>
      <c r="WTZ671" s="5"/>
      <c r="WUA671" s="5"/>
      <c r="WUB671" s="5"/>
      <c r="WUC671" s="5"/>
      <c r="WUD671" s="5"/>
      <c r="WUE671" s="5"/>
      <c r="WUF671" s="5"/>
      <c r="WUG671" s="5"/>
      <c r="WUH671" s="5"/>
      <c r="WUI671" s="5"/>
      <c r="WUJ671" s="5"/>
      <c r="WUK671" s="5"/>
      <c r="WUL671" s="5"/>
      <c r="WUM671" s="5"/>
      <c r="WUN671" s="5"/>
      <c r="WUO671" s="5"/>
      <c r="WUP671" s="5"/>
      <c r="WUQ671" s="5"/>
      <c r="WUR671" s="5"/>
      <c r="WUS671" s="5"/>
      <c r="WUT671" s="5"/>
      <c r="WUU671" s="5"/>
      <c r="WUV671" s="5"/>
      <c r="WUW671" s="5"/>
      <c r="WUX671" s="5"/>
      <c r="WUY671" s="5"/>
      <c r="WUZ671" s="5"/>
      <c r="WVA671" s="5"/>
      <c r="WVB671" s="5"/>
      <c r="WVC671" s="5"/>
      <c r="WVD671" s="5"/>
      <c r="WVE671" s="5"/>
      <c r="WVF671" s="5"/>
      <c r="WVG671" s="5"/>
      <c r="WVH671" s="5"/>
      <c r="WVI671" s="5"/>
      <c r="WVJ671" s="5"/>
      <c r="WVK671" s="5"/>
      <c r="WVL671" s="5"/>
      <c r="WVM671" s="5"/>
      <c r="WVN671" s="5"/>
      <c r="WVO671" s="5"/>
      <c r="WVP671" s="5"/>
      <c r="WVQ671" s="5"/>
      <c r="WVR671" s="5"/>
      <c r="WVS671" s="5"/>
      <c r="WVT671" s="5"/>
      <c r="WVU671" s="5"/>
      <c r="WVV671" s="5"/>
      <c r="WVW671" s="5"/>
      <c r="WVX671" s="5"/>
      <c r="WVY671" s="5"/>
      <c r="WVZ671" s="5"/>
      <c r="WWA671" s="5"/>
      <c r="WWB671" s="5"/>
      <c r="WWC671" s="5"/>
      <c r="WWD671" s="5"/>
      <c r="WWE671" s="5"/>
      <c r="WWF671" s="5"/>
      <c r="WWG671" s="5"/>
      <c r="WWH671" s="5"/>
      <c r="WWI671" s="5"/>
      <c r="WWJ671" s="5"/>
      <c r="WWK671" s="5"/>
      <c r="WWL671" s="5"/>
      <c r="WWM671" s="5"/>
      <c r="WWN671" s="5"/>
      <c r="WWO671" s="5"/>
      <c r="WWP671" s="5"/>
      <c r="WWQ671" s="5"/>
      <c r="WWR671" s="5"/>
      <c r="WWS671" s="5"/>
      <c r="WWT671" s="5"/>
      <c r="WWU671" s="5"/>
      <c r="WWV671" s="5"/>
      <c r="WWW671" s="5"/>
      <c r="WWX671" s="5"/>
      <c r="WWY671" s="5"/>
      <c r="WWZ671" s="5"/>
      <c r="WXA671" s="5"/>
      <c r="WXB671" s="5"/>
      <c r="WXC671" s="5"/>
      <c r="WXD671" s="5"/>
      <c r="WXE671" s="5"/>
      <c r="WXF671" s="5"/>
      <c r="WXG671" s="5"/>
      <c r="WXH671" s="5"/>
      <c r="WXI671" s="5"/>
      <c r="WXJ671" s="5"/>
      <c r="WXK671" s="5"/>
      <c r="WXL671" s="5"/>
      <c r="WXM671" s="5"/>
      <c r="WXN671" s="5"/>
      <c r="WXO671" s="5"/>
      <c r="WXP671" s="5"/>
      <c r="WXQ671" s="5"/>
      <c r="WXR671" s="5"/>
      <c r="WXS671" s="5"/>
      <c r="WXT671" s="5"/>
      <c r="WXU671" s="5"/>
      <c r="WXV671" s="5"/>
      <c r="WXW671" s="5"/>
      <c r="WXX671" s="5"/>
      <c r="WXY671" s="5"/>
      <c r="WXZ671" s="5"/>
      <c r="WYA671" s="5"/>
      <c r="WYB671" s="5"/>
      <c r="WYC671" s="5"/>
      <c r="WYD671" s="5"/>
      <c r="WYE671" s="5"/>
      <c r="WYF671" s="5"/>
      <c r="WYG671" s="5"/>
      <c r="WYH671" s="5"/>
      <c r="WYI671" s="5"/>
      <c r="WYJ671" s="5"/>
      <c r="WYK671" s="5"/>
      <c r="WYL671" s="5"/>
      <c r="WYM671" s="5"/>
      <c r="WYN671" s="5"/>
      <c r="WYO671" s="5"/>
      <c r="WYP671" s="5"/>
      <c r="WYQ671" s="5"/>
      <c r="WYR671" s="5"/>
      <c r="WYS671" s="5"/>
      <c r="WYT671" s="5"/>
      <c r="WYU671" s="5"/>
      <c r="WYV671" s="5"/>
      <c r="WYW671" s="5"/>
      <c r="WYX671" s="5"/>
      <c r="WYY671" s="5"/>
      <c r="WYZ671" s="5"/>
      <c r="WZA671" s="5"/>
      <c r="WZB671" s="5"/>
      <c r="WZC671" s="5"/>
      <c r="WZD671" s="5"/>
      <c r="WZE671" s="5"/>
      <c r="WZF671" s="5"/>
      <c r="WZG671" s="5"/>
      <c r="WZH671" s="5"/>
      <c r="WZI671" s="5"/>
      <c r="WZJ671" s="5"/>
      <c r="WZK671" s="5"/>
      <c r="WZL671" s="5"/>
      <c r="WZM671" s="5"/>
      <c r="WZN671" s="5"/>
      <c r="WZO671" s="5"/>
      <c r="WZP671" s="5"/>
      <c r="WZQ671" s="5"/>
      <c r="WZR671" s="5"/>
      <c r="WZS671" s="5"/>
      <c r="WZT671" s="5"/>
      <c r="WZU671" s="5"/>
      <c r="WZV671" s="5"/>
      <c r="WZW671" s="5"/>
      <c r="WZX671" s="5"/>
      <c r="WZY671" s="5"/>
      <c r="WZZ671" s="5"/>
      <c r="XAA671" s="5"/>
      <c r="XAB671" s="5"/>
      <c r="XAC671" s="5"/>
      <c r="XAD671" s="5"/>
      <c r="XAE671" s="5"/>
      <c r="XAF671" s="5"/>
      <c r="XAG671" s="5"/>
      <c r="XAH671" s="5"/>
      <c r="XAI671" s="5"/>
      <c r="XAJ671" s="5"/>
      <c r="XAK671" s="5"/>
      <c r="XAL671" s="5"/>
      <c r="XAM671" s="5"/>
      <c r="XAN671" s="5"/>
      <c r="XAO671" s="5"/>
      <c r="XAP671" s="5"/>
      <c r="XAQ671" s="5"/>
      <c r="XAR671" s="5"/>
      <c r="XAS671" s="5"/>
      <c r="XAT671" s="5"/>
      <c r="XAU671" s="5"/>
      <c r="XAV671" s="5"/>
      <c r="XAW671" s="5"/>
      <c r="XAX671" s="5"/>
      <c r="XAY671" s="5"/>
      <c r="XAZ671" s="5"/>
      <c r="XBA671" s="5"/>
      <c r="XBB671" s="5"/>
      <c r="XBC671" s="5"/>
      <c r="XBD671" s="5"/>
      <c r="XBE671" s="5"/>
      <c r="XBF671" s="5"/>
      <c r="XBG671" s="5"/>
      <c r="XBH671" s="5"/>
      <c r="XBI671" s="5"/>
      <c r="XBJ671" s="5"/>
      <c r="XBK671" s="5"/>
      <c r="XBL671" s="5"/>
      <c r="XBM671" s="5"/>
      <c r="XBN671" s="5"/>
      <c r="XBO671" s="5"/>
      <c r="XBP671" s="5"/>
      <c r="XBQ671" s="5"/>
      <c r="XBR671" s="5"/>
      <c r="XBS671" s="5"/>
      <c r="XBT671" s="5"/>
      <c r="XBU671" s="5"/>
      <c r="XBV671" s="5"/>
      <c r="XBW671" s="5"/>
      <c r="XBX671" s="5"/>
      <c r="XBY671" s="5"/>
      <c r="XBZ671" s="5"/>
      <c r="XCA671" s="5"/>
      <c r="XCB671" s="5"/>
      <c r="XCC671" s="5"/>
      <c r="XCD671" s="5"/>
      <c r="XCE671" s="5"/>
      <c r="XCF671" s="5"/>
      <c r="XCG671" s="5"/>
      <c r="XCH671" s="5"/>
      <c r="XCI671" s="5"/>
      <c r="XCJ671" s="5"/>
      <c r="XCK671" s="5"/>
      <c r="XCL671" s="5"/>
      <c r="XCM671" s="5"/>
      <c r="XCN671" s="5"/>
      <c r="XCO671" s="5"/>
      <c r="XCP671" s="5"/>
      <c r="XCQ671" s="5"/>
      <c r="XCR671" s="5"/>
      <c r="XCS671" s="5"/>
      <c r="XCT671" s="5"/>
      <c r="XCU671" s="5"/>
      <c r="XCV671" s="5"/>
      <c r="XCW671" s="5"/>
      <c r="XCX671" s="5"/>
      <c r="XCY671" s="5"/>
      <c r="XCZ671" s="5"/>
      <c r="XDA671" s="5"/>
      <c r="XDB671" s="5"/>
      <c r="XDC671" s="5"/>
      <c r="XDD671" s="5"/>
      <c r="XDE671" s="5"/>
      <c r="XDF671" s="5"/>
      <c r="XDG671" s="5"/>
      <c r="XDH671" s="5"/>
      <c r="XDI671" s="5"/>
      <c r="XDJ671" s="5"/>
      <c r="XDK671" s="5"/>
      <c r="XDL671" s="5"/>
      <c r="XDM671" s="5"/>
      <c r="XDN671" s="5"/>
      <c r="XDO671" s="5"/>
      <c r="XDP671" s="5"/>
      <c r="XDQ671" s="5"/>
      <c r="XDR671" s="5"/>
      <c r="XDS671" s="5"/>
      <c r="XDT671" s="5"/>
      <c r="XDU671" s="5"/>
      <c r="XDV671" s="5"/>
      <c r="XDW671" s="5"/>
      <c r="XDX671" s="5"/>
      <c r="XDY671" s="5"/>
      <c r="XDZ671" s="5"/>
      <c r="XEA671" s="5"/>
      <c r="XEB671" s="5"/>
      <c r="XEC671" s="5"/>
      <c r="XED671" s="5"/>
      <c r="XEE671" s="5"/>
      <c r="XEF671" s="5"/>
      <c r="XEG671" s="5"/>
      <c r="XEH671" s="5"/>
      <c r="XEI671" s="5"/>
      <c r="XEJ671" s="5"/>
      <c r="XEK671" s="5"/>
      <c r="XEL671" s="5"/>
      <c r="XEM671" s="5"/>
      <c r="XEN671" s="5"/>
      <c r="XEO671" s="5"/>
      <c r="XEP671" s="5"/>
      <c r="XEQ671" s="5"/>
      <c r="XER671" s="5"/>
      <c r="XES671" s="5"/>
      <c r="XET671" s="5"/>
      <c r="XEU671" s="5"/>
      <c r="XEV671" s="5"/>
      <c r="XEW671" s="5"/>
      <c r="XEX671" s="5"/>
      <c r="XEY671" s="5"/>
      <c r="XEZ671" s="5"/>
    </row>
    <row r="672" spans="1:16380" s="36" customFormat="1" ht="15.75" x14ac:dyDescent="0.25">
      <c r="A672" s="6" t="s">
        <v>534</v>
      </c>
      <c r="B672" s="86" t="s">
        <v>373</v>
      </c>
      <c r="C672" s="87"/>
      <c r="D672" s="254">
        <f>D673+D695+D751+D756+D761</f>
        <v>86263</v>
      </c>
      <c r="E672" s="151"/>
      <c r="F672" s="227"/>
      <c r="G672" s="228"/>
      <c r="H672" s="228"/>
      <c r="I672" s="229"/>
      <c r="J672" s="289"/>
      <c r="K672" s="288"/>
      <c r="L672" s="288"/>
      <c r="M672" s="311"/>
      <c r="N672" s="312"/>
      <c r="O672" s="311"/>
      <c r="P672" s="311"/>
      <c r="Q672" s="311"/>
      <c r="R672" s="311"/>
      <c r="S672" s="311"/>
      <c r="T672" s="311"/>
      <c r="U672" s="311"/>
      <c r="V672" s="311"/>
      <c r="W672" s="311"/>
      <c r="X672" s="311"/>
      <c r="Y672" s="311"/>
      <c r="Z672" s="311"/>
      <c r="AA672" s="311"/>
      <c r="AB672" s="311"/>
      <c r="AC672" s="311"/>
      <c r="AD672" s="311"/>
      <c r="AE672" s="311"/>
      <c r="AF672" s="311"/>
      <c r="AG672" s="311"/>
      <c r="AH672" s="311"/>
      <c r="AI672" s="311"/>
      <c r="AJ672" s="311"/>
    </row>
    <row r="673" spans="1:36" s="36" customFormat="1" ht="15.75" x14ac:dyDescent="0.25">
      <c r="A673" s="6" t="s">
        <v>372</v>
      </c>
      <c r="B673" s="86" t="s">
        <v>374</v>
      </c>
      <c r="C673" s="87"/>
      <c r="D673" s="254">
        <f>D674+D681+D688</f>
        <v>13976</v>
      </c>
      <c r="E673" s="151"/>
      <c r="F673" s="227"/>
      <c r="G673" s="228"/>
      <c r="H673" s="228"/>
      <c r="I673" s="229"/>
      <c r="J673" s="289"/>
      <c r="K673" s="288"/>
      <c r="L673" s="288"/>
      <c r="M673" s="311"/>
      <c r="N673" s="312"/>
      <c r="O673" s="311"/>
      <c r="P673" s="311"/>
      <c r="Q673" s="311"/>
      <c r="R673" s="311"/>
      <c r="S673" s="311"/>
      <c r="T673" s="311"/>
      <c r="U673" s="311"/>
      <c r="V673" s="311"/>
      <c r="W673" s="311"/>
      <c r="X673" s="311"/>
      <c r="Y673" s="311"/>
      <c r="Z673" s="311"/>
      <c r="AA673" s="311"/>
      <c r="AB673" s="311"/>
      <c r="AC673" s="311"/>
      <c r="AD673" s="311"/>
      <c r="AE673" s="311"/>
      <c r="AF673" s="311"/>
      <c r="AG673" s="311"/>
      <c r="AH673" s="311"/>
      <c r="AI673" s="311"/>
      <c r="AJ673" s="311"/>
    </row>
    <row r="674" spans="1:36" s="36" customFormat="1" ht="94.5" x14ac:dyDescent="0.2">
      <c r="A674" s="143" t="s">
        <v>803</v>
      </c>
      <c r="B674" s="90" t="s">
        <v>375</v>
      </c>
      <c r="C674" s="96"/>
      <c r="D674" s="260">
        <f>D675+D678</f>
        <v>6533</v>
      </c>
      <c r="E674" s="157"/>
      <c r="F674" s="227"/>
      <c r="G674" s="228"/>
      <c r="H674" s="228"/>
      <c r="I674" s="229"/>
      <c r="J674" s="289"/>
      <c r="K674" s="288"/>
      <c r="L674" s="288"/>
      <c r="M674" s="311"/>
      <c r="N674" s="312"/>
      <c r="O674" s="311"/>
      <c r="P674" s="311"/>
      <c r="Q674" s="311"/>
      <c r="R674" s="311"/>
      <c r="S674" s="311"/>
      <c r="T674" s="311"/>
      <c r="U674" s="311"/>
      <c r="V674" s="311"/>
      <c r="W674" s="311"/>
      <c r="X674" s="311"/>
      <c r="Y674" s="311"/>
      <c r="Z674" s="311"/>
      <c r="AA674" s="311"/>
      <c r="AB674" s="311"/>
      <c r="AC674" s="311"/>
      <c r="AD674" s="311"/>
      <c r="AE674" s="311"/>
      <c r="AF674" s="311"/>
      <c r="AG674" s="311"/>
      <c r="AH674" s="311"/>
      <c r="AI674" s="311"/>
      <c r="AJ674" s="311"/>
    </row>
    <row r="675" spans="1:36" s="36" customFormat="1" ht="31.5" x14ac:dyDescent="0.2">
      <c r="A675" s="187" t="s">
        <v>532</v>
      </c>
      <c r="B675" s="109" t="s">
        <v>375</v>
      </c>
      <c r="C675" s="91" t="s">
        <v>15</v>
      </c>
      <c r="D675" s="264">
        <f t="shared" ref="D675:D676" si="94">D676</f>
        <v>33</v>
      </c>
      <c r="E675" s="154"/>
      <c r="F675" s="227"/>
      <c r="G675" s="228"/>
      <c r="H675" s="228"/>
      <c r="I675" s="229"/>
      <c r="J675" s="289"/>
      <c r="K675" s="288"/>
      <c r="L675" s="288"/>
      <c r="M675" s="311"/>
      <c r="N675" s="312"/>
      <c r="O675" s="311"/>
      <c r="P675" s="311"/>
      <c r="Q675" s="311"/>
      <c r="R675" s="311"/>
      <c r="S675" s="311"/>
      <c r="T675" s="311"/>
      <c r="U675" s="311"/>
      <c r="V675" s="311"/>
      <c r="W675" s="311"/>
      <c r="X675" s="311"/>
      <c r="Y675" s="311"/>
      <c r="Z675" s="311"/>
      <c r="AA675" s="311"/>
      <c r="AB675" s="311"/>
      <c r="AC675" s="311"/>
      <c r="AD675" s="311"/>
      <c r="AE675" s="311"/>
      <c r="AF675" s="311"/>
      <c r="AG675" s="311"/>
      <c r="AH675" s="311"/>
      <c r="AI675" s="311"/>
      <c r="AJ675" s="311"/>
    </row>
    <row r="676" spans="1:36" s="36" customFormat="1" ht="31.5" x14ac:dyDescent="0.25">
      <c r="A676" s="14" t="s">
        <v>17</v>
      </c>
      <c r="B676" s="109" t="s">
        <v>375</v>
      </c>
      <c r="C676" s="91" t="s">
        <v>16</v>
      </c>
      <c r="D676" s="264">
        <f t="shared" si="94"/>
        <v>33</v>
      </c>
      <c r="E676" s="154"/>
      <c r="F676" s="227"/>
      <c r="G676" s="228"/>
      <c r="H676" s="228"/>
      <c r="I676" s="229"/>
      <c r="J676" s="289"/>
      <c r="K676" s="288"/>
      <c r="L676" s="288"/>
      <c r="M676" s="311"/>
      <c r="N676" s="312"/>
      <c r="O676" s="311"/>
      <c r="P676" s="311"/>
      <c r="Q676" s="311"/>
      <c r="R676" s="311"/>
      <c r="S676" s="311"/>
      <c r="T676" s="311"/>
      <c r="U676" s="311"/>
      <c r="V676" s="311"/>
      <c r="W676" s="311"/>
      <c r="X676" s="311"/>
      <c r="Y676" s="311"/>
      <c r="Z676" s="311"/>
      <c r="AA676" s="311"/>
      <c r="AB676" s="311"/>
      <c r="AC676" s="311"/>
      <c r="AD676" s="311"/>
      <c r="AE676" s="311"/>
      <c r="AF676" s="311"/>
      <c r="AG676" s="311"/>
      <c r="AH676" s="311"/>
      <c r="AI676" s="311"/>
      <c r="AJ676" s="311"/>
    </row>
    <row r="677" spans="1:36" s="36" customFormat="1" ht="15.75" x14ac:dyDescent="0.25">
      <c r="A677" s="14" t="s">
        <v>802</v>
      </c>
      <c r="B677" s="109" t="s">
        <v>375</v>
      </c>
      <c r="C677" s="91" t="s">
        <v>78</v>
      </c>
      <c r="D677" s="264">
        <v>33</v>
      </c>
      <c r="E677" s="154"/>
      <c r="F677" s="227"/>
      <c r="G677" s="228"/>
      <c r="H677" s="228"/>
      <c r="I677" s="229"/>
      <c r="J677" s="289"/>
      <c r="K677" s="288"/>
      <c r="L677" s="288"/>
      <c r="M677" s="311"/>
      <c r="N677" s="312"/>
      <c r="O677" s="311"/>
      <c r="P677" s="311"/>
      <c r="Q677" s="311"/>
      <c r="R677" s="311"/>
      <c r="S677" s="311"/>
      <c r="T677" s="311"/>
      <c r="U677" s="311"/>
      <c r="V677" s="311"/>
      <c r="W677" s="311"/>
      <c r="X677" s="311"/>
      <c r="Y677" s="311"/>
      <c r="Z677" s="311"/>
      <c r="AA677" s="311"/>
      <c r="AB677" s="311"/>
      <c r="AC677" s="311"/>
      <c r="AD677" s="311"/>
      <c r="AE677" s="311"/>
      <c r="AF677" s="311"/>
      <c r="AG677" s="311"/>
      <c r="AH677" s="311"/>
      <c r="AI677" s="311"/>
      <c r="AJ677" s="311"/>
    </row>
    <row r="678" spans="1:36" s="36" customFormat="1" ht="15.75" x14ac:dyDescent="0.25">
      <c r="A678" s="14" t="s">
        <v>22</v>
      </c>
      <c r="B678" s="109" t="s">
        <v>375</v>
      </c>
      <c r="C678" s="94">
        <v>300</v>
      </c>
      <c r="D678" s="259">
        <f t="shared" ref="D678:D679" si="95">D679</f>
        <v>6500</v>
      </c>
      <c r="E678" s="154"/>
      <c r="F678" s="227"/>
      <c r="G678" s="228"/>
      <c r="H678" s="228"/>
      <c r="I678" s="229"/>
      <c r="J678" s="289"/>
      <c r="K678" s="288"/>
      <c r="L678" s="288"/>
      <c r="M678" s="311"/>
      <c r="N678" s="312"/>
      <c r="O678" s="311"/>
      <c r="P678" s="311"/>
      <c r="Q678" s="311"/>
      <c r="R678" s="311"/>
      <c r="S678" s="311"/>
      <c r="T678" s="311"/>
      <c r="U678" s="311"/>
      <c r="V678" s="311"/>
      <c r="W678" s="311"/>
      <c r="X678" s="311"/>
      <c r="Y678" s="311"/>
      <c r="Z678" s="311"/>
      <c r="AA678" s="311"/>
      <c r="AB678" s="311"/>
      <c r="AC678" s="311"/>
      <c r="AD678" s="311"/>
      <c r="AE678" s="311"/>
      <c r="AF678" s="311"/>
      <c r="AG678" s="311"/>
      <c r="AH678" s="311"/>
      <c r="AI678" s="311"/>
      <c r="AJ678" s="311"/>
    </row>
    <row r="679" spans="1:36" s="36" customFormat="1" ht="15.75" x14ac:dyDescent="0.25">
      <c r="A679" s="14" t="s">
        <v>39</v>
      </c>
      <c r="B679" s="109" t="s">
        <v>375</v>
      </c>
      <c r="C679" s="94">
        <v>310</v>
      </c>
      <c r="D679" s="259">
        <f t="shared" si="95"/>
        <v>6500</v>
      </c>
      <c r="E679" s="154"/>
      <c r="F679" s="227"/>
      <c r="G679" s="228"/>
      <c r="H679" s="228"/>
      <c r="I679" s="229"/>
      <c r="J679" s="289"/>
      <c r="K679" s="288"/>
      <c r="L679" s="288"/>
      <c r="M679" s="311"/>
      <c r="N679" s="312"/>
      <c r="O679" s="311"/>
      <c r="P679" s="311"/>
      <c r="Q679" s="311"/>
      <c r="R679" s="311"/>
      <c r="S679" s="311"/>
      <c r="T679" s="311"/>
      <c r="U679" s="311"/>
      <c r="V679" s="311"/>
      <c r="W679" s="311"/>
      <c r="X679" s="311"/>
      <c r="Y679" s="311"/>
      <c r="Z679" s="311"/>
      <c r="AA679" s="311"/>
      <c r="AB679" s="311"/>
      <c r="AC679" s="311"/>
      <c r="AD679" s="311"/>
      <c r="AE679" s="311"/>
      <c r="AF679" s="311"/>
      <c r="AG679" s="311"/>
      <c r="AH679" s="311"/>
      <c r="AI679" s="311"/>
      <c r="AJ679" s="311"/>
    </row>
    <row r="680" spans="1:36" s="36" customFormat="1" ht="31.5" x14ac:dyDescent="0.25">
      <c r="A680" s="14" t="s">
        <v>140</v>
      </c>
      <c r="B680" s="109" t="s">
        <v>375</v>
      </c>
      <c r="C680" s="94">
        <v>313</v>
      </c>
      <c r="D680" s="259">
        <v>6500</v>
      </c>
      <c r="E680" s="154"/>
      <c r="F680" s="227"/>
      <c r="G680" s="228"/>
      <c r="H680" s="228"/>
      <c r="I680" s="229"/>
      <c r="J680" s="289"/>
      <c r="K680" s="288"/>
      <c r="L680" s="288"/>
      <c r="M680" s="311"/>
      <c r="N680" s="312"/>
      <c r="O680" s="311"/>
      <c r="P680" s="311"/>
      <c r="Q680" s="311"/>
      <c r="R680" s="311"/>
      <c r="S680" s="311"/>
      <c r="T680" s="311"/>
      <c r="U680" s="311"/>
      <c r="V680" s="311"/>
      <c r="W680" s="311"/>
      <c r="X680" s="311"/>
      <c r="Y680" s="311"/>
      <c r="Z680" s="311"/>
      <c r="AA680" s="311"/>
      <c r="AB680" s="311"/>
      <c r="AC680" s="311"/>
      <c r="AD680" s="311"/>
      <c r="AE680" s="311"/>
      <c r="AF680" s="311"/>
      <c r="AG680" s="311"/>
      <c r="AH680" s="311"/>
      <c r="AI680" s="311"/>
      <c r="AJ680" s="311"/>
    </row>
    <row r="681" spans="1:36" s="36" customFormat="1" ht="31.5" x14ac:dyDescent="0.25">
      <c r="A681" s="23" t="s">
        <v>123</v>
      </c>
      <c r="B681" s="90" t="s">
        <v>376</v>
      </c>
      <c r="C681" s="96"/>
      <c r="D681" s="260">
        <f>D682+D685</f>
        <v>6940</v>
      </c>
      <c r="E681" s="157"/>
      <c r="F681" s="227"/>
      <c r="G681" s="228"/>
      <c r="H681" s="228"/>
      <c r="I681" s="229"/>
      <c r="J681" s="289"/>
      <c r="K681" s="288"/>
      <c r="L681" s="288"/>
      <c r="M681" s="311"/>
      <c r="N681" s="312"/>
      <c r="O681" s="311"/>
      <c r="P681" s="311"/>
      <c r="Q681" s="311"/>
      <c r="R681" s="311"/>
      <c r="S681" s="311"/>
      <c r="T681" s="311"/>
      <c r="U681" s="311"/>
      <c r="V681" s="311"/>
      <c r="W681" s="311"/>
      <c r="X681" s="311"/>
      <c r="Y681" s="311"/>
      <c r="Z681" s="311"/>
      <c r="AA681" s="311"/>
      <c r="AB681" s="311"/>
      <c r="AC681" s="311"/>
      <c r="AD681" s="311"/>
      <c r="AE681" s="311"/>
      <c r="AF681" s="311"/>
      <c r="AG681" s="311"/>
      <c r="AH681" s="311"/>
      <c r="AI681" s="311"/>
      <c r="AJ681" s="311"/>
    </row>
    <row r="682" spans="1:36" s="36" customFormat="1" ht="31.5" x14ac:dyDescent="0.2">
      <c r="A682" s="187" t="s">
        <v>532</v>
      </c>
      <c r="B682" s="109" t="s">
        <v>376</v>
      </c>
      <c r="C682" s="91" t="s">
        <v>15</v>
      </c>
      <c r="D682" s="259">
        <f t="shared" ref="D682:D683" si="96">D683</f>
        <v>34</v>
      </c>
      <c r="E682" s="154"/>
      <c r="F682" s="227"/>
      <c r="G682" s="228"/>
      <c r="H682" s="228"/>
      <c r="I682" s="229"/>
      <c r="J682" s="289"/>
      <c r="K682" s="288"/>
      <c r="L682" s="288"/>
      <c r="M682" s="311"/>
      <c r="N682" s="312"/>
      <c r="O682" s="311"/>
      <c r="P682" s="311"/>
      <c r="Q682" s="311"/>
      <c r="R682" s="311"/>
      <c r="S682" s="311"/>
      <c r="T682" s="311"/>
      <c r="U682" s="311"/>
      <c r="V682" s="311"/>
      <c r="W682" s="311"/>
      <c r="X682" s="311"/>
      <c r="Y682" s="311"/>
      <c r="Z682" s="311"/>
      <c r="AA682" s="311"/>
      <c r="AB682" s="311"/>
      <c r="AC682" s="311"/>
      <c r="AD682" s="311"/>
      <c r="AE682" s="311"/>
      <c r="AF682" s="311"/>
      <c r="AG682" s="311"/>
      <c r="AH682" s="311"/>
      <c r="AI682" s="311"/>
      <c r="AJ682" s="311"/>
    </row>
    <row r="683" spans="1:36" s="36" customFormat="1" ht="31.5" x14ac:dyDescent="0.25">
      <c r="A683" s="14" t="s">
        <v>17</v>
      </c>
      <c r="B683" s="109" t="s">
        <v>376</v>
      </c>
      <c r="C683" s="91" t="s">
        <v>16</v>
      </c>
      <c r="D683" s="259">
        <f t="shared" si="96"/>
        <v>34</v>
      </c>
      <c r="E683" s="154"/>
      <c r="F683" s="227"/>
      <c r="G683" s="228"/>
      <c r="H683" s="228"/>
      <c r="I683" s="229"/>
      <c r="J683" s="289"/>
      <c r="K683" s="288"/>
      <c r="L683" s="288"/>
      <c r="M683" s="311"/>
      <c r="N683" s="312"/>
      <c r="O683" s="311"/>
      <c r="P683" s="311"/>
      <c r="Q683" s="311"/>
      <c r="R683" s="311"/>
      <c r="S683" s="311"/>
      <c r="T683" s="311"/>
      <c r="U683" s="311"/>
      <c r="V683" s="311"/>
      <c r="W683" s="311"/>
      <c r="X683" s="311"/>
      <c r="Y683" s="311"/>
      <c r="Z683" s="311"/>
      <c r="AA683" s="311"/>
      <c r="AB683" s="311"/>
      <c r="AC683" s="311"/>
      <c r="AD683" s="311"/>
      <c r="AE683" s="311"/>
      <c r="AF683" s="311"/>
      <c r="AG683" s="311"/>
      <c r="AH683" s="311"/>
      <c r="AI683" s="311"/>
      <c r="AJ683" s="311"/>
    </row>
    <row r="684" spans="1:36" s="36" customFormat="1" ht="15.75" x14ac:dyDescent="0.25">
      <c r="A684" s="14" t="s">
        <v>802</v>
      </c>
      <c r="B684" s="109" t="s">
        <v>376</v>
      </c>
      <c r="C684" s="91" t="s">
        <v>78</v>
      </c>
      <c r="D684" s="259">
        <f>22+12</f>
        <v>34</v>
      </c>
      <c r="E684" s="154"/>
      <c r="F684" s="227"/>
      <c r="G684" s="228"/>
      <c r="H684" s="228"/>
      <c r="I684" s="229"/>
      <c r="J684" s="325"/>
      <c r="K684" s="288"/>
      <c r="L684" s="288"/>
      <c r="M684" s="311"/>
      <c r="N684" s="312"/>
      <c r="O684" s="311"/>
      <c r="P684" s="311"/>
      <c r="Q684" s="311"/>
      <c r="R684" s="311"/>
      <c r="S684" s="311"/>
      <c r="T684" s="311"/>
      <c r="U684" s="311"/>
      <c r="V684" s="311"/>
      <c r="W684" s="311"/>
      <c r="X684" s="311"/>
      <c r="Y684" s="311"/>
      <c r="Z684" s="311"/>
      <c r="AA684" s="311"/>
      <c r="AB684" s="311"/>
      <c r="AC684" s="311"/>
      <c r="AD684" s="311"/>
      <c r="AE684" s="311"/>
      <c r="AF684" s="311"/>
      <c r="AG684" s="311"/>
      <c r="AH684" s="311"/>
      <c r="AI684" s="311"/>
      <c r="AJ684" s="311"/>
    </row>
    <row r="685" spans="1:36" s="36" customFormat="1" ht="15.75" x14ac:dyDescent="0.25">
      <c r="A685" s="14" t="s">
        <v>22</v>
      </c>
      <c r="B685" s="109" t="s">
        <v>376</v>
      </c>
      <c r="C685" s="94">
        <v>300</v>
      </c>
      <c r="D685" s="259">
        <f t="shared" ref="D685:D686" si="97">D686</f>
        <v>6906</v>
      </c>
      <c r="E685" s="154"/>
      <c r="F685" s="227"/>
      <c r="G685" s="228"/>
      <c r="H685" s="228"/>
      <c r="I685" s="229"/>
      <c r="J685" s="289"/>
      <c r="K685" s="288"/>
      <c r="L685" s="288"/>
      <c r="M685" s="311"/>
      <c r="N685" s="312"/>
      <c r="O685" s="311"/>
      <c r="P685" s="311"/>
      <c r="Q685" s="311"/>
      <c r="R685" s="311"/>
      <c r="S685" s="311"/>
      <c r="T685" s="311"/>
      <c r="U685" s="311"/>
      <c r="V685" s="311"/>
      <c r="W685" s="311"/>
      <c r="X685" s="311"/>
      <c r="Y685" s="311"/>
      <c r="Z685" s="311"/>
      <c r="AA685" s="311"/>
      <c r="AB685" s="311"/>
      <c r="AC685" s="311"/>
      <c r="AD685" s="311"/>
      <c r="AE685" s="311"/>
      <c r="AF685" s="311"/>
      <c r="AG685" s="311"/>
      <c r="AH685" s="311"/>
      <c r="AI685" s="311"/>
      <c r="AJ685" s="311"/>
    </row>
    <row r="686" spans="1:36" s="36" customFormat="1" ht="15.75" x14ac:dyDescent="0.25">
      <c r="A686" s="14" t="s">
        <v>39</v>
      </c>
      <c r="B686" s="109" t="s">
        <v>376</v>
      </c>
      <c r="C686" s="94">
        <v>310</v>
      </c>
      <c r="D686" s="259">
        <f t="shared" si="97"/>
        <v>6906</v>
      </c>
      <c r="E686" s="154"/>
      <c r="F686" s="227"/>
      <c r="G686" s="228"/>
      <c r="H686" s="228"/>
      <c r="I686" s="229"/>
      <c r="J686" s="289"/>
      <c r="K686" s="288"/>
      <c r="L686" s="288"/>
      <c r="M686" s="311"/>
      <c r="N686" s="312"/>
      <c r="O686" s="311"/>
      <c r="P686" s="311"/>
      <c r="Q686" s="311"/>
      <c r="R686" s="311"/>
      <c r="S686" s="311"/>
      <c r="T686" s="311"/>
      <c r="U686" s="311"/>
      <c r="V686" s="311"/>
      <c r="W686" s="311"/>
      <c r="X686" s="311"/>
      <c r="Y686" s="311"/>
      <c r="Z686" s="311"/>
      <c r="AA686" s="311"/>
      <c r="AB686" s="311"/>
      <c r="AC686" s="311"/>
      <c r="AD686" s="311"/>
      <c r="AE686" s="311"/>
      <c r="AF686" s="311"/>
      <c r="AG686" s="311"/>
      <c r="AH686" s="311"/>
      <c r="AI686" s="311"/>
      <c r="AJ686" s="311"/>
    </row>
    <row r="687" spans="1:36" s="36" customFormat="1" ht="31.5" x14ac:dyDescent="0.25">
      <c r="A687" s="14" t="s">
        <v>140</v>
      </c>
      <c r="B687" s="109" t="s">
        <v>376</v>
      </c>
      <c r="C687" s="94">
        <v>313</v>
      </c>
      <c r="D687" s="259">
        <f>4418+2488</f>
        <v>6906</v>
      </c>
      <c r="E687" s="154"/>
      <c r="F687" s="227"/>
      <c r="G687" s="228"/>
      <c r="H687" s="228"/>
      <c r="I687" s="229"/>
      <c r="J687" s="326"/>
      <c r="K687" s="288"/>
      <c r="L687" s="288"/>
      <c r="M687" s="311"/>
      <c r="N687" s="312"/>
      <c r="O687" s="311"/>
      <c r="P687" s="311"/>
      <c r="Q687" s="311"/>
      <c r="R687" s="311"/>
      <c r="S687" s="311"/>
      <c r="T687" s="311"/>
      <c r="U687" s="311"/>
      <c r="V687" s="311"/>
      <c r="W687" s="311"/>
      <c r="X687" s="311"/>
      <c r="Y687" s="311"/>
      <c r="Z687" s="311"/>
      <c r="AA687" s="311"/>
      <c r="AB687" s="311"/>
      <c r="AC687" s="311"/>
      <c r="AD687" s="311"/>
      <c r="AE687" s="311"/>
      <c r="AF687" s="311"/>
      <c r="AG687" s="311"/>
      <c r="AH687" s="311"/>
      <c r="AI687" s="311"/>
      <c r="AJ687" s="311"/>
    </row>
    <row r="688" spans="1:36" s="36" customFormat="1" ht="31.5" x14ac:dyDescent="0.25">
      <c r="A688" s="23" t="s">
        <v>696</v>
      </c>
      <c r="B688" s="110" t="s">
        <v>377</v>
      </c>
      <c r="C688" s="99"/>
      <c r="D688" s="256">
        <f>D689+D692</f>
        <v>503</v>
      </c>
      <c r="E688" s="153"/>
      <c r="F688" s="227"/>
      <c r="G688" s="228"/>
      <c r="H688" s="228"/>
      <c r="I688" s="229"/>
      <c r="J688" s="289"/>
      <c r="K688" s="288"/>
      <c r="L688" s="288"/>
      <c r="M688" s="311"/>
      <c r="N688" s="312"/>
      <c r="O688" s="311"/>
      <c r="P688" s="311"/>
      <c r="Q688" s="311"/>
      <c r="R688" s="311"/>
      <c r="S688" s="311"/>
      <c r="T688" s="311"/>
      <c r="U688" s="311"/>
      <c r="V688" s="311"/>
      <c r="W688" s="311"/>
      <c r="X688" s="311"/>
      <c r="Y688" s="311"/>
      <c r="Z688" s="311"/>
      <c r="AA688" s="311"/>
      <c r="AB688" s="311"/>
      <c r="AC688" s="311"/>
      <c r="AD688" s="311"/>
      <c r="AE688" s="311"/>
      <c r="AF688" s="311"/>
      <c r="AG688" s="311"/>
      <c r="AH688" s="311"/>
      <c r="AI688" s="311"/>
      <c r="AJ688" s="311"/>
    </row>
    <row r="689" spans="1:36" s="36" customFormat="1" ht="31.5" x14ac:dyDescent="0.2">
      <c r="A689" s="187" t="s">
        <v>532</v>
      </c>
      <c r="B689" s="109" t="s">
        <v>377</v>
      </c>
      <c r="C689" s="94">
        <v>200</v>
      </c>
      <c r="D689" s="258">
        <f t="shared" ref="D689:D690" si="98">D690</f>
        <v>3</v>
      </c>
      <c r="E689" s="170"/>
      <c r="F689" s="227"/>
      <c r="G689" s="228"/>
      <c r="H689" s="228"/>
      <c r="I689" s="229"/>
      <c r="J689" s="289"/>
      <c r="K689" s="288"/>
      <c r="L689" s="288"/>
      <c r="M689" s="311"/>
      <c r="N689" s="312"/>
      <c r="O689" s="311"/>
      <c r="P689" s="311"/>
      <c r="Q689" s="311"/>
      <c r="R689" s="311"/>
      <c r="S689" s="311"/>
      <c r="T689" s="311"/>
      <c r="U689" s="311"/>
      <c r="V689" s="311"/>
      <c r="W689" s="311"/>
      <c r="X689" s="311"/>
      <c r="Y689" s="311"/>
      <c r="Z689" s="311"/>
      <c r="AA689" s="311"/>
      <c r="AB689" s="311"/>
      <c r="AC689" s="311"/>
      <c r="AD689" s="311"/>
      <c r="AE689" s="311"/>
      <c r="AF689" s="311"/>
      <c r="AG689" s="311"/>
      <c r="AH689" s="311"/>
      <c r="AI689" s="311"/>
      <c r="AJ689" s="311"/>
    </row>
    <row r="690" spans="1:36" s="36" customFormat="1" ht="31.5" x14ac:dyDescent="0.25">
      <c r="A690" s="14" t="s">
        <v>17</v>
      </c>
      <c r="B690" s="109" t="s">
        <v>377</v>
      </c>
      <c r="C690" s="94">
        <v>240</v>
      </c>
      <c r="D690" s="258">
        <f t="shared" si="98"/>
        <v>3</v>
      </c>
      <c r="E690" s="170"/>
      <c r="F690" s="227"/>
      <c r="G690" s="228"/>
      <c r="H690" s="228"/>
      <c r="I690" s="229"/>
      <c r="J690" s="289"/>
      <c r="K690" s="288"/>
      <c r="L690" s="288"/>
      <c r="M690" s="311"/>
      <c r="N690" s="312"/>
      <c r="O690" s="311"/>
      <c r="P690" s="311"/>
      <c r="Q690" s="311"/>
      <c r="R690" s="311"/>
      <c r="S690" s="311"/>
      <c r="T690" s="311"/>
      <c r="U690" s="311"/>
      <c r="V690" s="311"/>
      <c r="W690" s="311"/>
      <c r="X690" s="311"/>
      <c r="Y690" s="311"/>
      <c r="Z690" s="311"/>
      <c r="AA690" s="311"/>
      <c r="AB690" s="311"/>
      <c r="AC690" s="311"/>
      <c r="AD690" s="311"/>
      <c r="AE690" s="311"/>
      <c r="AF690" s="311"/>
      <c r="AG690" s="311"/>
      <c r="AH690" s="311"/>
      <c r="AI690" s="311"/>
      <c r="AJ690" s="311"/>
    </row>
    <row r="691" spans="1:36" s="36" customFormat="1" ht="15.75" x14ac:dyDescent="0.25">
      <c r="A691" s="14" t="s">
        <v>802</v>
      </c>
      <c r="B691" s="109" t="s">
        <v>377</v>
      </c>
      <c r="C691" s="94">
        <v>244</v>
      </c>
      <c r="D691" s="258">
        <v>3</v>
      </c>
      <c r="E691" s="170"/>
      <c r="F691" s="227"/>
      <c r="G691" s="228"/>
      <c r="H691" s="228"/>
      <c r="I691" s="229"/>
      <c r="J691" s="289"/>
      <c r="K691" s="288"/>
      <c r="L691" s="288"/>
      <c r="M691" s="311"/>
      <c r="N691" s="312"/>
      <c r="O691" s="311"/>
      <c r="P691" s="311"/>
      <c r="Q691" s="311"/>
      <c r="R691" s="311"/>
      <c r="S691" s="311"/>
      <c r="T691" s="311"/>
      <c r="U691" s="311"/>
      <c r="V691" s="311"/>
      <c r="W691" s="311"/>
      <c r="X691" s="311"/>
      <c r="Y691" s="311"/>
      <c r="Z691" s="311"/>
      <c r="AA691" s="311"/>
      <c r="AB691" s="311"/>
      <c r="AC691" s="311"/>
      <c r="AD691" s="311"/>
      <c r="AE691" s="311"/>
      <c r="AF691" s="311"/>
      <c r="AG691" s="311"/>
      <c r="AH691" s="311"/>
      <c r="AI691" s="311"/>
      <c r="AJ691" s="311"/>
    </row>
    <row r="692" spans="1:36" s="36" customFormat="1" ht="15.75" x14ac:dyDescent="0.25">
      <c r="A692" s="14" t="s">
        <v>22</v>
      </c>
      <c r="B692" s="109" t="s">
        <v>377</v>
      </c>
      <c r="C692" s="94">
        <v>300</v>
      </c>
      <c r="D692" s="258">
        <f t="shared" ref="D692:D693" si="99">D693</f>
        <v>500</v>
      </c>
      <c r="E692" s="170"/>
      <c r="F692" s="227"/>
      <c r="G692" s="228"/>
      <c r="H692" s="228"/>
      <c r="I692" s="229"/>
      <c r="J692" s="289"/>
      <c r="K692" s="288"/>
      <c r="L692" s="288"/>
      <c r="M692" s="311"/>
      <c r="N692" s="312"/>
      <c r="O692" s="311"/>
      <c r="P692" s="311"/>
      <c r="Q692" s="311"/>
      <c r="R692" s="311"/>
      <c r="S692" s="311"/>
      <c r="T692" s="311"/>
      <c r="U692" s="311"/>
      <c r="V692" s="311"/>
      <c r="W692" s="311"/>
      <c r="X692" s="311"/>
      <c r="Y692" s="311"/>
      <c r="Z692" s="311"/>
      <c r="AA692" s="311"/>
      <c r="AB692" s="311"/>
      <c r="AC692" s="311"/>
      <c r="AD692" s="311"/>
      <c r="AE692" s="311"/>
      <c r="AF692" s="311"/>
      <c r="AG692" s="311"/>
      <c r="AH692" s="311"/>
      <c r="AI692" s="311"/>
      <c r="AJ692" s="311"/>
    </row>
    <row r="693" spans="1:36" s="36" customFormat="1" ht="15.75" x14ac:dyDescent="0.25">
      <c r="A693" s="14" t="s">
        <v>39</v>
      </c>
      <c r="B693" s="109" t="s">
        <v>377</v>
      </c>
      <c r="C693" s="94">
        <v>310</v>
      </c>
      <c r="D693" s="258">
        <f t="shared" si="99"/>
        <v>500</v>
      </c>
      <c r="E693" s="170"/>
      <c r="F693" s="227"/>
      <c r="G693" s="228"/>
      <c r="H693" s="228"/>
      <c r="I693" s="229"/>
      <c r="J693" s="289"/>
      <c r="K693" s="288"/>
      <c r="L693" s="288"/>
      <c r="M693" s="311"/>
      <c r="N693" s="312"/>
      <c r="O693" s="311"/>
      <c r="P693" s="311"/>
      <c r="Q693" s="311"/>
      <c r="R693" s="311"/>
      <c r="S693" s="311"/>
      <c r="T693" s="311"/>
      <c r="U693" s="311"/>
      <c r="V693" s="311"/>
      <c r="W693" s="311"/>
      <c r="X693" s="311"/>
      <c r="Y693" s="311"/>
      <c r="Z693" s="311"/>
      <c r="AA693" s="311"/>
      <c r="AB693" s="311"/>
      <c r="AC693" s="311"/>
      <c r="AD693" s="311"/>
      <c r="AE693" s="311"/>
      <c r="AF693" s="311"/>
      <c r="AG693" s="311"/>
      <c r="AH693" s="311"/>
      <c r="AI693" s="311"/>
      <c r="AJ693" s="311"/>
    </row>
    <row r="694" spans="1:36" s="36" customFormat="1" ht="31.5" x14ac:dyDescent="0.25">
      <c r="A694" s="14" t="s">
        <v>140</v>
      </c>
      <c r="B694" s="109" t="s">
        <v>377</v>
      </c>
      <c r="C694" s="94">
        <v>313</v>
      </c>
      <c r="D694" s="240">
        <v>500</v>
      </c>
      <c r="E694" s="171"/>
      <c r="F694" s="227"/>
      <c r="G694" s="228"/>
      <c r="H694" s="228"/>
      <c r="I694" s="229"/>
      <c r="J694" s="289"/>
      <c r="K694" s="288"/>
      <c r="L694" s="288"/>
      <c r="M694" s="311"/>
      <c r="N694" s="312"/>
      <c r="O694" s="311"/>
      <c r="P694" s="311"/>
      <c r="Q694" s="311"/>
      <c r="R694" s="311"/>
      <c r="S694" s="311"/>
      <c r="T694" s="311"/>
      <c r="U694" s="311"/>
      <c r="V694" s="311"/>
      <c r="W694" s="311"/>
      <c r="X694" s="311"/>
      <c r="Y694" s="311"/>
      <c r="Z694" s="311"/>
      <c r="AA694" s="311"/>
      <c r="AB694" s="311"/>
      <c r="AC694" s="311"/>
      <c r="AD694" s="311"/>
      <c r="AE694" s="311"/>
      <c r="AF694" s="311"/>
      <c r="AG694" s="311"/>
      <c r="AH694" s="311"/>
      <c r="AI694" s="311"/>
      <c r="AJ694" s="311"/>
    </row>
    <row r="695" spans="1:36" s="36" customFormat="1" ht="15.75" x14ac:dyDescent="0.25">
      <c r="A695" s="6" t="s">
        <v>379</v>
      </c>
      <c r="B695" s="86" t="s">
        <v>378</v>
      </c>
      <c r="C695" s="87"/>
      <c r="D695" s="254">
        <f>D696+D703+D712+D719+D723+D730+D737+D744</f>
        <v>28716</v>
      </c>
      <c r="E695" s="151"/>
      <c r="F695" s="227"/>
      <c r="G695" s="228"/>
      <c r="H695" s="228"/>
      <c r="I695" s="229"/>
      <c r="J695" s="289"/>
      <c r="K695" s="288"/>
      <c r="L695" s="288"/>
      <c r="M695" s="311"/>
      <c r="N695" s="312"/>
      <c r="O695" s="311"/>
      <c r="P695" s="311"/>
      <c r="Q695" s="311"/>
      <c r="R695" s="311"/>
      <c r="S695" s="311"/>
      <c r="T695" s="311"/>
      <c r="U695" s="311"/>
      <c r="V695" s="311"/>
      <c r="W695" s="311"/>
      <c r="X695" s="311"/>
      <c r="Y695" s="311"/>
      <c r="Z695" s="311"/>
      <c r="AA695" s="311"/>
      <c r="AB695" s="311"/>
      <c r="AC695" s="311"/>
      <c r="AD695" s="311"/>
      <c r="AE695" s="311"/>
      <c r="AF695" s="311"/>
      <c r="AG695" s="311"/>
      <c r="AH695" s="311"/>
      <c r="AI695" s="311"/>
      <c r="AJ695" s="311"/>
    </row>
    <row r="696" spans="1:36" s="36" customFormat="1" ht="15.75" x14ac:dyDescent="0.25">
      <c r="A696" s="23" t="s">
        <v>58</v>
      </c>
      <c r="B696" s="90" t="s">
        <v>380</v>
      </c>
      <c r="C696" s="96"/>
      <c r="D696" s="260">
        <f>D697+D700</f>
        <v>7035</v>
      </c>
      <c r="E696" s="157"/>
      <c r="F696" s="227"/>
      <c r="G696" s="228"/>
      <c r="H696" s="228"/>
      <c r="I696" s="229"/>
      <c r="J696" s="289"/>
      <c r="K696" s="288"/>
      <c r="L696" s="288"/>
      <c r="M696" s="311"/>
      <c r="N696" s="312"/>
      <c r="O696" s="311"/>
      <c r="P696" s="311"/>
      <c r="Q696" s="311"/>
      <c r="R696" s="311"/>
      <c r="S696" s="311"/>
      <c r="T696" s="311"/>
      <c r="U696" s="311"/>
      <c r="V696" s="311"/>
      <c r="W696" s="311"/>
      <c r="X696" s="311"/>
      <c r="Y696" s="311"/>
      <c r="Z696" s="311"/>
      <c r="AA696" s="311"/>
      <c r="AB696" s="311"/>
      <c r="AC696" s="311"/>
      <c r="AD696" s="311"/>
      <c r="AE696" s="311"/>
      <c r="AF696" s="311"/>
      <c r="AG696" s="311"/>
      <c r="AH696" s="311"/>
      <c r="AI696" s="311"/>
      <c r="AJ696" s="311"/>
    </row>
    <row r="697" spans="1:36" s="36" customFormat="1" ht="31.5" x14ac:dyDescent="0.2">
      <c r="A697" s="187" t="s">
        <v>532</v>
      </c>
      <c r="B697" s="109" t="s">
        <v>380</v>
      </c>
      <c r="C697" s="94">
        <v>200</v>
      </c>
      <c r="D697" s="258">
        <f t="shared" ref="D697:D698" si="100">D698</f>
        <v>35</v>
      </c>
      <c r="E697" s="170"/>
      <c r="F697" s="227"/>
      <c r="G697" s="228"/>
      <c r="H697" s="228"/>
      <c r="I697" s="229"/>
      <c r="J697" s="289"/>
      <c r="K697" s="288"/>
      <c r="L697" s="288"/>
      <c r="M697" s="311"/>
      <c r="N697" s="312"/>
      <c r="O697" s="311"/>
      <c r="P697" s="311"/>
      <c r="Q697" s="311"/>
      <c r="R697" s="311"/>
      <c r="S697" s="311"/>
      <c r="T697" s="311"/>
      <c r="U697" s="311"/>
      <c r="V697" s="311"/>
      <c r="W697" s="311"/>
      <c r="X697" s="311"/>
      <c r="Y697" s="311"/>
      <c r="Z697" s="311"/>
      <c r="AA697" s="311"/>
      <c r="AB697" s="311"/>
      <c r="AC697" s="311"/>
      <c r="AD697" s="311"/>
      <c r="AE697" s="311"/>
      <c r="AF697" s="311"/>
      <c r="AG697" s="311"/>
      <c r="AH697" s="311"/>
      <c r="AI697" s="311"/>
      <c r="AJ697" s="311"/>
    </row>
    <row r="698" spans="1:36" s="36" customFormat="1" ht="31.5" x14ac:dyDescent="0.25">
      <c r="A698" s="14" t="s">
        <v>17</v>
      </c>
      <c r="B698" s="109" t="s">
        <v>380</v>
      </c>
      <c r="C698" s="94">
        <v>240</v>
      </c>
      <c r="D698" s="258">
        <f t="shared" si="100"/>
        <v>35</v>
      </c>
      <c r="E698" s="170"/>
      <c r="F698" s="227"/>
      <c r="G698" s="228"/>
      <c r="H698" s="228"/>
      <c r="I698" s="229"/>
      <c r="J698" s="289"/>
      <c r="K698" s="288"/>
      <c r="L698" s="288"/>
      <c r="M698" s="311"/>
      <c r="N698" s="312"/>
      <c r="O698" s="311"/>
      <c r="P698" s="311"/>
      <c r="Q698" s="311"/>
      <c r="R698" s="311"/>
      <c r="S698" s="311"/>
      <c r="T698" s="311"/>
      <c r="U698" s="311"/>
      <c r="V698" s="311"/>
      <c r="W698" s="311"/>
      <c r="X698" s="311"/>
      <c r="Y698" s="311"/>
      <c r="Z698" s="311"/>
      <c r="AA698" s="311"/>
      <c r="AB698" s="311"/>
      <c r="AC698" s="311"/>
      <c r="AD698" s="311"/>
      <c r="AE698" s="311"/>
      <c r="AF698" s="311"/>
      <c r="AG698" s="311"/>
      <c r="AH698" s="311"/>
      <c r="AI698" s="311"/>
      <c r="AJ698" s="311"/>
    </row>
    <row r="699" spans="1:36" s="36" customFormat="1" ht="15.75" x14ac:dyDescent="0.25">
      <c r="A699" s="14" t="s">
        <v>802</v>
      </c>
      <c r="B699" s="109" t="s">
        <v>380</v>
      </c>
      <c r="C699" s="94">
        <v>244</v>
      </c>
      <c r="D699" s="258">
        <v>35</v>
      </c>
      <c r="E699" s="170"/>
      <c r="F699" s="227"/>
      <c r="G699" s="228"/>
      <c r="H699" s="228"/>
      <c r="I699" s="229"/>
      <c r="J699" s="289"/>
      <c r="K699" s="288"/>
      <c r="L699" s="288"/>
      <c r="M699" s="311"/>
      <c r="N699" s="312"/>
      <c r="O699" s="311"/>
      <c r="P699" s="311"/>
      <c r="Q699" s="311"/>
      <c r="R699" s="311"/>
      <c r="S699" s="311"/>
      <c r="T699" s="311"/>
      <c r="U699" s="311"/>
      <c r="V699" s="311"/>
      <c r="W699" s="311"/>
      <c r="X699" s="311"/>
      <c r="Y699" s="311"/>
      <c r="Z699" s="311"/>
      <c r="AA699" s="311"/>
      <c r="AB699" s="311"/>
      <c r="AC699" s="311"/>
      <c r="AD699" s="311"/>
      <c r="AE699" s="311"/>
      <c r="AF699" s="311"/>
      <c r="AG699" s="311"/>
      <c r="AH699" s="311"/>
      <c r="AI699" s="311"/>
      <c r="AJ699" s="311"/>
    </row>
    <row r="700" spans="1:36" s="36" customFormat="1" ht="15.75" x14ac:dyDescent="0.25">
      <c r="A700" s="14" t="s">
        <v>22</v>
      </c>
      <c r="B700" s="109" t="s">
        <v>380</v>
      </c>
      <c r="C700" s="94">
        <v>300</v>
      </c>
      <c r="D700" s="258">
        <f t="shared" ref="D700:D701" si="101">D701</f>
        <v>7000</v>
      </c>
      <c r="E700" s="170"/>
      <c r="F700" s="227"/>
      <c r="G700" s="228"/>
      <c r="H700" s="228"/>
      <c r="I700" s="229"/>
      <c r="J700" s="289"/>
      <c r="K700" s="288"/>
      <c r="L700" s="288"/>
      <c r="M700" s="311"/>
      <c r="N700" s="312"/>
      <c r="O700" s="311"/>
      <c r="P700" s="311"/>
      <c r="Q700" s="311"/>
      <c r="R700" s="311"/>
      <c r="S700" s="311"/>
      <c r="T700" s="311"/>
      <c r="U700" s="311"/>
      <c r="V700" s="311"/>
      <c r="W700" s="311"/>
      <c r="X700" s="311"/>
      <c r="Y700" s="311"/>
      <c r="Z700" s="311"/>
      <c r="AA700" s="311"/>
      <c r="AB700" s="311"/>
      <c r="AC700" s="311"/>
      <c r="AD700" s="311"/>
      <c r="AE700" s="311"/>
      <c r="AF700" s="311"/>
      <c r="AG700" s="311"/>
      <c r="AH700" s="311"/>
      <c r="AI700" s="311"/>
      <c r="AJ700" s="311"/>
    </row>
    <row r="701" spans="1:36" ht="15.75" x14ac:dyDescent="0.25">
      <c r="A701" s="14" t="s">
        <v>39</v>
      </c>
      <c r="B701" s="109" t="s">
        <v>380</v>
      </c>
      <c r="C701" s="94">
        <v>310</v>
      </c>
      <c r="D701" s="258">
        <f t="shared" si="101"/>
        <v>7000</v>
      </c>
      <c r="E701" s="170"/>
      <c r="F701" s="289"/>
      <c r="G701" s="313"/>
      <c r="H701" s="313"/>
      <c r="I701" s="314"/>
    </row>
    <row r="702" spans="1:36" ht="31.5" x14ac:dyDescent="0.25">
      <c r="A702" s="14" t="s">
        <v>140</v>
      </c>
      <c r="B702" s="109" t="s">
        <v>380</v>
      </c>
      <c r="C702" s="94">
        <v>313</v>
      </c>
      <c r="D702" s="258">
        <v>7000</v>
      </c>
      <c r="E702" s="170"/>
      <c r="F702" s="289"/>
      <c r="G702" s="313"/>
      <c r="H702" s="313"/>
      <c r="I702" s="314"/>
    </row>
    <row r="703" spans="1:36" ht="63" x14ac:dyDescent="0.2">
      <c r="A703" s="143" t="s">
        <v>804</v>
      </c>
      <c r="B703" s="90" t="s">
        <v>381</v>
      </c>
      <c r="C703" s="96"/>
      <c r="D703" s="260">
        <f>D704+D707</f>
        <v>3195</v>
      </c>
      <c r="E703" s="157"/>
      <c r="F703" s="289"/>
      <c r="G703" s="313"/>
      <c r="H703" s="313"/>
      <c r="I703" s="314"/>
    </row>
    <row r="704" spans="1:36" ht="31.5" x14ac:dyDescent="0.2">
      <c r="A704" s="187" t="s">
        <v>532</v>
      </c>
      <c r="B704" s="109" t="s">
        <v>381</v>
      </c>
      <c r="C704" s="94">
        <v>200</v>
      </c>
      <c r="D704" s="258">
        <f t="shared" ref="D704:D705" si="102">D705</f>
        <v>117</v>
      </c>
      <c r="E704" s="170"/>
      <c r="F704" s="289"/>
      <c r="G704" s="313"/>
      <c r="H704" s="313"/>
      <c r="I704" s="314"/>
    </row>
    <row r="705" spans="1:9" ht="31.5" x14ac:dyDescent="0.25">
      <c r="A705" s="14" t="s">
        <v>17</v>
      </c>
      <c r="B705" s="109" t="s">
        <v>381</v>
      </c>
      <c r="C705" s="94">
        <v>240</v>
      </c>
      <c r="D705" s="258">
        <f t="shared" si="102"/>
        <v>117</v>
      </c>
      <c r="E705" s="170"/>
      <c r="F705" s="289"/>
      <c r="G705" s="313"/>
      <c r="H705" s="313"/>
      <c r="I705" s="314"/>
    </row>
    <row r="706" spans="1:9" ht="15.75" x14ac:dyDescent="0.25">
      <c r="A706" s="14" t="s">
        <v>802</v>
      </c>
      <c r="B706" s="109" t="s">
        <v>381</v>
      </c>
      <c r="C706" s="94">
        <v>244</v>
      </c>
      <c r="D706" s="258">
        <v>117</v>
      </c>
      <c r="E706" s="170"/>
      <c r="F706" s="289"/>
      <c r="G706" s="313"/>
      <c r="H706" s="313"/>
      <c r="I706" s="314"/>
    </row>
    <row r="707" spans="1:9" ht="15.75" x14ac:dyDescent="0.25">
      <c r="A707" s="14" t="s">
        <v>22</v>
      </c>
      <c r="B707" s="109" t="s">
        <v>381</v>
      </c>
      <c r="C707" s="94">
        <v>300</v>
      </c>
      <c r="D707" s="258">
        <f>D708+D710</f>
        <v>3078</v>
      </c>
      <c r="E707" s="170"/>
      <c r="F707" s="289"/>
      <c r="G707" s="313"/>
      <c r="H707" s="313"/>
      <c r="I707" s="314"/>
    </row>
    <row r="708" spans="1:9" ht="15.75" x14ac:dyDescent="0.25">
      <c r="A708" s="14" t="s">
        <v>39</v>
      </c>
      <c r="B708" s="109" t="s">
        <v>381</v>
      </c>
      <c r="C708" s="94">
        <v>310</v>
      </c>
      <c r="D708" s="258">
        <f>D709</f>
        <v>2853</v>
      </c>
      <c r="E708" s="170"/>
      <c r="F708" s="289"/>
      <c r="G708" s="313"/>
      <c r="H708" s="313"/>
      <c r="I708" s="314"/>
    </row>
    <row r="709" spans="1:9" ht="31.5" x14ac:dyDescent="0.25">
      <c r="A709" s="14" t="s">
        <v>140</v>
      </c>
      <c r="B709" s="109" t="s">
        <v>381</v>
      </c>
      <c r="C709" s="94">
        <v>313</v>
      </c>
      <c r="D709" s="258">
        <v>2853</v>
      </c>
      <c r="E709" s="170"/>
      <c r="F709" s="289"/>
      <c r="G709" s="313"/>
      <c r="H709" s="313"/>
      <c r="I709" s="314"/>
    </row>
    <row r="710" spans="1:9" ht="31.5" x14ac:dyDescent="0.25">
      <c r="A710" s="14" t="s">
        <v>124</v>
      </c>
      <c r="B710" s="109" t="s">
        <v>381</v>
      </c>
      <c r="C710" s="94">
        <v>320</v>
      </c>
      <c r="D710" s="258">
        <f>D711</f>
        <v>225</v>
      </c>
      <c r="E710" s="170"/>
      <c r="F710" s="289"/>
      <c r="G710" s="313"/>
      <c r="H710" s="313"/>
      <c r="I710" s="314"/>
    </row>
    <row r="711" spans="1:9" ht="31.5" x14ac:dyDescent="0.25">
      <c r="A711" s="14" t="s">
        <v>134</v>
      </c>
      <c r="B711" s="109" t="s">
        <v>381</v>
      </c>
      <c r="C711" s="94">
        <v>321</v>
      </c>
      <c r="D711" s="258">
        <f>135+45+45</f>
        <v>225</v>
      </c>
      <c r="E711" s="170"/>
      <c r="F711" s="289"/>
      <c r="G711" s="313"/>
      <c r="H711" s="313"/>
      <c r="I711" s="314"/>
    </row>
    <row r="712" spans="1:9" ht="47.25" x14ac:dyDescent="0.25">
      <c r="A712" s="23" t="s">
        <v>68</v>
      </c>
      <c r="B712" s="110" t="s">
        <v>382</v>
      </c>
      <c r="C712" s="96"/>
      <c r="D712" s="256">
        <f>D713+D716</f>
        <v>112</v>
      </c>
      <c r="E712" s="153"/>
      <c r="F712" s="289"/>
      <c r="G712" s="313"/>
      <c r="H712" s="313"/>
      <c r="I712" s="314"/>
    </row>
    <row r="713" spans="1:9" ht="31.5" x14ac:dyDescent="0.2">
      <c r="A713" s="187" t="s">
        <v>532</v>
      </c>
      <c r="B713" s="109" t="s">
        <v>382</v>
      </c>
      <c r="C713" s="94">
        <v>200</v>
      </c>
      <c r="D713" s="258">
        <f t="shared" ref="D713:D714" si="103">D714</f>
        <v>1</v>
      </c>
      <c r="E713" s="170"/>
      <c r="F713" s="289"/>
      <c r="G713" s="313"/>
      <c r="H713" s="313"/>
      <c r="I713" s="314"/>
    </row>
    <row r="714" spans="1:9" ht="31.5" x14ac:dyDescent="0.25">
      <c r="A714" s="14" t="s">
        <v>17</v>
      </c>
      <c r="B714" s="109" t="s">
        <v>382</v>
      </c>
      <c r="C714" s="94">
        <v>240</v>
      </c>
      <c r="D714" s="258">
        <f t="shared" si="103"/>
        <v>1</v>
      </c>
      <c r="E714" s="170"/>
      <c r="F714" s="289"/>
      <c r="G714" s="313"/>
      <c r="H714" s="313"/>
      <c r="I714" s="314"/>
    </row>
    <row r="715" spans="1:9" ht="15.75" x14ac:dyDescent="0.25">
      <c r="A715" s="14" t="s">
        <v>802</v>
      </c>
      <c r="B715" s="109" t="s">
        <v>382</v>
      </c>
      <c r="C715" s="94">
        <v>244</v>
      </c>
      <c r="D715" s="258">
        <v>1</v>
      </c>
      <c r="E715" s="170"/>
      <c r="F715" s="289"/>
      <c r="G715" s="313"/>
      <c r="H715" s="313"/>
      <c r="I715" s="314"/>
    </row>
    <row r="716" spans="1:9" ht="15.75" x14ac:dyDescent="0.25">
      <c r="A716" s="14" t="s">
        <v>22</v>
      </c>
      <c r="B716" s="109" t="s">
        <v>382</v>
      </c>
      <c r="C716" s="94">
        <v>300</v>
      </c>
      <c r="D716" s="258">
        <f t="shared" ref="D716:D717" si="104">D717</f>
        <v>111</v>
      </c>
      <c r="E716" s="170"/>
      <c r="F716" s="289"/>
      <c r="G716" s="313"/>
      <c r="H716" s="313"/>
      <c r="I716" s="314"/>
    </row>
    <row r="717" spans="1:9" ht="15.75" x14ac:dyDescent="0.25">
      <c r="A717" s="14" t="s">
        <v>39</v>
      </c>
      <c r="B717" s="109" t="s">
        <v>382</v>
      </c>
      <c r="C717" s="94">
        <v>310</v>
      </c>
      <c r="D717" s="258">
        <f t="shared" si="104"/>
        <v>111</v>
      </c>
      <c r="E717" s="170"/>
      <c r="F717" s="289"/>
      <c r="G717" s="313"/>
      <c r="H717" s="313"/>
      <c r="I717" s="314"/>
    </row>
    <row r="718" spans="1:9" ht="15.75" x14ac:dyDescent="0.25">
      <c r="A718" s="14" t="s">
        <v>122</v>
      </c>
      <c r="B718" s="109" t="s">
        <v>382</v>
      </c>
      <c r="C718" s="94">
        <v>312</v>
      </c>
      <c r="D718" s="258">
        <v>111</v>
      </c>
      <c r="E718" s="170"/>
      <c r="F718" s="289"/>
      <c r="G718" s="313"/>
      <c r="H718" s="313"/>
      <c r="I718" s="314"/>
    </row>
    <row r="719" spans="1:9" ht="47.25" x14ac:dyDescent="0.25">
      <c r="A719" s="23" t="s">
        <v>535</v>
      </c>
      <c r="B719" s="110" t="s">
        <v>383</v>
      </c>
      <c r="C719" s="99"/>
      <c r="D719" s="256">
        <f t="shared" ref="D719:D721" si="105">D720</f>
        <v>37</v>
      </c>
      <c r="E719" s="153"/>
      <c r="F719" s="289"/>
      <c r="G719" s="313"/>
      <c r="H719" s="313"/>
      <c r="I719" s="314"/>
    </row>
    <row r="720" spans="1:9" ht="15.75" x14ac:dyDescent="0.25">
      <c r="A720" s="14" t="s">
        <v>22</v>
      </c>
      <c r="B720" s="109" t="s">
        <v>383</v>
      </c>
      <c r="C720" s="94">
        <v>300</v>
      </c>
      <c r="D720" s="258">
        <f t="shared" si="105"/>
        <v>37</v>
      </c>
      <c r="E720" s="170"/>
      <c r="F720" s="289"/>
      <c r="G720" s="313"/>
      <c r="H720" s="313"/>
      <c r="I720" s="314"/>
    </row>
    <row r="721" spans="1:9" ht="15.75" x14ac:dyDescent="0.25">
      <c r="A721" s="14" t="s">
        <v>39</v>
      </c>
      <c r="B721" s="109" t="s">
        <v>383</v>
      </c>
      <c r="C721" s="94">
        <v>310</v>
      </c>
      <c r="D721" s="258">
        <f t="shared" si="105"/>
        <v>37</v>
      </c>
      <c r="E721" s="170"/>
      <c r="F721" s="289"/>
      <c r="G721" s="313"/>
      <c r="H721" s="313"/>
      <c r="I721" s="314"/>
    </row>
    <row r="722" spans="1:9" ht="31.5" x14ac:dyDescent="0.25">
      <c r="A722" s="14" t="s">
        <v>140</v>
      </c>
      <c r="B722" s="109" t="s">
        <v>383</v>
      </c>
      <c r="C722" s="94">
        <v>313</v>
      </c>
      <c r="D722" s="258">
        <v>37</v>
      </c>
      <c r="E722" s="170"/>
      <c r="F722" s="289"/>
      <c r="G722" s="313"/>
      <c r="H722" s="313"/>
      <c r="I722" s="314"/>
    </row>
    <row r="723" spans="1:9" ht="126" x14ac:dyDescent="0.25">
      <c r="A723" s="23" t="s">
        <v>794</v>
      </c>
      <c r="B723" s="110" t="s">
        <v>384</v>
      </c>
      <c r="C723" s="99"/>
      <c r="D723" s="256">
        <f>D724+D727</f>
        <v>16465</v>
      </c>
      <c r="E723" s="153"/>
      <c r="F723" s="289"/>
      <c r="G723" s="313"/>
      <c r="H723" s="313"/>
      <c r="I723" s="314"/>
    </row>
    <row r="724" spans="1:9" ht="31.5" x14ac:dyDescent="0.2">
      <c r="A724" s="187" t="s">
        <v>532</v>
      </c>
      <c r="B724" s="109" t="s">
        <v>384</v>
      </c>
      <c r="C724" s="94">
        <v>200</v>
      </c>
      <c r="D724" s="258">
        <f t="shared" ref="D724:D725" si="106">D725</f>
        <v>250</v>
      </c>
      <c r="E724" s="170"/>
      <c r="F724" s="289"/>
      <c r="G724" s="313"/>
      <c r="H724" s="313"/>
      <c r="I724" s="314"/>
    </row>
    <row r="725" spans="1:9" ht="31.5" x14ac:dyDescent="0.25">
      <c r="A725" s="14" t="s">
        <v>17</v>
      </c>
      <c r="B725" s="109" t="s">
        <v>384</v>
      </c>
      <c r="C725" s="94">
        <v>240</v>
      </c>
      <c r="D725" s="258">
        <f t="shared" si="106"/>
        <v>250</v>
      </c>
      <c r="E725" s="170"/>
      <c r="F725" s="289"/>
      <c r="G725" s="313"/>
      <c r="H725" s="313"/>
      <c r="I725" s="314"/>
    </row>
    <row r="726" spans="1:9" ht="15.75" x14ac:dyDescent="0.25">
      <c r="A726" s="14" t="s">
        <v>802</v>
      </c>
      <c r="B726" s="109" t="s">
        <v>384</v>
      </c>
      <c r="C726" s="94">
        <v>244</v>
      </c>
      <c r="D726" s="258">
        <v>250</v>
      </c>
      <c r="E726" s="170"/>
      <c r="F726" s="289"/>
      <c r="G726" s="313"/>
      <c r="H726" s="313"/>
      <c r="I726" s="314"/>
    </row>
    <row r="727" spans="1:9" ht="15.75" x14ac:dyDescent="0.25">
      <c r="A727" s="14" t="s">
        <v>22</v>
      </c>
      <c r="B727" s="109" t="s">
        <v>384</v>
      </c>
      <c r="C727" s="94">
        <v>300</v>
      </c>
      <c r="D727" s="258">
        <f>D729</f>
        <v>16215</v>
      </c>
      <c r="E727" s="170"/>
      <c r="F727" s="289"/>
      <c r="G727" s="313"/>
      <c r="H727" s="313"/>
      <c r="I727" s="314"/>
    </row>
    <row r="728" spans="1:9" ht="15.75" x14ac:dyDescent="0.25">
      <c r="A728" s="14" t="s">
        <v>39</v>
      </c>
      <c r="B728" s="109" t="s">
        <v>384</v>
      </c>
      <c r="C728" s="94">
        <v>310</v>
      </c>
      <c r="D728" s="258">
        <f>D729</f>
        <v>16215</v>
      </c>
      <c r="E728" s="170"/>
      <c r="F728" s="289"/>
      <c r="G728" s="313"/>
      <c r="H728" s="313"/>
      <c r="I728" s="314"/>
    </row>
    <row r="729" spans="1:9" ht="31.5" x14ac:dyDescent="0.25">
      <c r="A729" s="14" t="s">
        <v>140</v>
      </c>
      <c r="B729" s="109" t="s">
        <v>384</v>
      </c>
      <c r="C729" s="94">
        <v>313</v>
      </c>
      <c r="D729" s="258">
        <v>16215</v>
      </c>
      <c r="E729" s="170"/>
      <c r="F729" s="289"/>
      <c r="G729" s="313"/>
      <c r="H729" s="313"/>
      <c r="I729" s="314"/>
    </row>
    <row r="730" spans="1:9" ht="173.25" x14ac:dyDescent="0.25">
      <c r="A730" s="23" t="s">
        <v>536</v>
      </c>
      <c r="B730" s="110" t="s">
        <v>385</v>
      </c>
      <c r="C730" s="99"/>
      <c r="D730" s="256">
        <f>D731+D734</f>
        <v>573</v>
      </c>
      <c r="E730" s="153"/>
      <c r="F730" s="289"/>
      <c r="G730" s="313"/>
      <c r="H730" s="313"/>
      <c r="I730" s="314"/>
    </row>
    <row r="731" spans="1:9" ht="31.5" x14ac:dyDescent="0.2">
      <c r="A731" s="187" t="s">
        <v>532</v>
      </c>
      <c r="B731" s="109" t="s">
        <v>385</v>
      </c>
      <c r="C731" s="94">
        <v>200</v>
      </c>
      <c r="D731" s="258">
        <f t="shared" ref="D731:D732" si="107">D732</f>
        <v>3</v>
      </c>
      <c r="E731" s="170"/>
      <c r="F731" s="289"/>
      <c r="G731" s="313"/>
      <c r="H731" s="313"/>
      <c r="I731" s="314"/>
    </row>
    <row r="732" spans="1:9" ht="31.5" x14ac:dyDescent="0.25">
      <c r="A732" s="14" t="s">
        <v>17</v>
      </c>
      <c r="B732" s="109" t="s">
        <v>385</v>
      </c>
      <c r="C732" s="94">
        <v>240</v>
      </c>
      <c r="D732" s="258">
        <f t="shared" si="107"/>
        <v>3</v>
      </c>
      <c r="E732" s="170"/>
      <c r="F732" s="289"/>
      <c r="G732" s="313"/>
      <c r="H732" s="313"/>
      <c r="I732" s="314"/>
    </row>
    <row r="733" spans="1:9" ht="15.75" x14ac:dyDescent="0.25">
      <c r="A733" s="14" t="s">
        <v>802</v>
      </c>
      <c r="B733" s="109" t="s">
        <v>385</v>
      </c>
      <c r="C733" s="94">
        <v>244</v>
      </c>
      <c r="D733" s="258">
        <v>3</v>
      </c>
      <c r="E733" s="170"/>
      <c r="F733" s="289"/>
      <c r="G733" s="313"/>
      <c r="H733" s="313"/>
      <c r="I733" s="314"/>
    </row>
    <row r="734" spans="1:9" ht="15.75" x14ac:dyDescent="0.25">
      <c r="A734" s="14" t="s">
        <v>22</v>
      </c>
      <c r="B734" s="109" t="s">
        <v>385</v>
      </c>
      <c r="C734" s="94">
        <v>300</v>
      </c>
      <c r="D734" s="258">
        <f t="shared" ref="D734:D735" si="108">D735</f>
        <v>570</v>
      </c>
      <c r="E734" s="170"/>
      <c r="F734" s="289"/>
      <c r="G734" s="313"/>
      <c r="H734" s="313"/>
      <c r="I734" s="314"/>
    </row>
    <row r="735" spans="1:9" ht="15.75" x14ac:dyDescent="0.25">
      <c r="A735" s="14" t="s">
        <v>39</v>
      </c>
      <c r="B735" s="109" t="s">
        <v>385</v>
      </c>
      <c r="C735" s="94">
        <v>310</v>
      </c>
      <c r="D735" s="258">
        <f t="shared" si="108"/>
        <v>570</v>
      </c>
      <c r="E735" s="170"/>
      <c r="F735" s="289"/>
      <c r="G735" s="313"/>
      <c r="H735" s="313"/>
      <c r="I735" s="314"/>
    </row>
    <row r="736" spans="1:9" ht="31.5" x14ac:dyDescent="0.25">
      <c r="A736" s="14" t="s">
        <v>140</v>
      </c>
      <c r="B736" s="109" t="s">
        <v>385</v>
      </c>
      <c r="C736" s="94">
        <v>313</v>
      </c>
      <c r="D736" s="258">
        <v>570</v>
      </c>
      <c r="E736" s="170"/>
      <c r="F736" s="289"/>
      <c r="G736" s="313"/>
      <c r="H736" s="313"/>
      <c r="I736" s="314"/>
    </row>
    <row r="737" spans="1:9" ht="157.5" x14ac:dyDescent="0.2">
      <c r="A737" s="37" t="s">
        <v>795</v>
      </c>
      <c r="B737" s="109" t="s">
        <v>697</v>
      </c>
      <c r="C737" s="94"/>
      <c r="D737" s="239">
        <f>D738+D741</f>
        <v>294</v>
      </c>
      <c r="E737" s="164"/>
      <c r="F737" s="289"/>
      <c r="G737" s="313"/>
      <c r="H737" s="313"/>
      <c r="I737" s="314"/>
    </row>
    <row r="738" spans="1:9" ht="31.5" x14ac:dyDescent="0.2">
      <c r="A738" s="187" t="s">
        <v>532</v>
      </c>
      <c r="B738" s="109" t="s">
        <v>697</v>
      </c>
      <c r="C738" s="94">
        <v>200</v>
      </c>
      <c r="D738" s="240">
        <f>D739</f>
        <v>2</v>
      </c>
      <c r="E738" s="171"/>
      <c r="F738" s="289"/>
      <c r="G738" s="313"/>
      <c r="H738" s="313"/>
      <c r="I738" s="314"/>
    </row>
    <row r="739" spans="1:9" ht="31.5" x14ac:dyDescent="0.25">
      <c r="A739" s="14" t="s">
        <v>17</v>
      </c>
      <c r="B739" s="109" t="s">
        <v>697</v>
      </c>
      <c r="C739" s="94">
        <v>240</v>
      </c>
      <c r="D739" s="240">
        <f>D740</f>
        <v>2</v>
      </c>
      <c r="E739" s="171"/>
      <c r="F739" s="289"/>
      <c r="G739" s="313"/>
      <c r="H739" s="313"/>
      <c r="I739" s="314"/>
    </row>
    <row r="740" spans="1:9" ht="15.75" x14ac:dyDescent="0.25">
      <c r="A740" s="14" t="s">
        <v>802</v>
      </c>
      <c r="B740" s="109" t="s">
        <v>697</v>
      </c>
      <c r="C740" s="94">
        <v>244</v>
      </c>
      <c r="D740" s="240">
        <f>1+1</f>
        <v>2</v>
      </c>
      <c r="E740" s="171"/>
      <c r="F740" s="289"/>
      <c r="G740" s="313"/>
      <c r="H740" s="313"/>
      <c r="I740" s="314"/>
    </row>
    <row r="741" spans="1:9" ht="15.75" x14ac:dyDescent="0.25">
      <c r="A741" s="14" t="s">
        <v>22</v>
      </c>
      <c r="B741" s="109" t="s">
        <v>697</v>
      </c>
      <c r="C741" s="94">
        <v>300</v>
      </c>
      <c r="D741" s="240">
        <f>D742</f>
        <v>292</v>
      </c>
      <c r="E741" s="171"/>
      <c r="F741" s="289"/>
      <c r="G741" s="313"/>
      <c r="H741" s="313"/>
      <c r="I741" s="314"/>
    </row>
    <row r="742" spans="1:9" ht="15.75" x14ac:dyDescent="0.25">
      <c r="A742" s="14" t="s">
        <v>39</v>
      </c>
      <c r="B742" s="109" t="s">
        <v>697</v>
      </c>
      <c r="C742" s="94">
        <v>310</v>
      </c>
      <c r="D742" s="240">
        <f>D743</f>
        <v>292</v>
      </c>
      <c r="E742" s="171"/>
      <c r="F742" s="289"/>
      <c r="G742" s="313"/>
      <c r="H742" s="313"/>
      <c r="I742" s="314"/>
    </row>
    <row r="743" spans="1:9" ht="31.5" x14ac:dyDescent="0.25">
      <c r="A743" s="14" t="s">
        <v>140</v>
      </c>
      <c r="B743" s="109" t="s">
        <v>697</v>
      </c>
      <c r="C743" s="94">
        <v>313</v>
      </c>
      <c r="D743" s="240">
        <f>132+160</f>
        <v>292</v>
      </c>
      <c r="E743" s="171"/>
      <c r="F743" s="289"/>
      <c r="G743" s="313"/>
      <c r="H743" s="313"/>
      <c r="I743" s="314"/>
    </row>
    <row r="744" spans="1:9" ht="31.5" x14ac:dyDescent="0.2">
      <c r="A744" s="37" t="s">
        <v>698</v>
      </c>
      <c r="B744" s="109" t="s">
        <v>699</v>
      </c>
      <c r="C744" s="94"/>
      <c r="D744" s="239">
        <f>D745+D748</f>
        <v>1005</v>
      </c>
      <c r="E744" s="164"/>
      <c r="F744" s="289"/>
      <c r="G744" s="313"/>
      <c r="H744" s="313"/>
      <c r="I744" s="314"/>
    </row>
    <row r="745" spans="1:9" ht="31.5" x14ac:dyDescent="0.2">
      <c r="A745" s="187" t="s">
        <v>532</v>
      </c>
      <c r="B745" s="109" t="s">
        <v>699</v>
      </c>
      <c r="C745" s="94">
        <v>200</v>
      </c>
      <c r="D745" s="240">
        <f>D746</f>
        <v>5</v>
      </c>
      <c r="E745" s="171"/>
      <c r="F745" s="289"/>
      <c r="G745" s="313"/>
      <c r="H745" s="313"/>
      <c r="I745" s="314"/>
    </row>
    <row r="746" spans="1:9" ht="31.5" x14ac:dyDescent="0.25">
      <c r="A746" s="14" t="s">
        <v>17</v>
      </c>
      <c r="B746" s="109" t="s">
        <v>699</v>
      </c>
      <c r="C746" s="94">
        <v>240</v>
      </c>
      <c r="D746" s="240">
        <f>D747</f>
        <v>5</v>
      </c>
      <c r="E746" s="171"/>
      <c r="F746" s="289"/>
      <c r="G746" s="313"/>
      <c r="H746" s="313"/>
      <c r="I746" s="314"/>
    </row>
    <row r="747" spans="1:9" ht="15.75" x14ac:dyDescent="0.25">
      <c r="A747" s="14" t="s">
        <v>802</v>
      </c>
      <c r="B747" s="109" t="s">
        <v>699</v>
      </c>
      <c r="C747" s="94">
        <v>244</v>
      </c>
      <c r="D747" s="240">
        <v>5</v>
      </c>
      <c r="E747" s="171"/>
      <c r="F747" s="289"/>
      <c r="G747" s="313"/>
      <c r="H747" s="313"/>
      <c r="I747" s="314"/>
    </row>
    <row r="748" spans="1:9" ht="31.5" x14ac:dyDescent="0.25">
      <c r="A748" s="14" t="s">
        <v>103</v>
      </c>
      <c r="B748" s="109" t="s">
        <v>699</v>
      </c>
      <c r="C748" s="94">
        <v>300</v>
      </c>
      <c r="D748" s="240">
        <f>D749</f>
        <v>1000</v>
      </c>
      <c r="E748" s="171"/>
      <c r="F748" s="289"/>
      <c r="G748" s="313"/>
      <c r="H748" s="313"/>
      <c r="I748" s="314"/>
    </row>
    <row r="749" spans="1:9" ht="15.75" x14ac:dyDescent="0.25">
      <c r="A749" s="14" t="s">
        <v>22</v>
      </c>
      <c r="B749" s="109" t="s">
        <v>699</v>
      </c>
      <c r="C749" s="94">
        <v>310</v>
      </c>
      <c r="D749" s="240">
        <f>D750</f>
        <v>1000</v>
      </c>
      <c r="E749" s="171"/>
      <c r="F749" s="289"/>
      <c r="G749" s="313"/>
      <c r="H749" s="313"/>
      <c r="I749" s="314"/>
    </row>
    <row r="750" spans="1:9" ht="15.75" x14ac:dyDescent="0.25">
      <c r="A750" s="14" t="s">
        <v>39</v>
      </c>
      <c r="B750" s="109" t="s">
        <v>699</v>
      </c>
      <c r="C750" s="94">
        <v>313</v>
      </c>
      <c r="D750" s="240">
        <v>1000</v>
      </c>
      <c r="E750" s="171"/>
      <c r="F750" s="289"/>
      <c r="G750" s="313"/>
      <c r="H750" s="313"/>
      <c r="I750" s="314"/>
    </row>
    <row r="751" spans="1:9" ht="31.5" x14ac:dyDescent="0.2">
      <c r="A751" s="144" t="s">
        <v>805</v>
      </c>
      <c r="B751" s="86" t="s">
        <v>386</v>
      </c>
      <c r="C751" s="87"/>
      <c r="D751" s="254">
        <f>D752</f>
        <v>3798</v>
      </c>
      <c r="E751" s="151"/>
      <c r="F751" s="289"/>
      <c r="G751" s="313"/>
      <c r="H751" s="313"/>
      <c r="I751" s="314"/>
    </row>
    <row r="752" spans="1:9" ht="15.75" x14ac:dyDescent="0.2">
      <c r="A752" s="143" t="s">
        <v>806</v>
      </c>
      <c r="B752" s="110" t="s">
        <v>396</v>
      </c>
      <c r="C752" s="99"/>
      <c r="D752" s="261">
        <f>D753</f>
        <v>3798</v>
      </c>
      <c r="E752" s="172"/>
      <c r="F752" s="289"/>
      <c r="G752" s="313"/>
      <c r="H752" s="313"/>
      <c r="I752" s="314"/>
    </row>
    <row r="753" spans="1:9" ht="31.5" x14ac:dyDescent="0.2">
      <c r="A753" s="187" t="s">
        <v>532</v>
      </c>
      <c r="B753" s="109" t="s">
        <v>396</v>
      </c>
      <c r="C753" s="94">
        <v>200</v>
      </c>
      <c r="D753" s="258">
        <f t="shared" ref="D753:D754" si="109">D754</f>
        <v>3798</v>
      </c>
      <c r="E753" s="170"/>
      <c r="F753" s="289"/>
      <c r="G753" s="313"/>
      <c r="H753" s="313"/>
      <c r="I753" s="314"/>
    </row>
    <row r="754" spans="1:9" ht="31.5" x14ac:dyDescent="0.25">
      <c r="A754" s="14" t="s">
        <v>17</v>
      </c>
      <c r="B754" s="109" t="s">
        <v>396</v>
      </c>
      <c r="C754" s="94">
        <v>240</v>
      </c>
      <c r="D754" s="258">
        <f t="shared" si="109"/>
        <v>3798</v>
      </c>
      <c r="E754" s="170"/>
      <c r="F754" s="289"/>
      <c r="G754" s="313"/>
      <c r="H754" s="313"/>
      <c r="I754" s="314"/>
    </row>
    <row r="755" spans="1:9" ht="15.75" x14ac:dyDescent="0.25">
      <c r="A755" s="14" t="s">
        <v>802</v>
      </c>
      <c r="B755" s="109" t="s">
        <v>396</v>
      </c>
      <c r="C755" s="94">
        <v>244</v>
      </c>
      <c r="D755" s="258">
        <f>2518+880+400</f>
        <v>3798</v>
      </c>
      <c r="E755" s="170"/>
      <c r="F755" s="289"/>
      <c r="G755" s="313"/>
      <c r="H755" s="313"/>
      <c r="I755" s="314"/>
    </row>
    <row r="756" spans="1:9" ht="31.5" x14ac:dyDescent="0.25">
      <c r="A756" s="6" t="s">
        <v>387</v>
      </c>
      <c r="B756" s="86" t="s">
        <v>388</v>
      </c>
      <c r="C756" s="87"/>
      <c r="D756" s="254">
        <f t="shared" ref="D756:D759" si="110">D757</f>
        <v>3180</v>
      </c>
      <c r="E756" s="151"/>
      <c r="F756" s="289"/>
      <c r="G756" s="313"/>
      <c r="H756" s="313"/>
      <c r="I756" s="314"/>
    </row>
    <row r="757" spans="1:9" ht="31.5" x14ac:dyDescent="0.25">
      <c r="A757" s="23" t="s">
        <v>45</v>
      </c>
      <c r="B757" s="110" t="s">
        <v>400</v>
      </c>
      <c r="C757" s="99"/>
      <c r="D757" s="261">
        <f t="shared" si="110"/>
        <v>3180</v>
      </c>
      <c r="E757" s="172"/>
      <c r="F757" s="289"/>
      <c r="G757" s="313"/>
      <c r="H757" s="313"/>
      <c r="I757" s="314"/>
    </row>
    <row r="758" spans="1:9" ht="31.5" x14ac:dyDescent="0.25">
      <c r="A758" s="17" t="s">
        <v>18</v>
      </c>
      <c r="B758" s="109" t="s">
        <v>400</v>
      </c>
      <c r="C758" s="94">
        <v>600</v>
      </c>
      <c r="D758" s="258">
        <f t="shared" si="110"/>
        <v>3180</v>
      </c>
      <c r="E758" s="170"/>
      <c r="F758" s="289"/>
      <c r="G758" s="313"/>
      <c r="H758" s="313"/>
      <c r="I758" s="314"/>
    </row>
    <row r="759" spans="1:9" ht="31.5" x14ac:dyDescent="0.25">
      <c r="A759" s="21" t="s">
        <v>27</v>
      </c>
      <c r="B759" s="109" t="s">
        <v>400</v>
      </c>
      <c r="C759" s="94">
        <v>630</v>
      </c>
      <c r="D759" s="258">
        <f t="shared" si="110"/>
        <v>3180</v>
      </c>
      <c r="E759" s="170"/>
      <c r="F759" s="289"/>
      <c r="G759" s="313"/>
      <c r="H759" s="313"/>
      <c r="I759" s="314"/>
    </row>
    <row r="760" spans="1:9" ht="72" customHeight="1" x14ac:dyDescent="0.25">
      <c r="A760" s="220" t="s">
        <v>946</v>
      </c>
      <c r="B760" s="109" t="s">
        <v>400</v>
      </c>
      <c r="C760" s="94">
        <v>632</v>
      </c>
      <c r="D760" s="258">
        <f>2180+1000</f>
        <v>3180</v>
      </c>
      <c r="E760" s="170"/>
      <c r="F760" s="289"/>
      <c r="G760" s="313"/>
      <c r="H760" s="313"/>
      <c r="I760" s="314"/>
    </row>
    <row r="761" spans="1:9" ht="31.5" x14ac:dyDescent="0.25">
      <c r="A761" s="6" t="s">
        <v>390</v>
      </c>
      <c r="B761" s="86" t="s">
        <v>389</v>
      </c>
      <c r="C761" s="87"/>
      <c r="D761" s="254">
        <f>D762+D769</f>
        <v>36593</v>
      </c>
      <c r="E761" s="151"/>
      <c r="F761" s="289"/>
      <c r="G761" s="313"/>
      <c r="H761" s="313"/>
      <c r="I761" s="314"/>
    </row>
    <row r="762" spans="1:9" ht="31.5" x14ac:dyDescent="0.25">
      <c r="A762" s="23" t="s">
        <v>4</v>
      </c>
      <c r="B762" s="90" t="s">
        <v>391</v>
      </c>
      <c r="C762" s="96"/>
      <c r="D762" s="256">
        <f>D763+D766</f>
        <v>33845</v>
      </c>
      <c r="E762" s="153"/>
      <c r="F762" s="289"/>
      <c r="G762" s="313"/>
      <c r="H762" s="313"/>
      <c r="I762" s="314"/>
    </row>
    <row r="763" spans="1:9" ht="31.5" x14ac:dyDescent="0.2">
      <c r="A763" s="187" t="s">
        <v>532</v>
      </c>
      <c r="B763" s="109" t="s">
        <v>391</v>
      </c>
      <c r="C763" s="91" t="s">
        <v>15</v>
      </c>
      <c r="D763" s="259">
        <f t="shared" ref="D763:D764" si="111">D764</f>
        <v>175</v>
      </c>
      <c r="E763" s="154"/>
      <c r="F763" s="289"/>
      <c r="G763" s="313"/>
      <c r="H763" s="313"/>
      <c r="I763" s="314"/>
    </row>
    <row r="764" spans="1:9" ht="31.5" x14ac:dyDescent="0.25">
      <c r="A764" s="18" t="s">
        <v>17</v>
      </c>
      <c r="B764" s="109" t="s">
        <v>391</v>
      </c>
      <c r="C764" s="91" t="s">
        <v>16</v>
      </c>
      <c r="D764" s="259">
        <f t="shared" si="111"/>
        <v>175</v>
      </c>
      <c r="E764" s="154"/>
      <c r="F764" s="289"/>
      <c r="G764" s="313"/>
      <c r="H764" s="313"/>
      <c r="I764" s="314"/>
    </row>
    <row r="765" spans="1:9" ht="15.75" x14ac:dyDescent="0.25">
      <c r="A765" s="14" t="s">
        <v>802</v>
      </c>
      <c r="B765" s="109" t="s">
        <v>391</v>
      </c>
      <c r="C765" s="91" t="s">
        <v>78</v>
      </c>
      <c r="D765" s="259">
        <f>161+14</f>
        <v>175</v>
      </c>
      <c r="E765" s="154"/>
      <c r="F765" s="289"/>
      <c r="G765" s="313"/>
      <c r="H765" s="313"/>
      <c r="I765" s="314"/>
    </row>
    <row r="766" spans="1:9" ht="15.75" x14ac:dyDescent="0.25">
      <c r="A766" s="14" t="s">
        <v>22</v>
      </c>
      <c r="B766" s="109" t="s">
        <v>391</v>
      </c>
      <c r="C766" s="91" t="s">
        <v>23</v>
      </c>
      <c r="D766" s="259">
        <f t="shared" ref="D766:D767" si="112">D767</f>
        <v>33670</v>
      </c>
      <c r="E766" s="154"/>
      <c r="F766" s="289"/>
      <c r="G766" s="313"/>
      <c r="H766" s="313"/>
      <c r="I766" s="314"/>
    </row>
    <row r="767" spans="1:9" ht="15.75" x14ac:dyDescent="0.25">
      <c r="A767" s="14" t="s">
        <v>39</v>
      </c>
      <c r="B767" s="109" t="s">
        <v>391</v>
      </c>
      <c r="C767" s="91" t="s">
        <v>7</v>
      </c>
      <c r="D767" s="259">
        <f t="shared" si="112"/>
        <v>33670</v>
      </c>
      <c r="E767" s="154"/>
      <c r="F767" s="289"/>
      <c r="G767" s="313"/>
      <c r="H767" s="313"/>
      <c r="I767" s="314"/>
    </row>
    <row r="768" spans="1:9" ht="31.5" x14ac:dyDescent="0.25">
      <c r="A768" s="14" t="s">
        <v>140</v>
      </c>
      <c r="B768" s="109" t="s">
        <v>391</v>
      </c>
      <c r="C768" s="91" t="s">
        <v>125</v>
      </c>
      <c r="D768" s="259">
        <f>32248+1422</f>
        <v>33670</v>
      </c>
      <c r="E768" s="154"/>
      <c r="F768" s="289"/>
      <c r="G768" s="313"/>
      <c r="H768" s="313"/>
      <c r="I768" s="314"/>
    </row>
    <row r="769" spans="1:10" ht="31.5" x14ac:dyDescent="0.25">
      <c r="A769" s="23" t="s">
        <v>5</v>
      </c>
      <c r="B769" s="90" t="s">
        <v>392</v>
      </c>
      <c r="C769" s="96"/>
      <c r="D769" s="256">
        <f t="shared" ref="D769:D770" si="113">D770</f>
        <v>2748</v>
      </c>
      <c r="E769" s="157"/>
      <c r="F769" s="289"/>
      <c r="G769" s="313"/>
      <c r="H769" s="313"/>
      <c r="I769" s="314"/>
    </row>
    <row r="770" spans="1:10" ht="47.25" x14ac:dyDescent="0.25">
      <c r="A770" s="18" t="s">
        <v>38</v>
      </c>
      <c r="B770" s="109" t="s">
        <v>392</v>
      </c>
      <c r="C770" s="104">
        <v>100</v>
      </c>
      <c r="D770" s="259">
        <f t="shared" si="113"/>
        <v>2748</v>
      </c>
      <c r="E770" s="156"/>
      <c r="F770" s="289"/>
      <c r="G770" s="313"/>
      <c r="H770" s="313"/>
      <c r="I770" s="314"/>
    </row>
    <row r="771" spans="1:10" ht="15.75" x14ac:dyDescent="0.25">
      <c r="A771" s="18" t="s">
        <v>8</v>
      </c>
      <c r="B771" s="109" t="s">
        <v>392</v>
      </c>
      <c r="C771" s="104">
        <v>120</v>
      </c>
      <c r="D771" s="259">
        <f>SUM(D772:D774)</f>
        <v>2748</v>
      </c>
      <c r="E771" s="156"/>
      <c r="F771" s="289"/>
      <c r="G771" s="313"/>
      <c r="H771" s="313"/>
      <c r="I771" s="314"/>
    </row>
    <row r="772" spans="1:10" ht="31.5" x14ac:dyDescent="0.25">
      <c r="A772" s="17" t="s">
        <v>108</v>
      </c>
      <c r="B772" s="109" t="s">
        <v>392</v>
      </c>
      <c r="C772" s="104">
        <v>121</v>
      </c>
      <c r="D772" s="259">
        <v>1490</v>
      </c>
      <c r="E772" s="156"/>
      <c r="F772" s="289"/>
      <c r="G772" s="313"/>
      <c r="H772" s="313"/>
      <c r="I772" s="314"/>
    </row>
    <row r="773" spans="1:10" ht="31.5" x14ac:dyDescent="0.2">
      <c r="A773" s="33" t="s">
        <v>76</v>
      </c>
      <c r="B773" s="109" t="s">
        <v>392</v>
      </c>
      <c r="C773" s="104">
        <v>122</v>
      </c>
      <c r="D773" s="259">
        <v>620</v>
      </c>
      <c r="E773" s="156"/>
      <c r="F773" s="289"/>
      <c r="G773" s="313"/>
      <c r="H773" s="313"/>
      <c r="I773" s="314"/>
    </row>
    <row r="774" spans="1:10" ht="47.25" x14ac:dyDescent="0.25">
      <c r="A774" s="220" t="s">
        <v>160</v>
      </c>
      <c r="B774" s="109" t="s">
        <v>392</v>
      </c>
      <c r="C774" s="104">
        <v>129</v>
      </c>
      <c r="D774" s="259">
        <v>638</v>
      </c>
      <c r="E774" s="156"/>
      <c r="F774" s="289"/>
      <c r="G774" s="313"/>
      <c r="H774" s="313"/>
      <c r="I774" s="314"/>
    </row>
    <row r="775" spans="1:10" ht="15.75" x14ac:dyDescent="0.25">
      <c r="A775" s="6" t="s">
        <v>393</v>
      </c>
      <c r="B775" s="86" t="s">
        <v>395</v>
      </c>
      <c r="C775" s="104"/>
      <c r="D775" s="274">
        <f t="shared" ref="D775" si="114">D776</f>
        <v>14344.9272</v>
      </c>
      <c r="E775" s="173"/>
      <c r="F775" s="289"/>
      <c r="G775" s="313"/>
      <c r="H775" s="313"/>
      <c r="I775" s="314"/>
    </row>
    <row r="776" spans="1:10" ht="63" x14ac:dyDescent="0.25">
      <c r="A776" s="6" t="s">
        <v>397</v>
      </c>
      <c r="B776" s="86" t="s">
        <v>394</v>
      </c>
      <c r="C776" s="87"/>
      <c r="D776" s="254">
        <f>D777+D788+D791+D795</f>
        <v>14344.9272</v>
      </c>
      <c r="E776" s="151"/>
      <c r="F776" s="289"/>
      <c r="G776" s="313"/>
      <c r="H776" s="313"/>
      <c r="I776" s="314"/>
    </row>
    <row r="777" spans="1:10" ht="63" x14ac:dyDescent="0.25">
      <c r="A777" s="23" t="s">
        <v>537</v>
      </c>
      <c r="B777" s="110" t="s">
        <v>398</v>
      </c>
      <c r="C777" s="99"/>
      <c r="D777" s="261">
        <f>D778+D781</f>
        <v>11710.12946</v>
      </c>
      <c r="E777" s="172"/>
      <c r="F777" s="289"/>
      <c r="G777" s="313"/>
      <c r="H777" s="313"/>
      <c r="I777" s="314"/>
    </row>
    <row r="778" spans="1:10" ht="31.5" x14ac:dyDescent="0.2">
      <c r="A778" s="187" t="s">
        <v>532</v>
      </c>
      <c r="B778" s="109" t="s">
        <v>398</v>
      </c>
      <c r="C778" s="94">
        <v>200</v>
      </c>
      <c r="D778" s="258">
        <f t="shared" ref="D778:D779" si="115">D779</f>
        <v>100</v>
      </c>
      <c r="E778" s="170"/>
      <c r="F778" s="289"/>
      <c r="G778" s="313"/>
      <c r="H778" s="313"/>
      <c r="I778" s="314"/>
      <c r="J778" s="326"/>
    </row>
    <row r="779" spans="1:10" ht="31.5" x14ac:dyDescent="0.25">
      <c r="A779" s="14" t="s">
        <v>17</v>
      </c>
      <c r="B779" s="109" t="s">
        <v>398</v>
      </c>
      <c r="C779" s="94">
        <v>240</v>
      </c>
      <c r="D779" s="258">
        <f t="shared" si="115"/>
        <v>100</v>
      </c>
      <c r="E779" s="170"/>
      <c r="F779" s="289"/>
      <c r="G779" s="313"/>
      <c r="H779" s="313"/>
      <c r="I779" s="314"/>
      <c r="J779" s="326"/>
    </row>
    <row r="780" spans="1:10" ht="15.75" x14ac:dyDescent="0.25">
      <c r="A780" s="14" t="s">
        <v>802</v>
      </c>
      <c r="B780" s="109" t="s">
        <v>398</v>
      </c>
      <c r="C780" s="94">
        <v>244</v>
      </c>
      <c r="D780" s="258">
        <f>300-200</f>
        <v>100</v>
      </c>
      <c r="E780" s="170"/>
      <c r="F780" s="289"/>
      <c r="G780" s="313"/>
      <c r="H780" s="313"/>
      <c r="I780" s="314"/>
      <c r="J780" s="326"/>
    </row>
    <row r="781" spans="1:10" ht="31.5" x14ac:dyDescent="0.25">
      <c r="A781" s="17" t="s">
        <v>18</v>
      </c>
      <c r="B781" s="109" t="s">
        <v>398</v>
      </c>
      <c r="C781" s="91" t="s">
        <v>20</v>
      </c>
      <c r="D781" s="258">
        <f>D782+D784+D786</f>
        <v>11610.12946</v>
      </c>
      <c r="E781" s="170"/>
      <c r="F781" s="289"/>
      <c r="G781" s="313"/>
      <c r="H781" s="313"/>
      <c r="I781" s="314"/>
      <c r="J781" s="326"/>
    </row>
    <row r="782" spans="1:10" ht="15.75" x14ac:dyDescent="0.25">
      <c r="A782" s="17" t="s">
        <v>24</v>
      </c>
      <c r="B782" s="109" t="s">
        <v>398</v>
      </c>
      <c r="C782" s="91" t="s">
        <v>25</v>
      </c>
      <c r="D782" s="258">
        <f>D783</f>
        <v>7024.1294600000001</v>
      </c>
      <c r="E782" s="170"/>
      <c r="F782" s="289"/>
      <c r="G782" s="313"/>
      <c r="H782" s="313"/>
      <c r="I782" s="314"/>
      <c r="J782" s="326"/>
    </row>
    <row r="783" spans="1:10" ht="15.75" x14ac:dyDescent="0.25">
      <c r="A783" s="17" t="s">
        <v>83</v>
      </c>
      <c r="B783" s="109" t="s">
        <v>398</v>
      </c>
      <c r="C783" s="91" t="s">
        <v>84</v>
      </c>
      <c r="D783" s="258">
        <f>6940-115.8646-0.00594+200</f>
        <v>7024.1294600000001</v>
      </c>
      <c r="E783" s="170"/>
      <c r="F783" s="327"/>
      <c r="G783" s="313"/>
      <c r="H783" s="313"/>
      <c r="I783" s="328"/>
      <c r="J783" s="326"/>
    </row>
    <row r="784" spans="1:10" ht="15.75" x14ac:dyDescent="0.25">
      <c r="A784" s="17" t="s">
        <v>19</v>
      </c>
      <c r="B784" s="109" t="s">
        <v>398</v>
      </c>
      <c r="C784" s="91" t="s">
        <v>21</v>
      </c>
      <c r="D784" s="258">
        <f>D785</f>
        <v>2152</v>
      </c>
      <c r="E784" s="170"/>
      <c r="F784" s="289"/>
      <c r="G784" s="313"/>
      <c r="H784" s="313"/>
      <c r="I784" s="314"/>
      <c r="J784" s="326"/>
    </row>
    <row r="785" spans="1:10" ht="15.75" x14ac:dyDescent="0.25">
      <c r="A785" s="17" t="s">
        <v>85</v>
      </c>
      <c r="B785" s="109" t="s">
        <v>398</v>
      </c>
      <c r="C785" s="91" t="s">
        <v>86</v>
      </c>
      <c r="D785" s="258">
        <v>2152</v>
      </c>
      <c r="E785" s="170"/>
      <c r="F785" s="289"/>
      <c r="G785" s="313"/>
      <c r="H785" s="313"/>
      <c r="I785" s="314"/>
      <c r="J785" s="326"/>
    </row>
    <row r="786" spans="1:10" ht="31.5" x14ac:dyDescent="0.25">
      <c r="A786" s="21" t="s">
        <v>27</v>
      </c>
      <c r="B786" s="109" t="s">
        <v>398</v>
      </c>
      <c r="C786" s="91" t="s">
        <v>0</v>
      </c>
      <c r="D786" s="258">
        <f>D787</f>
        <v>2434</v>
      </c>
      <c r="E786" s="170"/>
      <c r="F786" s="289"/>
      <c r="G786" s="313"/>
      <c r="H786" s="313"/>
      <c r="I786" s="314"/>
    </row>
    <row r="787" spans="1:10" ht="87.75" customHeight="1" x14ac:dyDescent="0.25">
      <c r="A787" s="220" t="s">
        <v>946</v>
      </c>
      <c r="B787" s="109" t="s">
        <v>398</v>
      </c>
      <c r="C787" s="91" t="s">
        <v>615</v>
      </c>
      <c r="D787" s="258">
        <v>2434</v>
      </c>
      <c r="E787" s="170"/>
      <c r="F787" s="289"/>
      <c r="G787" s="313"/>
      <c r="H787" s="313"/>
      <c r="I787" s="314"/>
    </row>
    <row r="788" spans="1:10" ht="31.5" x14ac:dyDescent="0.2">
      <c r="A788" s="204" t="s">
        <v>18</v>
      </c>
      <c r="B788" s="92" t="str">
        <f>B789</f>
        <v>04 2 01 L0272</v>
      </c>
      <c r="C788" s="100" t="s">
        <v>20</v>
      </c>
      <c r="D788" s="258">
        <f t="shared" ref="D788:D797" si="116">D789</f>
        <v>115.87053999999999</v>
      </c>
      <c r="E788" s="170"/>
      <c r="F788" s="327"/>
      <c r="G788" s="313"/>
      <c r="H788" s="313"/>
      <c r="I788" s="328"/>
      <c r="J788" s="327"/>
    </row>
    <row r="789" spans="1:10" ht="15.75" x14ac:dyDescent="0.2">
      <c r="A789" s="204" t="s">
        <v>24</v>
      </c>
      <c r="B789" s="92" t="str">
        <f>B790</f>
        <v>04 2 01 L0272</v>
      </c>
      <c r="C789" s="100" t="s">
        <v>25</v>
      </c>
      <c r="D789" s="258">
        <f t="shared" si="116"/>
        <v>115.87053999999999</v>
      </c>
      <c r="E789" s="170"/>
      <c r="F789" s="327"/>
      <c r="G789" s="313"/>
      <c r="H789" s="313"/>
      <c r="I789" s="328"/>
      <c r="J789" s="327"/>
    </row>
    <row r="790" spans="1:10" ht="15.75" x14ac:dyDescent="0.2">
      <c r="A790" s="204" t="s">
        <v>83</v>
      </c>
      <c r="B790" s="92" t="s">
        <v>1044</v>
      </c>
      <c r="C790" s="100" t="s">
        <v>84</v>
      </c>
      <c r="D790" s="258">
        <f>115.8646+0.00594</f>
        <v>115.87053999999999</v>
      </c>
      <c r="E790" s="170"/>
      <c r="F790" s="327"/>
      <c r="G790" s="313"/>
      <c r="H790" s="313"/>
      <c r="I790" s="328"/>
      <c r="J790" s="327"/>
    </row>
    <row r="791" spans="1:10" ht="94.5" x14ac:dyDescent="0.2">
      <c r="A791" s="143" t="s">
        <v>1045</v>
      </c>
      <c r="B791" s="92" t="str">
        <f>B792</f>
        <v>04 2 01 L0272</v>
      </c>
      <c r="C791" s="100"/>
      <c r="D791" s="258">
        <f>D792</f>
        <v>1158.70542</v>
      </c>
      <c r="E791" s="170"/>
      <c r="F791" s="327"/>
      <c r="G791" s="313"/>
      <c r="H791" s="313"/>
      <c r="I791" s="328"/>
      <c r="J791" s="327"/>
    </row>
    <row r="792" spans="1:10" ht="31.5" x14ac:dyDescent="0.2">
      <c r="A792" s="204" t="s">
        <v>18</v>
      </c>
      <c r="B792" s="92" t="str">
        <f>B793</f>
        <v>04 2 01 L0272</v>
      </c>
      <c r="C792" s="100" t="s">
        <v>20</v>
      </c>
      <c r="D792" s="258">
        <f t="shared" si="116"/>
        <v>1158.70542</v>
      </c>
      <c r="E792" s="170"/>
      <c r="F792" s="327"/>
      <c r="G792" s="313"/>
      <c r="H792" s="313"/>
      <c r="I792" s="328"/>
    </row>
    <row r="793" spans="1:10" ht="15.75" x14ac:dyDescent="0.2">
      <c r="A793" s="204" t="s">
        <v>24</v>
      </c>
      <c r="B793" s="92" t="str">
        <f>B794</f>
        <v>04 2 01 L0272</v>
      </c>
      <c r="C793" s="100" t="s">
        <v>25</v>
      </c>
      <c r="D793" s="258">
        <f t="shared" si="116"/>
        <v>1158.70542</v>
      </c>
      <c r="E793" s="170"/>
      <c r="F793" s="327"/>
      <c r="G793" s="313"/>
      <c r="H793" s="313"/>
      <c r="I793" s="328"/>
    </row>
    <row r="794" spans="1:10" ht="15.75" x14ac:dyDescent="0.2">
      <c r="A794" s="204" t="s">
        <v>83</v>
      </c>
      <c r="B794" s="92" t="s">
        <v>1044</v>
      </c>
      <c r="C794" s="100" t="s">
        <v>84</v>
      </c>
      <c r="D794" s="258">
        <v>1158.70542</v>
      </c>
      <c r="E794" s="170"/>
      <c r="F794" s="327"/>
      <c r="G794" s="313"/>
      <c r="H794" s="313"/>
      <c r="I794" s="328"/>
    </row>
    <row r="795" spans="1:10" ht="94.5" x14ac:dyDescent="0.2">
      <c r="A795" s="143" t="s">
        <v>1046</v>
      </c>
      <c r="B795" s="92" t="str">
        <f>B796</f>
        <v>04 2 01 L0272</v>
      </c>
      <c r="C795" s="100"/>
      <c r="D795" s="258">
        <f>D796</f>
        <v>1360.2217800000001</v>
      </c>
      <c r="E795" s="170"/>
      <c r="F795" s="327"/>
      <c r="G795" s="313"/>
      <c r="H795" s="313"/>
      <c r="I795" s="328"/>
      <c r="J795" s="327"/>
    </row>
    <row r="796" spans="1:10" ht="31.5" x14ac:dyDescent="0.2">
      <c r="A796" s="204" t="s">
        <v>18</v>
      </c>
      <c r="B796" s="92" t="str">
        <f>B797</f>
        <v>04 2 01 L0272</v>
      </c>
      <c r="C796" s="100" t="s">
        <v>20</v>
      </c>
      <c r="D796" s="258">
        <f t="shared" si="116"/>
        <v>1360.2217800000001</v>
      </c>
      <c r="E796" s="170"/>
      <c r="F796" s="327"/>
      <c r="G796" s="313"/>
      <c r="H796" s="313"/>
      <c r="I796" s="328"/>
    </row>
    <row r="797" spans="1:10" ht="15.75" x14ac:dyDescent="0.2">
      <c r="A797" s="204" t="s">
        <v>24</v>
      </c>
      <c r="B797" s="92" t="str">
        <f>B798</f>
        <v>04 2 01 L0272</v>
      </c>
      <c r="C797" s="100" t="s">
        <v>25</v>
      </c>
      <c r="D797" s="258">
        <f t="shared" si="116"/>
        <v>1360.2217800000001</v>
      </c>
      <c r="E797" s="170"/>
      <c r="F797" s="327"/>
      <c r="G797" s="313"/>
      <c r="H797" s="313"/>
      <c r="I797" s="328"/>
    </row>
    <row r="798" spans="1:10" ht="15.75" x14ac:dyDescent="0.2">
      <c r="A798" s="204" t="s">
        <v>83</v>
      </c>
      <c r="B798" s="92" t="s">
        <v>1044</v>
      </c>
      <c r="C798" s="100" t="s">
        <v>84</v>
      </c>
      <c r="D798" s="258">
        <v>1360.2217800000001</v>
      </c>
      <c r="E798" s="170"/>
      <c r="F798" s="327"/>
      <c r="G798" s="313"/>
      <c r="H798" s="313"/>
      <c r="I798" s="328"/>
    </row>
    <row r="799" spans="1:10" ht="15.75" x14ac:dyDescent="0.25">
      <c r="A799" s="6" t="s">
        <v>437</v>
      </c>
      <c r="B799" s="86" t="s">
        <v>399</v>
      </c>
      <c r="C799" s="104"/>
      <c r="D799" s="274">
        <f>D800+D805+D815</f>
        <v>57813</v>
      </c>
      <c r="E799" s="173"/>
      <c r="F799" s="289"/>
      <c r="G799" s="313"/>
      <c r="H799" s="313"/>
      <c r="I799" s="314"/>
    </row>
    <row r="800" spans="1:10" ht="31.5" x14ac:dyDescent="0.25">
      <c r="A800" s="38" t="s">
        <v>784</v>
      </c>
      <c r="B800" s="111" t="s">
        <v>448</v>
      </c>
      <c r="C800" s="91"/>
      <c r="D800" s="254">
        <f>D801</f>
        <v>10000</v>
      </c>
      <c r="E800" s="151"/>
      <c r="F800" s="289"/>
      <c r="G800" s="313"/>
      <c r="H800" s="313"/>
      <c r="I800" s="314"/>
    </row>
    <row r="801" spans="1:36" ht="15.75" x14ac:dyDescent="0.25">
      <c r="A801" s="39" t="s">
        <v>449</v>
      </c>
      <c r="B801" s="101" t="s">
        <v>450</v>
      </c>
      <c r="C801" s="96"/>
      <c r="D801" s="256">
        <f t="shared" ref="D801:D803" si="117">D802</f>
        <v>10000</v>
      </c>
      <c r="E801" s="153"/>
      <c r="F801" s="289"/>
      <c r="G801" s="313"/>
      <c r="H801" s="313"/>
      <c r="I801" s="314"/>
    </row>
    <row r="802" spans="1:36" ht="31.5" x14ac:dyDescent="0.25">
      <c r="A802" s="13" t="s">
        <v>356</v>
      </c>
      <c r="B802" s="100" t="s">
        <v>450</v>
      </c>
      <c r="C802" s="91" t="s">
        <v>36</v>
      </c>
      <c r="D802" s="259">
        <f t="shared" si="117"/>
        <v>10000</v>
      </c>
      <c r="E802" s="154"/>
      <c r="F802" s="289"/>
      <c r="G802" s="313"/>
      <c r="H802" s="313"/>
      <c r="I802" s="314"/>
    </row>
    <row r="803" spans="1:36" ht="15.75" x14ac:dyDescent="0.25">
      <c r="A803" s="10" t="s">
        <v>35</v>
      </c>
      <c r="B803" s="100" t="s">
        <v>450</v>
      </c>
      <c r="C803" s="91" t="s">
        <v>149</v>
      </c>
      <c r="D803" s="259">
        <f t="shared" si="117"/>
        <v>10000</v>
      </c>
      <c r="E803" s="154"/>
      <c r="F803" s="289"/>
      <c r="G803" s="313"/>
      <c r="H803" s="313"/>
      <c r="I803" s="314"/>
    </row>
    <row r="804" spans="1:36" s="40" customFormat="1" ht="31.5" x14ac:dyDescent="0.25">
      <c r="A804" s="10" t="s">
        <v>96</v>
      </c>
      <c r="B804" s="100" t="s">
        <v>450</v>
      </c>
      <c r="C804" s="91" t="s">
        <v>97</v>
      </c>
      <c r="D804" s="259">
        <v>10000</v>
      </c>
      <c r="E804" s="154"/>
      <c r="F804" s="315"/>
      <c r="G804" s="316"/>
      <c r="H804" s="316"/>
      <c r="I804" s="317"/>
      <c r="J804" s="318"/>
      <c r="K804" s="319"/>
      <c r="L804" s="319"/>
      <c r="M804" s="320"/>
      <c r="N804" s="321"/>
      <c r="O804" s="320"/>
      <c r="P804" s="320"/>
      <c r="Q804" s="320"/>
      <c r="R804" s="320"/>
      <c r="S804" s="320"/>
      <c r="T804" s="320"/>
      <c r="U804" s="320"/>
      <c r="V804" s="320"/>
      <c r="W804" s="320"/>
      <c r="X804" s="320"/>
      <c r="Y804" s="320"/>
      <c r="Z804" s="320"/>
      <c r="AA804" s="320"/>
      <c r="AB804" s="320"/>
      <c r="AC804" s="320"/>
      <c r="AD804" s="320"/>
      <c r="AE804" s="320"/>
      <c r="AF804" s="320"/>
      <c r="AG804" s="320"/>
      <c r="AH804" s="320"/>
      <c r="AI804" s="320"/>
      <c r="AJ804" s="320"/>
    </row>
    <row r="805" spans="1:36" ht="47.25" x14ac:dyDescent="0.25">
      <c r="A805" s="29" t="s">
        <v>785</v>
      </c>
      <c r="B805" s="111" t="s">
        <v>451</v>
      </c>
      <c r="C805" s="108"/>
      <c r="D805" s="254">
        <f>D806</f>
        <v>12918</v>
      </c>
      <c r="E805" s="151"/>
      <c r="F805" s="289"/>
      <c r="G805" s="313"/>
      <c r="H805" s="313"/>
      <c r="I805" s="314"/>
    </row>
    <row r="806" spans="1:36" ht="47.25" x14ac:dyDescent="0.25">
      <c r="A806" s="23" t="s">
        <v>786</v>
      </c>
      <c r="B806" s="101" t="s">
        <v>454</v>
      </c>
      <c r="C806" s="96"/>
      <c r="D806" s="256">
        <f>D807+D810</f>
        <v>12918</v>
      </c>
      <c r="E806" s="153"/>
      <c r="F806" s="289"/>
      <c r="G806" s="313"/>
      <c r="H806" s="313"/>
      <c r="I806" s="314"/>
    </row>
    <row r="807" spans="1:36" ht="31.5" x14ac:dyDescent="0.2">
      <c r="A807" s="187" t="s">
        <v>532</v>
      </c>
      <c r="B807" s="100" t="s">
        <v>454</v>
      </c>
      <c r="C807" s="91" t="s">
        <v>15</v>
      </c>
      <c r="D807" s="256">
        <f t="shared" ref="D807:D808" si="118">D808</f>
        <v>62</v>
      </c>
      <c r="E807" s="153"/>
      <c r="F807" s="289"/>
      <c r="G807" s="313"/>
      <c r="H807" s="313"/>
      <c r="I807" s="314"/>
    </row>
    <row r="808" spans="1:36" ht="31.5" x14ac:dyDescent="0.25">
      <c r="A808" s="18" t="s">
        <v>17</v>
      </c>
      <c r="B808" s="100" t="s">
        <v>454</v>
      </c>
      <c r="C808" s="91" t="s">
        <v>16</v>
      </c>
      <c r="D808" s="256">
        <f t="shared" si="118"/>
        <v>62</v>
      </c>
      <c r="E808" s="153"/>
      <c r="F808" s="289"/>
      <c r="G808" s="313"/>
      <c r="H808" s="313"/>
      <c r="I808" s="314"/>
    </row>
    <row r="809" spans="1:36" ht="15.75" x14ac:dyDescent="0.25">
      <c r="A809" s="18" t="s">
        <v>802</v>
      </c>
      <c r="B809" s="100" t="s">
        <v>454</v>
      </c>
      <c r="C809" s="91" t="s">
        <v>78</v>
      </c>
      <c r="D809" s="259">
        <v>62</v>
      </c>
      <c r="E809" s="154"/>
      <c r="F809" s="289"/>
      <c r="G809" s="313"/>
      <c r="H809" s="313"/>
      <c r="I809" s="314"/>
    </row>
    <row r="810" spans="1:36" ht="15.75" x14ac:dyDescent="0.25">
      <c r="A810" s="18" t="s">
        <v>22</v>
      </c>
      <c r="B810" s="100" t="s">
        <v>454</v>
      </c>
      <c r="C810" s="91" t="s">
        <v>23</v>
      </c>
      <c r="D810" s="259">
        <f>D811+D813</f>
        <v>12856</v>
      </c>
      <c r="E810" s="154"/>
      <c r="F810" s="289"/>
      <c r="G810" s="313"/>
      <c r="H810" s="313"/>
      <c r="I810" s="314"/>
    </row>
    <row r="811" spans="1:36" ht="15.75" x14ac:dyDescent="0.25">
      <c r="A811" s="18" t="s">
        <v>39</v>
      </c>
      <c r="B811" s="100" t="s">
        <v>454</v>
      </c>
      <c r="C811" s="91" t="s">
        <v>7</v>
      </c>
      <c r="D811" s="259">
        <f>D812</f>
        <v>5392</v>
      </c>
      <c r="E811" s="154"/>
      <c r="F811" s="289"/>
      <c r="G811" s="313"/>
      <c r="H811" s="313"/>
      <c r="I811" s="314"/>
    </row>
    <row r="812" spans="1:36" ht="31.5" x14ac:dyDescent="0.25">
      <c r="A812" s="14" t="s">
        <v>140</v>
      </c>
      <c r="B812" s="100" t="s">
        <v>454</v>
      </c>
      <c r="C812" s="91" t="s">
        <v>125</v>
      </c>
      <c r="D812" s="259">
        <v>5392</v>
      </c>
      <c r="E812" s="154"/>
      <c r="F812" s="289"/>
      <c r="G812" s="313"/>
      <c r="H812" s="313"/>
      <c r="I812" s="314"/>
    </row>
    <row r="813" spans="1:36" ht="31.5" x14ac:dyDescent="0.25">
      <c r="A813" s="14" t="s">
        <v>124</v>
      </c>
      <c r="B813" s="100" t="s">
        <v>454</v>
      </c>
      <c r="C813" s="91" t="s">
        <v>146</v>
      </c>
      <c r="D813" s="259">
        <f>D814</f>
        <v>7464</v>
      </c>
      <c r="E813" s="154"/>
      <c r="F813" s="289"/>
      <c r="G813" s="313"/>
      <c r="H813" s="313"/>
      <c r="I813" s="314"/>
    </row>
    <row r="814" spans="1:36" ht="31.5" x14ac:dyDescent="0.25">
      <c r="A814" s="14" t="s">
        <v>134</v>
      </c>
      <c r="B814" s="100" t="s">
        <v>454</v>
      </c>
      <c r="C814" s="91" t="s">
        <v>147</v>
      </c>
      <c r="D814" s="259">
        <v>7464</v>
      </c>
      <c r="E814" s="154"/>
      <c r="F814" s="289"/>
      <c r="G814" s="313"/>
      <c r="H814" s="313"/>
      <c r="I814" s="314"/>
    </row>
    <row r="815" spans="1:36" ht="31.5" x14ac:dyDescent="0.25">
      <c r="A815" s="19" t="s">
        <v>303</v>
      </c>
      <c r="B815" s="111" t="s">
        <v>452</v>
      </c>
      <c r="C815" s="108"/>
      <c r="D815" s="254">
        <f t="shared" ref="D815:D818" si="119">D816</f>
        <v>34895</v>
      </c>
      <c r="E815" s="151"/>
      <c r="F815" s="289"/>
      <c r="G815" s="313"/>
      <c r="H815" s="313"/>
      <c r="I815" s="314"/>
    </row>
    <row r="816" spans="1:36" ht="31.5" x14ac:dyDescent="0.25">
      <c r="A816" s="32" t="s">
        <v>150</v>
      </c>
      <c r="B816" s="101" t="s">
        <v>453</v>
      </c>
      <c r="C816" s="96"/>
      <c r="D816" s="256">
        <f t="shared" si="119"/>
        <v>34895</v>
      </c>
      <c r="E816" s="153"/>
      <c r="F816" s="289"/>
      <c r="G816" s="313"/>
      <c r="H816" s="313"/>
      <c r="I816" s="314"/>
    </row>
    <row r="817" spans="1:16381" ht="31.5" x14ac:dyDescent="0.2">
      <c r="A817" s="187" t="s">
        <v>532</v>
      </c>
      <c r="B817" s="100" t="s">
        <v>453</v>
      </c>
      <c r="C817" s="91" t="s">
        <v>15</v>
      </c>
      <c r="D817" s="259">
        <f t="shared" si="119"/>
        <v>34895</v>
      </c>
      <c r="E817" s="154"/>
      <c r="F817" s="289"/>
      <c r="G817" s="313"/>
      <c r="H817" s="313"/>
      <c r="I817" s="314"/>
    </row>
    <row r="818" spans="1:16381" ht="31.5" x14ac:dyDescent="0.25">
      <c r="A818" s="18" t="s">
        <v>17</v>
      </c>
      <c r="B818" s="100" t="s">
        <v>453</v>
      </c>
      <c r="C818" s="91" t="s">
        <v>16</v>
      </c>
      <c r="D818" s="259">
        <f t="shared" si="119"/>
        <v>34895</v>
      </c>
      <c r="E818" s="154"/>
      <c r="F818" s="289"/>
      <c r="G818" s="313"/>
      <c r="H818" s="313"/>
      <c r="I818" s="314"/>
    </row>
    <row r="819" spans="1:16381" ht="15.75" x14ac:dyDescent="0.25">
      <c r="A819" s="18" t="s">
        <v>802</v>
      </c>
      <c r="B819" s="100" t="s">
        <v>453</v>
      </c>
      <c r="C819" s="91" t="s">
        <v>78</v>
      </c>
      <c r="D819" s="259">
        <f>37264-2369</f>
        <v>34895</v>
      </c>
      <c r="E819" s="154"/>
      <c r="F819" s="289"/>
      <c r="G819" s="313"/>
      <c r="H819" s="313"/>
      <c r="I819" s="314"/>
    </row>
    <row r="820" spans="1:16381" ht="38.25" customHeight="1" x14ac:dyDescent="0.2">
      <c r="A820" s="4" t="s">
        <v>674</v>
      </c>
      <c r="B820" s="84" t="s">
        <v>304</v>
      </c>
      <c r="C820" s="85"/>
      <c r="D820" s="253">
        <f>D821+D862+D890+D902+D916+D897</f>
        <v>1255070.2</v>
      </c>
      <c r="E820" s="304"/>
      <c r="F820" s="298"/>
      <c r="G820" s="298"/>
      <c r="H820" s="298"/>
      <c r="I820" s="324"/>
      <c r="J820" s="296"/>
      <c r="K820" s="298"/>
      <c r="L820" s="298"/>
      <c r="M820" s="298"/>
      <c r="N820" s="299"/>
      <c r="O820" s="298"/>
      <c r="P820" s="298"/>
      <c r="Q820" s="298"/>
      <c r="R820" s="298"/>
      <c r="S820" s="298"/>
      <c r="T820" s="298"/>
      <c r="U820" s="298"/>
      <c r="V820" s="298"/>
      <c r="W820" s="298"/>
      <c r="X820" s="298"/>
      <c r="Y820" s="298"/>
      <c r="Z820" s="298"/>
      <c r="AA820" s="298"/>
      <c r="AB820" s="298"/>
      <c r="AC820" s="298"/>
      <c r="AD820" s="298"/>
      <c r="AE820" s="298"/>
      <c r="AF820" s="298"/>
      <c r="AG820" s="298"/>
      <c r="AH820" s="298"/>
      <c r="AI820" s="298"/>
      <c r="AJ820" s="298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  <c r="FU820" s="5"/>
      <c r="FV820" s="5"/>
      <c r="FW820" s="5"/>
      <c r="FX820" s="5"/>
      <c r="FY820" s="5"/>
      <c r="FZ820" s="5"/>
      <c r="GA820" s="5"/>
      <c r="GB820" s="5"/>
      <c r="GC820" s="5"/>
      <c r="GD820" s="5"/>
      <c r="GE820" s="5"/>
      <c r="GF820" s="5"/>
      <c r="GG820" s="5"/>
      <c r="GH820" s="5"/>
      <c r="GI820" s="5"/>
      <c r="GJ820" s="5"/>
      <c r="GK820" s="5"/>
      <c r="GL820" s="5"/>
      <c r="GM820" s="5"/>
      <c r="GN820" s="5"/>
      <c r="GO820" s="5"/>
      <c r="GP820" s="5"/>
      <c r="GQ820" s="5"/>
      <c r="GR820" s="5"/>
      <c r="GS820" s="5"/>
      <c r="GT820" s="5"/>
      <c r="GU820" s="5"/>
      <c r="GV820" s="5"/>
      <c r="GW820" s="5"/>
      <c r="GX820" s="5"/>
      <c r="GY820" s="5"/>
      <c r="GZ820" s="5"/>
      <c r="HA820" s="5"/>
      <c r="HB820" s="5"/>
      <c r="HC820" s="5"/>
      <c r="HD820" s="5"/>
      <c r="HE820" s="5"/>
      <c r="HF820" s="5"/>
      <c r="HG820" s="5"/>
      <c r="HH820" s="5"/>
      <c r="HI820" s="5"/>
      <c r="HJ820" s="5"/>
      <c r="HK820" s="5"/>
      <c r="HL820" s="5"/>
      <c r="HM820" s="5"/>
      <c r="HN820" s="5"/>
      <c r="HO820" s="5"/>
      <c r="HP820" s="5"/>
      <c r="HQ820" s="5"/>
      <c r="HR820" s="5"/>
      <c r="HS820" s="5"/>
      <c r="HT820" s="5"/>
      <c r="HU820" s="5"/>
      <c r="HV820" s="5"/>
      <c r="HW820" s="5"/>
      <c r="HX820" s="5"/>
      <c r="HY820" s="5"/>
      <c r="HZ820" s="5"/>
      <c r="IA820" s="5"/>
      <c r="IB820" s="5"/>
      <c r="IC820" s="5"/>
      <c r="ID820" s="5"/>
      <c r="IE820" s="5"/>
      <c r="IF820" s="5"/>
      <c r="IG820" s="5"/>
      <c r="IH820" s="5"/>
      <c r="II820" s="5"/>
      <c r="IJ820" s="5"/>
      <c r="IK820" s="5"/>
      <c r="IL820" s="5"/>
      <c r="IM820" s="5"/>
      <c r="IN820" s="5"/>
      <c r="IO820" s="5"/>
      <c r="IP820" s="5"/>
      <c r="IQ820" s="5"/>
      <c r="IR820" s="5"/>
      <c r="IS820" s="5"/>
      <c r="IT820" s="5"/>
      <c r="IU820" s="5"/>
      <c r="IV820" s="5"/>
      <c r="IW820" s="5"/>
      <c r="IX820" s="5"/>
      <c r="IY820" s="5"/>
      <c r="IZ820" s="5"/>
      <c r="JA820" s="5"/>
      <c r="JB820" s="5"/>
      <c r="JC820" s="5"/>
      <c r="JD820" s="5"/>
      <c r="JE820" s="5"/>
      <c r="JF820" s="5"/>
      <c r="JG820" s="5"/>
      <c r="JH820" s="5"/>
      <c r="JI820" s="5"/>
      <c r="JJ820" s="5"/>
      <c r="JK820" s="5"/>
      <c r="JL820" s="5"/>
      <c r="JM820" s="5"/>
      <c r="JN820" s="5"/>
      <c r="JO820" s="5"/>
      <c r="JP820" s="5"/>
      <c r="JQ820" s="5"/>
      <c r="JR820" s="5"/>
      <c r="JS820" s="5"/>
      <c r="JT820" s="5"/>
      <c r="JU820" s="5"/>
      <c r="JV820" s="5"/>
      <c r="JW820" s="5"/>
      <c r="JX820" s="5"/>
      <c r="JY820" s="5"/>
      <c r="JZ820" s="5"/>
      <c r="KA820" s="5"/>
      <c r="KB820" s="5"/>
      <c r="KC820" s="5"/>
      <c r="KD820" s="5"/>
      <c r="KE820" s="5"/>
      <c r="KF820" s="5"/>
      <c r="KG820" s="5"/>
      <c r="KH820" s="5"/>
      <c r="KI820" s="5"/>
      <c r="KJ820" s="5"/>
      <c r="KK820" s="5"/>
      <c r="KL820" s="5"/>
      <c r="KM820" s="5"/>
      <c r="KN820" s="5"/>
      <c r="KO820" s="5"/>
      <c r="KP820" s="5"/>
      <c r="KQ820" s="5"/>
      <c r="KR820" s="5"/>
      <c r="KS820" s="5"/>
      <c r="KT820" s="5"/>
      <c r="KU820" s="5"/>
      <c r="KV820" s="5"/>
      <c r="KW820" s="5"/>
      <c r="KX820" s="5"/>
      <c r="KY820" s="5"/>
      <c r="KZ820" s="5"/>
      <c r="LA820" s="5"/>
      <c r="LB820" s="5"/>
      <c r="LC820" s="5"/>
      <c r="LD820" s="5"/>
      <c r="LE820" s="5"/>
      <c r="LF820" s="5"/>
      <c r="LG820" s="5"/>
      <c r="LH820" s="5"/>
      <c r="LI820" s="5"/>
      <c r="LJ820" s="5"/>
      <c r="LK820" s="5"/>
      <c r="LL820" s="5"/>
      <c r="LM820" s="5"/>
      <c r="LN820" s="5"/>
      <c r="LO820" s="5"/>
      <c r="LP820" s="5"/>
      <c r="LQ820" s="5"/>
      <c r="LR820" s="5"/>
      <c r="LS820" s="5"/>
      <c r="LT820" s="5"/>
      <c r="LU820" s="5"/>
      <c r="LV820" s="5"/>
      <c r="LW820" s="5"/>
      <c r="LX820" s="5"/>
      <c r="LY820" s="5"/>
      <c r="LZ820" s="5"/>
      <c r="MA820" s="5"/>
      <c r="MB820" s="5"/>
      <c r="MC820" s="5"/>
      <c r="MD820" s="5"/>
      <c r="ME820" s="5"/>
      <c r="MF820" s="5"/>
      <c r="MG820" s="5"/>
      <c r="MH820" s="5"/>
      <c r="MI820" s="5"/>
      <c r="MJ820" s="5"/>
      <c r="MK820" s="5"/>
      <c r="ML820" s="5"/>
      <c r="MM820" s="5"/>
      <c r="MN820" s="5"/>
      <c r="MO820" s="5"/>
      <c r="MP820" s="5"/>
      <c r="MQ820" s="5"/>
      <c r="MR820" s="5"/>
      <c r="MS820" s="5"/>
      <c r="MT820" s="5"/>
      <c r="MU820" s="5"/>
      <c r="MV820" s="5"/>
      <c r="MW820" s="5"/>
      <c r="MX820" s="5"/>
      <c r="MY820" s="5"/>
      <c r="MZ820" s="5"/>
      <c r="NA820" s="5"/>
      <c r="NB820" s="5"/>
      <c r="NC820" s="5"/>
      <c r="ND820" s="5"/>
      <c r="NE820" s="5"/>
      <c r="NF820" s="5"/>
      <c r="NG820" s="5"/>
      <c r="NH820" s="5"/>
      <c r="NI820" s="5"/>
      <c r="NJ820" s="5"/>
      <c r="NK820" s="5"/>
      <c r="NL820" s="5"/>
      <c r="NM820" s="5"/>
      <c r="NN820" s="5"/>
      <c r="NO820" s="5"/>
      <c r="NP820" s="5"/>
      <c r="NQ820" s="5"/>
      <c r="NR820" s="5"/>
      <c r="NS820" s="5"/>
      <c r="NT820" s="5"/>
      <c r="NU820" s="5"/>
      <c r="NV820" s="5"/>
      <c r="NW820" s="5"/>
      <c r="NX820" s="5"/>
      <c r="NY820" s="5"/>
      <c r="NZ820" s="5"/>
      <c r="OA820" s="5"/>
      <c r="OB820" s="5"/>
      <c r="OC820" s="5"/>
      <c r="OD820" s="5"/>
      <c r="OE820" s="5"/>
      <c r="OF820" s="5"/>
      <c r="OG820" s="5"/>
      <c r="OH820" s="5"/>
      <c r="OI820" s="5"/>
      <c r="OJ820" s="5"/>
      <c r="OK820" s="5"/>
      <c r="OL820" s="5"/>
      <c r="OM820" s="5"/>
      <c r="ON820" s="5"/>
      <c r="OO820" s="5"/>
      <c r="OP820" s="5"/>
      <c r="OQ820" s="5"/>
      <c r="OR820" s="5"/>
      <c r="OS820" s="5"/>
      <c r="OT820" s="5"/>
      <c r="OU820" s="5"/>
      <c r="OV820" s="5"/>
      <c r="OW820" s="5"/>
      <c r="OX820" s="5"/>
      <c r="OY820" s="5"/>
      <c r="OZ820" s="5"/>
      <c r="PA820" s="5"/>
      <c r="PB820" s="5"/>
      <c r="PC820" s="5"/>
      <c r="PD820" s="5"/>
      <c r="PE820" s="5"/>
      <c r="PF820" s="5"/>
      <c r="PG820" s="5"/>
      <c r="PH820" s="5"/>
      <c r="PI820" s="5"/>
      <c r="PJ820" s="5"/>
      <c r="PK820" s="5"/>
      <c r="PL820" s="5"/>
      <c r="PM820" s="5"/>
      <c r="PN820" s="5"/>
      <c r="PO820" s="5"/>
      <c r="PP820" s="5"/>
      <c r="PQ820" s="5"/>
      <c r="PR820" s="5"/>
      <c r="PS820" s="5"/>
      <c r="PT820" s="5"/>
      <c r="PU820" s="5"/>
      <c r="PV820" s="5"/>
      <c r="PW820" s="5"/>
      <c r="PX820" s="5"/>
      <c r="PY820" s="5"/>
      <c r="PZ820" s="5"/>
      <c r="QA820" s="5"/>
      <c r="QB820" s="5"/>
      <c r="QC820" s="5"/>
      <c r="QD820" s="5"/>
      <c r="QE820" s="5"/>
      <c r="QF820" s="5"/>
      <c r="QG820" s="5"/>
      <c r="QH820" s="5"/>
      <c r="QI820" s="5"/>
      <c r="QJ820" s="5"/>
      <c r="QK820" s="5"/>
      <c r="QL820" s="5"/>
      <c r="QM820" s="5"/>
      <c r="QN820" s="5"/>
      <c r="QO820" s="5"/>
      <c r="QP820" s="5"/>
      <c r="QQ820" s="5"/>
      <c r="QR820" s="5"/>
      <c r="QS820" s="5"/>
      <c r="QT820" s="5"/>
      <c r="QU820" s="5"/>
      <c r="QV820" s="5"/>
      <c r="QW820" s="5"/>
      <c r="QX820" s="5"/>
      <c r="QY820" s="5"/>
      <c r="QZ820" s="5"/>
      <c r="RA820" s="5"/>
      <c r="RB820" s="5"/>
      <c r="RC820" s="5"/>
      <c r="RD820" s="5"/>
      <c r="RE820" s="5"/>
      <c r="RF820" s="5"/>
      <c r="RG820" s="5"/>
      <c r="RH820" s="5"/>
      <c r="RI820" s="5"/>
      <c r="RJ820" s="5"/>
      <c r="RK820" s="5"/>
      <c r="RL820" s="5"/>
      <c r="RM820" s="5"/>
      <c r="RN820" s="5"/>
      <c r="RO820" s="5"/>
      <c r="RP820" s="5"/>
      <c r="RQ820" s="5"/>
      <c r="RR820" s="5"/>
      <c r="RS820" s="5"/>
      <c r="RT820" s="5"/>
      <c r="RU820" s="5"/>
      <c r="RV820" s="5"/>
      <c r="RW820" s="5"/>
      <c r="RX820" s="5"/>
      <c r="RY820" s="5"/>
      <c r="RZ820" s="5"/>
      <c r="SA820" s="5"/>
      <c r="SB820" s="5"/>
      <c r="SC820" s="5"/>
      <c r="SD820" s="5"/>
      <c r="SE820" s="5"/>
      <c r="SF820" s="5"/>
      <c r="SG820" s="5"/>
      <c r="SH820" s="5"/>
      <c r="SI820" s="5"/>
      <c r="SJ820" s="5"/>
      <c r="SK820" s="5"/>
      <c r="SL820" s="5"/>
      <c r="SM820" s="5"/>
      <c r="SN820" s="5"/>
      <c r="SO820" s="5"/>
      <c r="SP820" s="5"/>
      <c r="SQ820" s="5"/>
      <c r="SR820" s="5"/>
      <c r="SS820" s="5"/>
      <c r="ST820" s="5"/>
      <c r="SU820" s="5"/>
      <c r="SV820" s="5"/>
      <c r="SW820" s="5"/>
      <c r="SX820" s="5"/>
      <c r="SY820" s="5"/>
      <c r="SZ820" s="5"/>
      <c r="TA820" s="5"/>
      <c r="TB820" s="5"/>
      <c r="TC820" s="5"/>
      <c r="TD820" s="5"/>
      <c r="TE820" s="5"/>
      <c r="TF820" s="5"/>
      <c r="TG820" s="5"/>
      <c r="TH820" s="5"/>
      <c r="TI820" s="5"/>
      <c r="TJ820" s="5"/>
      <c r="TK820" s="5"/>
      <c r="TL820" s="5"/>
      <c r="TM820" s="5"/>
      <c r="TN820" s="5"/>
      <c r="TO820" s="5"/>
      <c r="TP820" s="5"/>
      <c r="TQ820" s="5"/>
      <c r="TR820" s="5"/>
      <c r="TS820" s="5"/>
      <c r="TT820" s="5"/>
      <c r="TU820" s="5"/>
      <c r="TV820" s="5"/>
      <c r="TW820" s="5"/>
      <c r="TX820" s="5"/>
      <c r="TY820" s="5"/>
      <c r="TZ820" s="5"/>
      <c r="UA820" s="5"/>
      <c r="UB820" s="5"/>
      <c r="UC820" s="5"/>
      <c r="UD820" s="5"/>
      <c r="UE820" s="5"/>
      <c r="UF820" s="5"/>
      <c r="UG820" s="5"/>
      <c r="UH820" s="5"/>
      <c r="UI820" s="5"/>
      <c r="UJ820" s="5"/>
      <c r="UK820" s="5"/>
      <c r="UL820" s="5"/>
      <c r="UM820" s="5"/>
      <c r="UN820" s="5"/>
      <c r="UO820" s="5"/>
      <c r="UP820" s="5"/>
      <c r="UQ820" s="5"/>
      <c r="UR820" s="5"/>
      <c r="US820" s="5"/>
      <c r="UT820" s="5"/>
      <c r="UU820" s="5"/>
      <c r="UV820" s="5"/>
      <c r="UW820" s="5"/>
      <c r="UX820" s="5"/>
      <c r="UY820" s="5"/>
      <c r="UZ820" s="5"/>
      <c r="VA820" s="5"/>
      <c r="VB820" s="5"/>
      <c r="VC820" s="5"/>
      <c r="VD820" s="5"/>
      <c r="VE820" s="5"/>
      <c r="VF820" s="5"/>
      <c r="VG820" s="5"/>
      <c r="VH820" s="5"/>
      <c r="VI820" s="5"/>
      <c r="VJ820" s="5"/>
      <c r="VK820" s="5"/>
      <c r="VL820" s="5"/>
      <c r="VM820" s="5"/>
      <c r="VN820" s="5"/>
      <c r="VO820" s="5"/>
      <c r="VP820" s="5"/>
      <c r="VQ820" s="5"/>
      <c r="VR820" s="5"/>
      <c r="VS820" s="5"/>
      <c r="VT820" s="5"/>
      <c r="VU820" s="5"/>
      <c r="VV820" s="5"/>
      <c r="VW820" s="5"/>
      <c r="VX820" s="5"/>
      <c r="VY820" s="5"/>
      <c r="VZ820" s="5"/>
      <c r="WA820" s="5"/>
      <c r="WB820" s="5"/>
      <c r="WC820" s="5"/>
      <c r="WD820" s="5"/>
      <c r="WE820" s="5"/>
      <c r="WF820" s="5"/>
      <c r="WG820" s="5"/>
      <c r="WH820" s="5"/>
      <c r="WI820" s="5"/>
      <c r="WJ820" s="5"/>
      <c r="WK820" s="5"/>
      <c r="WL820" s="5"/>
      <c r="WM820" s="5"/>
      <c r="WN820" s="5"/>
      <c r="WO820" s="5"/>
      <c r="WP820" s="5"/>
      <c r="WQ820" s="5"/>
      <c r="WR820" s="5"/>
      <c r="WS820" s="5"/>
      <c r="WT820" s="5"/>
      <c r="WU820" s="5"/>
      <c r="WV820" s="5"/>
      <c r="WW820" s="5"/>
      <c r="WX820" s="5"/>
      <c r="WY820" s="5"/>
      <c r="WZ820" s="5"/>
      <c r="XA820" s="5"/>
      <c r="XB820" s="5"/>
      <c r="XC820" s="5"/>
      <c r="XD820" s="5"/>
      <c r="XE820" s="5"/>
      <c r="XF820" s="5"/>
      <c r="XG820" s="5"/>
      <c r="XH820" s="5"/>
      <c r="XI820" s="5"/>
      <c r="XJ820" s="5"/>
      <c r="XK820" s="5"/>
      <c r="XL820" s="5"/>
      <c r="XM820" s="5"/>
      <c r="XN820" s="5"/>
      <c r="XO820" s="5"/>
      <c r="XP820" s="5"/>
      <c r="XQ820" s="5"/>
      <c r="XR820" s="5"/>
      <c r="XS820" s="5"/>
      <c r="XT820" s="5"/>
      <c r="XU820" s="5"/>
      <c r="XV820" s="5"/>
      <c r="XW820" s="5"/>
      <c r="XX820" s="5"/>
      <c r="XY820" s="5"/>
      <c r="XZ820" s="5"/>
      <c r="YA820" s="5"/>
      <c r="YB820" s="5"/>
      <c r="YC820" s="5"/>
      <c r="YD820" s="5"/>
      <c r="YE820" s="5"/>
      <c r="YF820" s="5"/>
      <c r="YG820" s="5"/>
      <c r="YH820" s="5"/>
      <c r="YI820" s="5"/>
      <c r="YJ820" s="5"/>
      <c r="YK820" s="5"/>
      <c r="YL820" s="5"/>
      <c r="YM820" s="5"/>
      <c r="YN820" s="5"/>
      <c r="YO820" s="5"/>
      <c r="YP820" s="5"/>
      <c r="YQ820" s="5"/>
      <c r="YR820" s="5"/>
      <c r="YS820" s="5"/>
      <c r="YT820" s="5"/>
      <c r="YU820" s="5"/>
      <c r="YV820" s="5"/>
      <c r="YW820" s="5"/>
      <c r="YX820" s="5"/>
      <c r="YY820" s="5"/>
      <c r="YZ820" s="5"/>
      <c r="ZA820" s="5"/>
      <c r="ZB820" s="5"/>
      <c r="ZC820" s="5"/>
      <c r="ZD820" s="5"/>
      <c r="ZE820" s="5"/>
      <c r="ZF820" s="5"/>
      <c r="ZG820" s="5"/>
      <c r="ZH820" s="5"/>
      <c r="ZI820" s="5"/>
      <c r="ZJ820" s="5"/>
      <c r="ZK820" s="5"/>
      <c r="ZL820" s="5"/>
      <c r="ZM820" s="5"/>
      <c r="ZN820" s="5"/>
      <c r="ZO820" s="5"/>
      <c r="ZP820" s="5"/>
      <c r="ZQ820" s="5"/>
      <c r="ZR820" s="5"/>
      <c r="ZS820" s="5"/>
      <c r="ZT820" s="5"/>
      <c r="ZU820" s="5"/>
      <c r="ZV820" s="5"/>
      <c r="ZW820" s="5"/>
      <c r="ZX820" s="5"/>
      <c r="ZY820" s="5"/>
      <c r="ZZ820" s="5"/>
      <c r="AAA820" s="5"/>
      <c r="AAB820" s="5"/>
      <c r="AAC820" s="5"/>
      <c r="AAD820" s="5"/>
      <c r="AAE820" s="5"/>
      <c r="AAF820" s="5"/>
      <c r="AAG820" s="5"/>
      <c r="AAH820" s="5"/>
      <c r="AAI820" s="5"/>
      <c r="AAJ820" s="5"/>
      <c r="AAK820" s="5"/>
      <c r="AAL820" s="5"/>
      <c r="AAM820" s="5"/>
      <c r="AAN820" s="5"/>
      <c r="AAO820" s="5"/>
      <c r="AAP820" s="5"/>
      <c r="AAQ820" s="5"/>
      <c r="AAR820" s="5"/>
      <c r="AAS820" s="5"/>
      <c r="AAT820" s="5"/>
      <c r="AAU820" s="5"/>
      <c r="AAV820" s="5"/>
      <c r="AAW820" s="5"/>
      <c r="AAX820" s="5"/>
      <c r="AAY820" s="5"/>
      <c r="AAZ820" s="5"/>
      <c r="ABA820" s="5"/>
      <c r="ABB820" s="5"/>
      <c r="ABC820" s="5"/>
      <c r="ABD820" s="5"/>
      <c r="ABE820" s="5"/>
      <c r="ABF820" s="5"/>
      <c r="ABG820" s="5"/>
      <c r="ABH820" s="5"/>
      <c r="ABI820" s="5"/>
      <c r="ABJ820" s="5"/>
      <c r="ABK820" s="5"/>
      <c r="ABL820" s="5"/>
      <c r="ABM820" s="5"/>
      <c r="ABN820" s="5"/>
      <c r="ABO820" s="5"/>
      <c r="ABP820" s="5"/>
      <c r="ABQ820" s="5"/>
      <c r="ABR820" s="5"/>
      <c r="ABS820" s="5"/>
      <c r="ABT820" s="5"/>
      <c r="ABU820" s="5"/>
      <c r="ABV820" s="5"/>
      <c r="ABW820" s="5"/>
      <c r="ABX820" s="5"/>
      <c r="ABY820" s="5"/>
      <c r="ABZ820" s="5"/>
      <c r="ACA820" s="5"/>
      <c r="ACB820" s="5"/>
      <c r="ACC820" s="5"/>
      <c r="ACD820" s="5"/>
      <c r="ACE820" s="5"/>
      <c r="ACF820" s="5"/>
      <c r="ACG820" s="5"/>
      <c r="ACH820" s="5"/>
      <c r="ACI820" s="5"/>
      <c r="ACJ820" s="5"/>
      <c r="ACK820" s="5"/>
      <c r="ACL820" s="5"/>
      <c r="ACM820" s="5"/>
      <c r="ACN820" s="5"/>
      <c r="ACO820" s="5"/>
      <c r="ACP820" s="5"/>
      <c r="ACQ820" s="5"/>
      <c r="ACR820" s="5"/>
      <c r="ACS820" s="5"/>
      <c r="ACT820" s="5"/>
      <c r="ACU820" s="5"/>
      <c r="ACV820" s="5"/>
      <c r="ACW820" s="5"/>
      <c r="ACX820" s="5"/>
      <c r="ACY820" s="5"/>
      <c r="ACZ820" s="5"/>
      <c r="ADA820" s="5"/>
      <c r="ADB820" s="5"/>
      <c r="ADC820" s="5"/>
      <c r="ADD820" s="5"/>
      <c r="ADE820" s="5"/>
      <c r="ADF820" s="5"/>
      <c r="ADG820" s="5"/>
      <c r="ADH820" s="5"/>
      <c r="ADI820" s="5"/>
      <c r="ADJ820" s="5"/>
      <c r="ADK820" s="5"/>
      <c r="ADL820" s="5"/>
      <c r="ADM820" s="5"/>
      <c r="ADN820" s="5"/>
      <c r="ADO820" s="5"/>
      <c r="ADP820" s="5"/>
      <c r="ADQ820" s="5"/>
      <c r="ADR820" s="5"/>
      <c r="ADS820" s="5"/>
      <c r="ADT820" s="5"/>
      <c r="ADU820" s="5"/>
      <c r="ADV820" s="5"/>
      <c r="ADW820" s="5"/>
      <c r="ADX820" s="5"/>
      <c r="ADY820" s="5"/>
      <c r="ADZ820" s="5"/>
      <c r="AEA820" s="5"/>
      <c r="AEB820" s="5"/>
      <c r="AEC820" s="5"/>
      <c r="AED820" s="5"/>
      <c r="AEE820" s="5"/>
      <c r="AEF820" s="5"/>
      <c r="AEG820" s="5"/>
      <c r="AEH820" s="5"/>
      <c r="AEI820" s="5"/>
      <c r="AEJ820" s="5"/>
      <c r="AEK820" s="5"/>
      <c r="AEL820" s="5"/>
      <c r="AEM820" s="5"/>
      <c r="AEN820" s="5"/>
      <c r="AEO820" s="5"/>
      <c r="AEP820" s="5"/>
      <c r="AEQ820" s="5"/>
      <c r="AER820" s="5"/>
      <c r="AES820" s="5"/>
      <c r="AET820" s="5"/>
      <c r="AEU820" s="5"/>
      <c r="AEV820" s="5"/>
      <c r="AEW820" s="5"/>
      <c r="AEX820" s="5"/>
      <c r="AEY820" s="5"/>
      <c r="AEZ820" s="5"/>
      <c r="AFA820" s="5"/>
      <c r="AFB820" s="5"/>
      <c r="AFC820" s="5"/>
      <c r="AFD820" s="5"/>
      <c r="AFE820" s="5"/>
      <c r="AFF820" s="5"/>
      <c r="AFG820" s="5"/>
      <c r="AFH820" s="5"/>
      <c r="AFI820" s="5"/>
      <c r="AFJ820" s="5"/>
      <c r="AFK820" s="5"/>
      <c r="AFL820" s="5"/>
      <c r="AFM820" s="5"/>
      <c r="AFN820" s="5"/>
      <c r="AFO820" s="5"/>
      <c r="AFP820" s="5"/>
      <c r="AFQ820" s="5"/>
      <c r="AFR820" s="5"/>
      <c r="AFS820" s="5"/>
      <c r="AFT820" s="5"/>
      <c r="AFU820" s="5"/>
      <c r="AFV820" s="5"/>
      <c r="AFW820" s="5"/>
      <c r="AFX820" s="5"/>
      <c r="AFY820" s="5"/>
      <c r="AFZ820" s="5"/>
      <c r="AGA820" s="5"/>
      <c r="AGB820" s="5"/>
      <c r="AGC820" s="5"/>
      <c r="AGD820" s="5"/>
      <c r="AGE820" s="5"/>
      <c r="AGF820" s="5"/>
      <c r="AGG820" s="5"/>
      <c r="AGH820" s="5"/>
      <c r="AGI820" s="5"/>
      <c r="AGJ820" s="5"/>
      <c r="AGK820" s="5"/>
      <c r="AGL820" s="5"/>
      <c r="AGM820" s="5"/>
      <c r="AGN820" s="5"/>
      <c r="AGO820" s="5"/>
      <c r="AGP820" s="5"/>
      <c r="AGQ820" s="5"/>
      <c r="AGR820" s="5"/>
      <c r="AGS820" s="5"/>
      <c r="AGT820" s="5"/>
      <c r="AGU820" s="5"/>
      <c r="AGV820" s="5"/>
      <c r="AGW820" s="5"/>
      <c r="AGX820" s="5"/>
      <c r="AGY820" s="5"/>
      <c r="AGZ820" s="5"/>
      <c r="AHA820" s="5"/>
      <c r="AHB820" s="5"/>
      <c r="AHC820" s="5"/>
      <c r="AHD820" s="5"/>
      <c r="AHE820" s="5"/>
      <c r="AHF820" s="5"/>
      <c r="AHG820" s="5"/>
      <c r="AHH820" s="5"/>
      <c r="AHI820" s="5"/>
      <c r="AHJ820" s="5"/>
      <c r="AHK820" s="5"/>
      <c r="AHL820" s="5"/>
      <c r="AHM820" s="5"/>
      <c r="AHN820" s="5"/>
      <c r="AHO820" s="5"/>
      <c r="AHP820" s="5"/>
      <c r="AHQ820" s="5"/>
      <c r="AHR820" s="5"/>
      <c r="AHS820" s="5"/>
      <c r="AHT820" s="5"/>
      <c r="AHU820" s="5"/>
      <c r="AHV820" s="5"/>
      <c r="AHW820" s="5"/>
      <c r="AHX820" s="5"/>
      <c r="AHY820" s="5"/>
      <c r="AHZ820" s="5"/>
      <c r="AIA820" s="5"/>
      <c r="AIB820" s="5"/>
      <c r="AIC820" s="5"/>
      <c r="AID820" s="5"/>
      <c r="AIE820" s="5"/>
      <c r="AIF820" s="5"/>
      <c r="AIG820" s="5"/>
      <c r="AIH820" s="5"/>
      <c r="AII820" s="5"/>
      <c r="AIJ820" s="5"/>
      <c r="AIK820" s="5"/>
      <c r="AIL820" s="5"/>
      <c r="AIM820" s="5"/>
      <c r="AIN820" s="5"/>
      <c r="AIO820" s="5"/>
      <c r="AIP820" s="5"/>
      <c r="AIQ820" s="5"/>
      <c r="AIR820" s="5"/>
      <c r="AIS820" s="5"/>
      <c r="AIT820" s="5"/>
      <c r="AIU820" s="5"/>
      <c r="AIV820" s="5"/>
      <c r="AIW820" s="5"/>
      <c r="AIX820" s="5"/>
      <c r="AIY820" s="5"/>
      <c r="AIZ820" s="5"/>
      <c r="AJA820" s="5"/>
      <c r="AJB820" s="5"/>
      <c r="AJC820" s="5"/>
      <c r="AJD820" s="5"/>
      <c r="AJE820" s="5"/>
      <c r="AJF820" s="5"/>
      <c r="AJG820" s="5"/>
      <c r="AJH820" s="5"/>
      <c r="AJI820" s="5"/>
      <c r="AJJ820" s="5"/>
      <c r="AJK820" s="5"/>
      <c r="AJL820" s="5"/>
      <c r="AJM820" s="5"/>
      <c r="AJN820" s="5"/>
      <c r="AJO820" s="5"/>
      <c r="AJP820" s="5"/>
      <c r="AJQ820" s="5"/>
      <c r="AJR820" s="5"/>
      <c r="AJS820" s="5"/>
      <c r="AJT820" s="5"/>
      <c r="AJU820" s="5"/>
      <c r="AJV820" s="5"/>
      <c r="AJW820" s="5"/>
      <c r="AJX820" s="5"/>
      <c r="AJY820" s="5"/>
      <c r="AJZ820" s="5"/>
      <c r="AKA820" s="5"/>
      <c r="AKB820" s="5"/>
      <c r="AKC820" s="5"/>
      <c r="AKD820" s="5"/>
      <c r="AKE820" s="5"/>
      <c r="AKF820" s="5"/>
      <c r="AKG820" s="5"/>
      <c r="AKH820" s="5"/>
      <c r="AKI820" s="5"/>
      <c r="AKJ820" s="5"/>
      <c r="AKK820" s="5"/>
      <c r="AKL820" s="5"/>
      <c r="AKM820" s="5"/>
      <c r="AKN820" s="5"/>
      <c r="AKO820" s="5"/>
      <c r="AKP820" s="5"/>
      <c r="AKQ820" s="5"/>
      <c r="AKR820" s="5"/>
      <c r="AKS820" s="5"/>
      <c r="AKT820" s="5"/>
      <c r="AKU820" s="5"/>
      <c r="AKV820" s="5"/>
      <c r="AKW820" s="5"/>
      <c r="AKX820" s="5"/>
      <c r="AKY820" s="5"/>
      <c r="AKZ820" s="5"/>
      <c r="ALA820" s="5"/>
      <c r="ALB820" s="5"/>
      <c r="ALC820" s="5"/>
      <c r="ALD820" s="5"/>
      <c r="ALE820" s="5"/>
      <c r="ALF820" s="5"/>
      <c r="ALG820" s="5"/>
      <c r="ALH820" s="5"/>
      <c r="ALI820" s="5"/>
      <c r="ALJ820" s="5"/>
      <c r="ALK820" s="5"/>
      <c r="ALL820" s="5"/>
      <c r="ALM820" s="5"/>
      <c r="ALN820" s="5"/>
      <c r="ALO820" s="5"/>
      <c r="ALP820" s="5"/>
      <c r="ALQ820" s="5"/>
      <c r="ALR820" s="5"/>
      <c r="ALS820" s="5"/>
      <c r="ALT820" s="5"/>
      <c r="ALU820" s="5"/>
      <c r="ALV820" s="5"/>
      <c r="ALW820" s="5"/>
      <c r="ALX820" s="5"/>
      <c r="ALY820" s="5"/>
      <c r="ALZ820" s="5"/>
      <c r="AMA820" s="5"/>
      <c r="AMB820" s="5"/>
      <c r="AMC820" s="5"/>
      <c r="AMD820" s="5"/>
      <c r="AME820" s="5"/>
      <c r="AMF820" s="5"/>
      <c r="AMG820" s="5"/>
      <c r="AMH820" s="5"/>
      <c r="AMI820" s="5"/>
      <c r="AMJ820" s="5"/>
      <c r="AMK820" s="5"/>
      <c r="AML820" s="5"/>
      <c r="AMM820" s="5"/>
      <c r="AMN820" s="5"/>
      <c r="AMO820" s="5"/>
      <c r="AMP820" s="5"/>
      <c r="AMQ820" s="5"/>
      <c r="AMR820" s="5"/>
      <c r="AMS820" s="5"/>
      <c r="AMT820" s="5"/>
      <c r="AMU820" s="5"/>
      <c r="AMV820" s="5"/>
      <c r="AMW820" s="5"/>
      <c r="AMX820" s="5"/>
      <c r="AMY820" s="5"/>
      <c r="AMZ820" s="5"/>
      <c r="ANA820" s="5"/>
      <c r="ANB820" s="5"/>
      <c r="ANC820" s="5"/>
      <c r="AND820" s="5"/>
      <c r="ANE820" s="5"/>
      <c r="ANF820" s="5"/>
      <c r="ANG820" s="5"/>
      <c r="ANH820" s="5"/>
      <c r="ANI820" s="5"/>
      <c r="ANJ820" s="5"/>
      <c r="ANK820" s="5"/>
      <c r="ANL820" s="5"/>
      <c r="ANM820" s="5"/>
      <c r="ANN820" s="5"/>
      <c r="ANO820" s="5"/>
      <c r="ANP820" s="5"/>
      <c r="ANQ820" s="5"/>
      <c r="ANR820" s="5"/>
      <c r="ANS820" s="5"/>
      <c r="ANT820" s="5"/>
      <c r="ANU820" s="5"/>
      <c r="ANV820" s="5"/>
      <c r="ANW820" s="5"/>
      <c r="ANX820" s="5"/>
      <c r="ANY820" s="5"/>
      <c r="ANZ820" s="5"/>
      <c r="AOA820" s="5"/>
      <c r="AOB820" s="5"/>
      <c r="AOC820" s="5"/>
      <c r="AOD820" s="5"/>
      <c r="AOE820" s="5"/>
      <c r="AOF820" s="5"/>
      <c r="AOG820" s="5"/>
      <c r="AOH820" s="5"/>
      <c r="AOI820" s="5"/>
      <c r="AOJ820" s="5"/>
      <c r="AOK820" s="5"/>
      <c r="AOL820" s="5"/>
      <c r="AOM820" s="5"/>
      <c r="AON820" s="5"/>
      <c r="AOO820" s="5"/>
      <c r="AOP820" s="5"/>
      <c r="AOQ820" s="5"/>
      <c r="AOR820" s="5"/>
      <c r="AOS820" s="5"/>
      <c r="AOT820" s="5"/>
      <c r="AOU820" s="5"/>
      <c r="AOV820" s="5"/>
      <c r="AOW820" s="5"/>
      <c r="AOX820" s="5"/>
      <c r="AOY820" s="5"/>
      <c r="AOZ820" s="5"/>
      <c r="APA820" s="5"/>
      <c r="APB820" s="5"/>
      <c r="APC820" s="5"/>
      <c r="APD820" s="5"/>
      <c r="APE820" s="5"/>
      <c r="APF820" s="5"/>
      <c r="APG820" s="5"/>
      <c r="APH820" s="5"/>
      <c r="API820" s="5"/>
      <c r="APJ820" s="5"/>
      <c r="APK820" s="5"/>
      <c r="APL820" s="5"/>
      <c r="APM820" s="5"/>
      <c r="APN820" s="5"/>
      <c r="APO820" s="5"/>
      <c r="APP820" s="5"/>
      <c r="APQ820" s="5"/>
      <c r="APR820" s="5"/>
      <c r="APS820" s="5"/>
      <c r="APT820" s="5"/>
      <c r="APU820" s="5"/>
      <c r="APV820" s="5"/>
      <c r="APW820" s="5"/>
      <c r="APX820" s="5"/>
      <c r="APY820" s="5"/>
      <c r="APZ820" s="5"/>
      <c r="AQA820" s="5"/>
      <c r="AQB820" s="5"/>
      <c r="AQC820" s="5"/>
      <c r="AQD820" s="5"/>
      <c r="AQE820" s="5"/>
      <c r="AQF820" s="5"/>
      <c r="AQG820" s="5"/>
      <c r="AQH820" s="5"/>
      <c r="AQI820" s="5"/>
      <c r="AQJ820" s="5"/>
      <c r="AQK820" s="5"/>
      <c r="AQL820" s="5"/>
      <c r="AQM820" s="5"/>
      <c r="AQN820" s="5"/>
      <c r="AQO820" s="5"/>
      <c r="AQP820" s="5"/>
      <c r="AQQ820" s="5"/>
      <c r="AQR820" s="5"/>
      <c r="AQS820" s="5"/>
      <c r="AQT820" s="5"/>
      <c r="AQU820" s="5"/>
      <c r="AQV820" s="5"/>
      <c r="AQW820" s="5"/>
      <c r="AQX820" s="5"/>
      <c r="AQY820" s="5"/>
      <c r="AQZ820" s="5"/>
      <c r="ARA820" s="5"/>
      <c r="ARB820" s="5"/>
      <c r="ARC820" s="5"/>
      <c r="ARD820" s="5"/>
      <c r="ARE820" s="5"/>
      <c r="ARF820" s="5"/>
      <c r="ARG820" s="5"/>
      <c r="ARH820" s="5"/>
      <c r="ARI820" s="5"/>
      <c r="ARJ820" s="5"/>
      <c r="ARK820" s="5"/>
      <c r="ARL820" s="5"/>
      <c r="ARM820" s="5"/>
      <c r="ARN820" s="5"/>
      <c r="ARO820" s="5"/>
      <c r="ARP820" s="5"/>
      <c r="ARQ820" s="5"/>
      <c r="ARR820" s="5"/>
      <c r="ARS820" s="5"/>
      <c r="ART820" s="5"/>
      <c r="ARU820" s="5"/>
      <c r="ARV820" s="5"/>
      <c r="ARW820" s="5"/>
      <c r="ARX820" s="5"/>
      <c r="ARY820" s="5"/>
      <c r="ARZ820" s="5"/>
      <c r="ASA820" s="5"/>
      <c r="ASB820" s="5"/>
      <c r="ASC820" s="5"/>
      <c r="ASD820" s="5"/>
      <c r="ASE820" s="5"/>
      <c r="ASF820" s="5"/>
      <c r="ASG820" s="5"/>
      <c r="ASH820" s="5"/>
      <c r="ASI820" s="5"/>
      <c r="ASJ820" s="5"/>
      <c r="ASK820" s="5"/>
      <c r="ASL820" s="5"/>
      <c r="ASM820" s="5"/>
      <c r="ASN820" s="5"/>
      <c r="ASO820" s="5"/>
      <c r="ASP820" s="5"/>
      <c r="ASQ820" s="5"/>
      <c r="ASR820" s="5"/>
      <c r="ASS820" s="5"/>
      <c r="AST820" s="5"/>
      <c r="ASU820" s="5"/>
      <c r="ASV820" s="5"/>
      <c r="ASW820" s="5"/>
      <c r="ASX820" s="5"/>
      <c r="ASY820" s="5"/>
      <c r="ASZ820" s="5"/>
      <c r="ATA820" s="5"/>
      <c r="ATB820" s="5"/>
      <c r="ATC820" s="5"/>
      <c r="ATD820" s="5"/>
      <c r="ATE820" s="5"/>
      <c r="ATF820" s="5"/>
      <c r="ATG820" s="5"/>
      <c r="ATH820" s="5"/>
      <c r="ATI820" s="5"/>
      <c r="ATJ820" s="5"/>
      <c r="ATK820" s="5"/>
      <c r="ATL820" s="5"/>
      <c r="ATM820" s="5"/>
      <c r="ATN820" s="5"/>
      <c r="ATO820" s="5"/>
      <c r="ATP820" s="5"/>
      <c r="ATQ820" s="5"/>
      <c r="ATR820" s="5"/>
      <c r="ATS820" s="5"/>
      <c r="ATT820" s="5"/>
      <c r="ATU820" s="5"/>
      <c r="ATV820" s="5"/>
      <c r="ATW820" s="5"/>
      <c r="ATX820" s="5"/>
      <c r="ATY820" s="5"/>
      <c r="ATZ820" s="5"/>
      <c r="AUA820" s="5"/>
      <c r="AUB820" s="5"/>
      <c r="AUC820" s="5"/>
      <c r="AUD820" s="5"/>
      <c r="AUE820" s="5"/>
      <c r="AUF820" s="5"/>
      <c r="AUG820" s="5"/>
      <c r="AUH820" s="5"/>
      <c r="AUI820" s="5"/>
      <c r="AUJ820" s="5"/>
      <c r="AUK820" s="5"/>
      <c r="AUL820" s="5"/>
      <c r="AUM820" s="5"/>
      <c r="AUN820" s="5"/>
      <c r="AUO820" s="5"/>
      <c r="AUP820" s="5"/>
      <c r="AUQ820" s="5"/>
      <c r="AUR820" s="5"/>
      <c r="AUS820" s="5"/>
      <c r="AUT820" s="5"/>
      <c r="AUU820" s="5"/>
      <c r="AUV820" s="5"/>
      <c r="AUW820" s="5"/>
      <c r="AUX820" s="5"/>
      <c r="AUY820" s="5"/>
      <c r="AUZ820" s="5"/>
      <c r="AVA820" s="5"/>
      <c r="AVB820" s="5"/>
      <c r="AVC820" s="5"/>
      <c r="AVD820" s="5"/>
      <c r="AVE820" s="5"/>
      <c r="AVF820" s="5"/>
      <c r="AVG820" s="5"/>
      <c r="AVH820" s="5"/>
      <c r="AVI820" s="5"/>
      <c r="AVJ820" s="5"/>
      <c r="AVK820" s="5"/>
      <c r="AVL820" s="5"/>
      <c r="AVM820" s="5"/>
      <c r="AVN820" s="5"/>
      <c r="AVO820" s="5"/>
      <c r="AVP820" s="5"/>
      <c r="AVQ820" s="5"/>
      <c r="AVR820" s="5"/>
      <c r="AVS820" s="5"/>
      <c r="AVT820" s="5"/>
      <c r="AVU820" s="5"/>
      <c r="AVV820" s="5"/>
      <c r="AVW820" s="5"/>
      <c r="AVX820" s="5"/>
      <c r="AVY820" s="5"/>
      <c r="AVZ820" s="5"/>
      <c r="AWA820" s="5"/>
      <c r="AWB820" s="5"/>
      <c r="AWC820" s="5"/>
      <c r="AWD820" s="5"/>
      <c r="AWE820" s="5"/>
      <c r="AWF820" s="5"/>
      <c r="AWG820" s="5"/>
      <c r="AWH820" s="5"/>
      <c r="AWI820" s="5"/>
      <c r="AWJ820" s="5"/>
      <c r="AWK820" s="5"/>
      <c r="AWL820" s="5"/>
      <c r="AWM820" s="5"/>
      <c r="AWN820" s="5"/>
      <c r="AWO820" s="5"/>
      <c r="AWP820" s="5"/>
      <c r="AWQ820" s="5"/>
      <c r="AWR820" s="5"/>
      <c r="AWS820" s="5"/>
      <c r="AWT820" s="5"/>
      <c r="AWU820" s="5"/>
      <c r="AWV820" s="5"/>
      <c r="AWW820" s="5"/>
      <c r="AWX820" s="5"/>
      <c r="AWY820" s="5"/>
      <c r="AWZ820" s="5"/>
      <c r="AXA820" s="5"/>
      <c r="AXB820" s="5"/>
      <c r="AXC820" s="5"/>
      <c r="AXD820" s="5"/>
      <c r="AXE820" s="5"/>
      <c r="AXF820" s="5"/>
      <c r="AXG820" s="5"/>
      <c r="AXH820" s="5"/>
      <c r="AXI820" s="5"/>
      <c r="AXJ820" s="5"/>
      <c r="AXK820" s="5"/>
      <c r="AXL820" s="5"/>
      <c r="AXM820" s="5"/>
      <c r="AXN820" s="5"/>
      <c r="AXO820" s="5"/>
      <c r="AXP820" s="5"/>
      <c r="AXQ820" s="5"/>
      <c r="AXR820" s="5"/>
      <c r="AXS820" s="5"/>
      <c r="AXT820" s="5"/>
      <c r="AXU820" s="5"/>
      <c r="AXV820" s="5"/>
      <c r="AXW820" s="5"/>
      <c r="AXX820" s="5"/>
      <c r="AXY820" s="5"/>
      <c r="AXZ820" s="5"/>
      <c r="AYA820" s="5"/>
      <c r="AYB820" s="5"/>
      <c r="AYC820" s="5"/>
      <c r="AYD820" s="5"/>
      <c r="AYE820" s="5"/>
      <c r="AYF820" s="5"/>
      <c r="AYG820" s="5"/>
      <c r="AYH820" s="5"/>
      <c r="AYI820" s="5"/>
      <c r="AYJ820" s="5"/>
      <c r="AYK820" s="5"/>
      <c r="AYL820" s="5"/>
      <c r="AYM820" s="5"/>
      <c r="AYN820" s="5"/>
      <c r="AYO820" s="5"/>
      <c r="AYP820" s="5"/>
      <c r="AYQ820" s="5"/>
      <c r="AYR820" s="5"/>
      <c r="AYS820" s="5"/>
      <c r="AYT820" s="5"/>
      <c r="AYU820" s="5"/>
      <c r="AYV820" s="5"/>
      <c r="AYW820" s="5"/>
      <c r="AYX820" s="5"/>
      <c r="AYY820" s="5"/>
      <c r="AYZ820" s="5"/>
      <c r="AZA820" s="5"/>
      <c r="AZB820" s="5"/>
      <c r="AZC820" s="5"/>
      <c r="AZD820" s="5"/>
      <c r="AZE820" s="5"/>
      <c r="AZF820" s="5"/>
      <c r="AZG820" s="5"/>
      <c r="AZH820" s="5"/>
      <c r="AZI820" s="5"/>
      <c r="AZJ820" s="5"/>
      <c r="AZK820" s="5"/>
      <c r="AZL820" s="5"/>
      <c r="AZM820" s="5"/>
      <c r="AZN820" s="5"/>
      <c r="AZO820" s="5"/>
      <c r="AZP820" s="5"/>
      <c r="AZQ820" s="5"/>
      <c r="AZR820" s="5"/>
      <c r="AZS820" s="5"/>
      <c r="AZT820" s="5"/>
      <c r="AZU820" s="5"/>
      <c r="AZV820" s="5"/>
      <c r="AZW820" s="5"/>
      <c r="AZX820" s="5"/>
      <c r="AZY820" s="5"/>
      <c r="AZZ820" s="5"/>
      <c r="BAA820" s="5"/>
      <c r="BAB820" s="5"/>
      <c r="BAC820" s="5"/>
      <c r="BAD820" s="5"/>
      <c r="BAE820" s="5"/>
      <c r="BAF820" s="5"/>
      <c r="BAG820" s="5"/>
      <c r="BAH820" s="5"/>
      <c r="BAI820" s="5"/>
      <c r="BAJ820" s="5"/>
      <c r="BAK820" s="5"/>
      <c r="BAL820" s="5"/>
      <c r="BAM820" s="5"/>
      <c r="BAN820" s="5"/>
      <c r="BAO820" s="5"/>
      <c r="BAP820" s="5"/>
      <c r="BAQ820" s="5"/>
      <c r="BAR820" s="5"/>
      <c r="BAS820" s="5"/>
      <c r="BAT820" s="5"/>
      <c r="BAU820" s="5"/>
      <c r="BAV820" s="5"/>
      <c r="BAW820" s="5"/>
      <c r="BAX820" s="5"/>
      <c r="BAY820" s="5"/>
      <c r="BAZ820" s="5"/>
      <c r="BBA820" s="5"/>
      <c r="BBB820" s="5"/>
      <c r="BBC820" s="5"/>
      <c r="BBD820" s="5"/>
      <c r="BBE820" s="5"/>
      <c r="BBF820" s="5"/>
      <c r="BBG820" s="5"/>
      <c r="BBH820" s="5"/>
      <c r="BBI820" s="5"/>
      <c r="BBJ820" s="5"/>
      <c r="BBK820" s="5"/>
      <c r="BBL820" s="5"/>
      <c r="BBM820" s="5"/>
      <c r="BBN820" s="5"/>
      <c r="BBO820" s="5"/>
      <c r="BBP820" s="5"/>
      <c r="BBQ820" s="5"/>
      <c r="BBR820" s="5"/>
      <c r="BBS820" s="5"/>
      <c r="BBT820" s="5"/>
      <c r="BBU820" s="5"/>
      <c r="BBV820" s="5"/>
      <c r="BBW820" s="5"/>
      <c r="BBX820" s="5"/>
      <c r="BBY820" s="5"/>
      <c r="BBZ820" s="5"/>
      <c r="BCA820" s="5"/>
      <c r="BCB820" s="5"/>
      <c r="BCC820" s="5"/>
      <c r="BCD820" s="5"/>
      <c r="BCE820" s="5"/>
      <c r="BCF820" s="5"/>
      <c r="BCG820" s="5"/>
      <c r="BCH820" s="5"/>
      <c r="BCI820" s="5"/>
      <c r="BCJ820" s="5"/>
      <c r="BCK820" s="5"/>
      <c r="BCL820" s="5"/>
      <c r="BCM820" s="5"/>
      <c r="BCN820" s="5"/>
      <c r="BCO820" s="5"/>
      <c r="BCP820" s="5"/>
      <c r="BCQ820" s="5"/>
      <c r="BCR820" s="5"/>
      <c r="BCS820" s="5"/>
      <c r="BCT820" s="5"/>
      <c r="BCU820" s="5"/>
      <c r="BCV820" s="5"/>
      <c r="BCW820" s="5"/>
      <c r="BCX820" s="5"/>
      <c r="BCY820" s="5"/>
      <c r="BCZ820" s="5"/>
      <c r="BDA820" s="5"/>
      <c r="BDB820" s="5"/>
      <c r="BDC820" s="5"/>
      <c r="BDD820" s="5"/>
      <c r="BDE820" s="5"/>
      <c r="BDF820" s="5"/>
      <c r="BDG820" s="5"/>
      <c r="BDH820" s="5"/>
      <c r="BDI820" s="5"/>
      <c r="BDJ820" s="5"/>
      <c r="BDK820" s="5"/>
      <c r="BDL820" s="5"/>
      <c r="BDM820" s="5"/>
      <c r="BDN820" s="5"/>
      <c r="BDO820" s="5"/>
      <c r="BDP820" s="5"/>
      <c r="BDQ820" s="5"/>
      <c r="BDR820" s="5"/>
      <c r="BDS820" s="5"/>
      <c r="BDT820" s="5"/>
      <c r="BDU820" s="5"/>
      <c r="BDV820" s="5"/>
      <c r="BDW820" s="5"/>
      <c r="BDX820" s="5"/>
      <c r="BDY820" s="5"/>
      <c r="BDZ820" s="5"/>
      <c r="BEA820" s="5"/>
      <c r="BEB820" s="5"/>
      <c r="BEC820" s="5"/>
      <c r="BED820" s="5"/>
      <c r="BEE820" s="5"/>
      <c r="BEF820" s="5"/>
      <c r="BEG820" s="5"/>
      <c r="BEH820" s="5"/>
      <c r="BEI820" s="5"/>
      <c r="BEJ820" s="5"/>
      <c r="BEK820" s="5"/>
      <c r="BEL820" s="5"/>
      <c r="BEM820" s="5"/>
      <c r="BEN820" s="5"/>
      <c r="BEO820" s="5"/>
      <c r="BEP820" s="5"/>
      <c r="BEQ820" s="5"/>
      <c r="BER820" s="5"/>
      <c r="BES820" s="5"/>
      <c r="BET820" s="5"/>
      <c r="BEU820" s="5"/>
      <c r="BEV820" s="5"/>
      <c r="BEW820" s="5"/>
      <c r="BEX820" s="5"/>
      <c r="BEY820" s="5"/>
      <c r="BEZ820" s="5"/>
      <c r="BFA820" s="5"/>
      <c r="BFB820" s="5"/>
      <c r="BFC820" s="5"/>
      <c r="BFD820" s="5"/>
      <c r="BFE820" s="5"/>
      <c r="BFF820" s="5"/>
      <c r="BFG820" s="5"/>
      <c r="BFH820" s="5"/>
      <c r="BFI820" s="5"/>
      <c r="BFJ820" s="5"/>
      <c r="BFK820" s="5"/>
      <c r="BFL820" s="5"/>
      <c r="BFM820" s="5"/>
      <c r="BFN820" s="5"/>
      <c r="BFO820" s="5"/>
      <c r="BFP820" s="5"/>
      <c r="BFQ820" s="5"/>
      <c r="BFR820" s="5"/>
      <c r="BFS820" s="5"/>
      <c r="BFT820" s="5"/>
      <c r="BFU820" s="5"/>
      <c r="BFV820" s="5"/>
      <c r="BFW820" s="5"/>
      <c r="BFX820" s="5"/>
      <c r="BFY820" s="5"/>
      <c r="BFZ820" s="5"/>
      <c r="BGA820" s="5"/>
      <c r="BGB820" s="5"/>
      <c r="BGC820" s="5"/>
      <c r="BGD820" s="5"/>
      <c r="BGE820" s="5"/>
      <c r="BGF820" s="5"/>
      <c r="BGG820" s="5"/>
      <c r="BGH820" s="5"/>
      <c r="BGI820" s="5"/>
      <c r="BGJ820" s="5"/>
      <c r="BGK820" s="5"/>
      <c r="BGL820" s="5"/>
      <c r="BGM820" s="5"/>
      <c r="BGN820" s="5"/>
      <c r="BGO820" s="5"/>
      <c r="BGP820" s="5"/>
      <c r="BGQ820" s="5"/>
      <c r="BGR820" s="5"/>
      <c r="BGS820" s="5"/>
      <c r="BGT820" s="5"/>
      <c r="BGU820" s="5"/>
      <c r="BGV820" s="5"/>
      <c r="BGW820" s="5"/>
      <c r="BGX820" s="5"/>
      <c r="BGY820" s="5"/>
      <c r="BGZ820" s="5"/>
      <c r="BHA820" s="5"/>
      <c r="BHB820" s="5"/>
      <c r="BHC820" s="5"/>
      <c r="BHD820" s="5"/>
      <c r="BHE820" s="5"/>
      <c r="BHF820" s="5"/>
      <c r="BHG820" s="5"/>
      <c r="BHH820" s="5"/>
      <c r="BHI820" s="5"/>
      <c r="BHJ820" s="5"/>
      <c r="BHK820" s="5"/>
      <c r="BHL820" s="5"/>
      <c r="BHM820" s="5"/>
      <c r="BHN820" s="5"/>
      <c r="BHO820" s="5"/>
      <c r="BHP820" s="5"/>
      <c r="BHQ820" s="5"/>
      <c r="BHR820" s="5"/>
      <c r="BHS820" s="5"/>
      <c r="BHT820" s="5"/>
      <c r="BHU820" s="5"/>
      <c r="BHV820" s="5"/>
      <c r="BHW820" s="5"/>
      <c r="BHX820" s="5"/>
      <c r="BHY820" s="5"/>
      <c r="BHZ820" s="5"/>
      <c r="BIA820" s="5"/>
      <c r="BIB820" s="5"/>
      <c r="BIC820" s="5"/>
      <c r="BID820" s="5"/>
      <c r="BIE820" s="5"/>
      <c r="BIF820" s="5"/>
      <c r="BIG820" s="5"/>
      <c r="BIH820" s="5"/>
      <c r="BII820" s="5"/>
      <c r="BIJ820" s="5"/>
      <c r="BIK820" s="5"/>
      <c r="BIL820" s="5"/>
      <c r="BIM820" s="5"/>
      <c r="BIN820" s="5"/>
      <c r="BIO820" s="5"/>
      <c r="BIP820" s="5"/>
      <c r="BIQ820" s="5"/>
      <c r="BIR820" s="5"/>
      <c r="BIS820" s="5"/>
      <c r="BIT820" s="5"/>
      <c r="BIU820" s="5"/>
      <c r="BIV820" s="5"/>
      <c r="BIW820" s="5"/>
      <c r="BIX820" s="5"/>
      <c r="BIY820" s="5"/>
      <c r="BIZ820" s="5"/>
      <c r="BJA820" s="5"/>
      <c r="BJB820" s="5"/>
      <c r="BJC820" s="5"/>
      <c r="BJD820" s="5"/>
      <c r="BJE820" s="5"/>
      <c r="BJF820" s="5"/>
      <c r="BJG820" s="5"/>
      <c r="BJH820" s="5"/>
      <c r="BJI820" s="5"/>
      <c r="BJJ820" s="5"/>
      <c r="BJK820" s="5"/>
      <c r="BJL820" s="5"/>
      <c r="BJM820" s="5"/>
      <c r="BJN820" s="5"/>
      <c r="BJO820" s="5"/>
      <c r="BJP820" s="5"/>
      <c r="BJQ820" s="5"/>
      <c r="BJR820" s="5"/>
      <c r="BJS820" s="5"/>
      <c r="BJT820" s="5"/>
      <c r="BJU820" s="5"/>
      <c r="BJV820" s="5"/>
      <c r="BJW820" s="5"/>
      <c r="BJX820" s="5"/>
      <c r="BJY820" s="5"/>
      <c r="BJZ820" s="5"/>
      <c r="BKA820" s="5"/>
      <c r="BKB820" s="5"/>
      <c r="BKC820" s="5"/>
      <c r="BKD820" s="5"/>
      <c r="BKE820" s="5"/>
      <c r="BKF820" s="5"/>
      <c r="BKG820" s="5"/>
      <c r="BKH820" s="5"/>
      <c r="BKI820" s="5"/>
      <c r="BKJ820" s="5"/>
      <c r="BKK820" s="5"/>
      <c r="BKL820" s="5"/>
      <c r="BKM820" s="5"/>
      <c r="BKN820" s="5"/>
      <c r="BKO820" s="5"/>
      <c r="BKP820" s="5"/>
      <c r="BKQ820" s="5"/>
      <c r="BKR820" s="5"/>
      <c r="BKS820" s="5"/>
      <c r="BKT820" s="5"/>
      <c r="BKU820" s="5"/>
      <c r="BKV820" s="5"/>
      <c r="BKW820" s="5"/>
      <c r="BKX820" s="5"/>
      <c r="BKY820" s="5"/>
      <c r="BKZ820" s="5"/>
      <c r="BLA820" s="5"/>
      <c r="BLB820" s="5"/>
      <c r="BLC820" s="5"/>
      <c r="BLD820" s="5"/>
      <c r="BLE820" s="5"/>
      <c r="BLF820" s="5"/>
      <c r="BLG820" s="5"/>
      <c r="BLH820" s="5"/>
      <c r="BLI820" s="5"/>
      <c r="BLJ820" s="5"/>
      <c r="BLK820" s="5"/>
      <c r="BLL820" s="5"/>
      <c r="BLM820" s="5"/>
      <c r="BLN820" s="5"/>
      <c r="BLO820" s="5"/>
      <c r="BLP820" s="5"/>
      <c r="BLQ820" s="5"/>
      <c r="BLR820" s="5"/>
      <c r="BLS820" s="5"/>
      <c r="BLT820" s="5"/>
      <c r="BLU820" s="5"/>
      <c r="BLV820" s="5"/>
      <c r="BLW820" s="5"/>
      <c r="BLX820" s="5"/>
      <c r="BLY820" s="5"/>
      <c r="BLZ820" s="5"/>
      <c r="BMA820" s="5"/>
      <c r="BMB820" s="5"/>
      <c r="BMC820" s="5"/>
      <c r="BMD820" s="5"/>
      <c r="BME820" s="5"/>
      <c r="BMF820" s="5"/>
      <c r="BMG820" s="5"/>
      <c r="BMH820" s="5"/>
      <c r="BMI820" s="5"/>
      <c r="BMJ820" s="5"/>
      <c r="BMK820" s="5"/>
      <c r="BML820" s="5"/>
      <c r="BMM820" s="5"/>
      <c r="BMN820" s="5"/>
      <c r="BMO820" s="5"/>
      <c r="BMP820" s="5"/>
      <c r="BMQ820" s="5"/>
      <c r="BMR820" s="5"/>
      <c r="BMS820" s="5"/>
      <c r="BMT820" s="5"/>
      <c r="BMU820" s="5"/>
      <c r="BMV820" s="5"/>
      <c r="BMW820" s="5"/>
      <c r="BMX820" s="5"/>
      <c r="BMY820" s="5"/>
      <c r="BMZ820" s="5"/>
      <c r="BNA820" s="5"/>
      <c r="BNB820" s="5"/>
      <c r="BNC820" s="5"/>
      <c r="BND820" s="5"/>
      <c r="BNE820" s="5"/>
      <c r="BNF820" s="5"/>
      <c r="BNG820" s="5"/>
      <c r="BNH820" s="5"/>
      <c r="BNI820" s="5"/>
      <c r="BNJ820" s="5"/>
      <c r="BNK820" s="5"/>
      <c r="BNL820" s="5"/>
      <c r="BNM820" s="5"/>
      <c r="BNN820" s="5"/>
      <c r="BNO820" s="5"/>
      <c r="BNP820" s="5"/>
      <c r="BNQ820" s="5"/>
      <c r="BNR820" s="5"/>
      <c r="BNS820" s="5"/>
      <c r="BNT820" s="5"/>
      <c r="BNU820" s="5"/>
      <c r="BNV820" s="5"/>
      <c r="BNW820" s="5"/>
      <c r="BNX820" s="5"/>
      <c r="BNY820" s="5"/>
      <c r="BNZ820" s="5"/>
      <c r="BOA820" s="5"/>
      <c r="BOB820" s="5"/>
      <c r="BOC820" s="5"/>
      <c r="BOD820" s="5"/>
      <c r="BOE820" s="5"/>
      <c r="BOF820" s="5"/>
      <c r="BOG820" s="5"/>
      <c r="BOH820" s="5"/>
      <c r="BOI820" s="5"/>
      <c r="BOJ820" s="5"/>
      <c r="BOK820" s="5"/>
      <c r="BOL820" s="5"/>
      <c r="BOM820" s="5"/>
      <c r="BON820" s="5"/>
      <c r="BOO820" s="5"/>
      <c r="BOP820" s="5"/>
      <c r="BOQ820" s="5"/>
      <c r="BOR820" s="5"/>
      <c r="BOS820" s="5"/>
      <c r="BOT820" s="5"/>
      <c r="BOU820" s="5"/>
      <c r="BOV820" s="5"/>
      <c r="BOW820" s="5"/>
      <c r="BOX820" s="5"/>
      <c r="BOY820" s="5"/>
      <c r="BOZ820" s="5"/>
      <c r="BPA820" s="5"/>
      <c r="BPB820" s="5"/>
      <c r="BPC820" s="5"/>
      <c r="BPD820" s="5"/>
      <c r="BPE820" s="5"/>
      <c r="BPF820" s="5"/>
      <c r="BPG820" s="5"/>
      <c r="BPH820" s="5"/>
      <c r="BPI820" s="5"/>
      <c r="BPJ820" s="5"/>
      <c r="BPK820" s="5"/>
      <c r="BPL820" s="5"/>
      <c r="BPM820" s="5"/>
      <c r="BPN820" s="5"/>
      <c r="BPO820" s="5"/>
      <c r="BPP820" s="5"/>
      <c r="BPQ820" s="5"/>
      <c r="BPR820" s="5"/>
      <c r="BPS820" s="5"/>
      <c r="BPT820" s="5"/>
      <c r="BPU820" s="5"/>
      <c r="BPV820" s="5"/>
      <c r="BPW820" s="5"/>
      <c r="BPX820" s="5"/>
      <c r="BPY820" s="5"/>
      <c r="BPZ820" s="5"/>
      <c r="BQA820" s="5"/>
      <c r="BQB820" s="5"/>
      <c r="BQC820" s="5"/>
      <c r="BQD820" s="5"/>
      <c r="BQE820" s="5"/>
      <c r="BQF820" s="5"/>
      <c r="BQG820" s="5"/>
      <c r="BQH820" s="5"/>
      <c r="BQI820" s="5"/>
      <c r="BQJ820" s="5"/>
      <c r="BQK820" s="5"/>
      <c r="BQL820" s="5"/>
      <c r="BQM820" s="5"/>
      <c r="BQN820" s="5"/>
      <c r="BQO820" s="5"/>
      <c r="BQP820" s="5"/>
      <c r="BQQ820" s="5"/>
      <c r="BQR820" s="5"/>
      <c r="BQS820" s="5"/>
      <c r="BQT820" s="5"/>
      <c r="BQU820" s="5"/>
      <c r="BQV820" s="5"/>
      <c r="BQW820" s="5"/>
      <c r="BQX820" s="5"/>
      <c r="BQY820" s="5"/>
      <c r="BQZ820" s="5"/>
      <c r="BRA820" s="5"/>
      <c r="BRB820" s="5"/>
      <c r="BRC820" s="5"/>
      <c r="BRD820" s="5"/>
      <c r="BRE820" s="5"/>
      <c r="BRF820" s="5"/>
      <c r="BRG820" s="5"/>
      <c r="BRH820" s="5"/>
      <c r="BRI820" s="5"/>
      <c r="BRJ820" s="5"/>
      <c r="BRK820" s="5"/>
      <c r="BRL820" s="5"/>
      <c r="BRM820" s="5"/>
      <c r="BRN820" s="5"/>
      <c r="BRO820" s="5"/>
      <c r="BRP820" s="5"/>
      <c r="BRQ820" s="5"/>
      <c r="BRR820" s="5"/>
      <c r="BRS820" s="5"/>
      <c r="BRT820" s="5"/>
      <c r="BRU820" s="5"/>
      <c r="BRV820" s="5"/>
      <c r="BRW820" s="5"/>
      <c r="BRX820" s="5"/>
      <c r="BRY820" s="5"/>
      <c r="BRZ820" s="5"/>
      <c r="BSA820" s="5"/>
      <c r="BSB820" s="5"/>
      <c r="BSC820" s="5"/>
      <c r="BSD820" s="5"/>
      <c r="BSE820" s="5"/>
      <c r="BSF820" s="5"/>
      <c r="BSG820" s="5"/>
      <c r="BSH820" s="5"/>
      <c r="BSI820" s="5"/>
      <c r="BSJ820" s="5"/>
      <c r="BSK820" s="5"/>
      <c r="BSL820" s="5"/>
      <c r="BSM820" s="5"/>
      <c r="BSN820" s="5"/>
      <c r="BSO820" s="5"/>
      <c r="BSP820" s="5"/>
      <c r="BSQ820" s="5"/>
      <c r="BSR820" s="5"/>
      <c r="BSS820" s="5"/>
      <c r="BST820" s="5"/>
      <c r="BSU820" s="5"/>
      <c r="BSV820" s="5"/>
      <c r="BSW820" s="5"/>
      <c r="BSX820" s="5"/>
      <c r="BSY820" s="5"/>
      <c r="BSZ820" s="5"/>
      <c r="BTA820" s="5"/>
      <c r="BTB820" s="5"/>
      <c r="BTC820" s="5"/>
      <c r="BTD820" s="5"/>
      <c r="BTE820" s="5"/>
      <c r="BTF820" s="5"/>
      <c r="BTG820" s="5"/>
      <c r="BTH820" s="5"/>
      <c r="BTI820" s="5"/>
      <c r="BTJ820" s="5"/>
      <c r="BTK820" s="5"/>
      <c r="BTL820" s="5"/>
      <c r="BTM820" s="5"/>
      <c r="BTN820" s="5"/>
      <c r="BTO820" s="5"/>
      <c r="BTP820" s="5"/>
      <c r="BTQ820" s="5"/>
      <c r="BTR820" s="5"/>
      <c r="BTS820" s="5"/>
      <c r="BTT820" s="5"/>
      <c r="BTU820" s="5"/>
      <c r="BTV820" s="5"/>
      <c r="BTW820" s="5"/>
      <c r="BTX820" s="5"/>
      <c r="BTY820" s="5"/>
      <c r="BTZ820" s="5"/>
      <c r="BUA820" s="5"/>
      <c r="BUB820" s="5"/>
      <c r="BUC820" s="5"/>
      <c r="BUD820" s="5"/>
      <c r="BUE820" s="5"/>
      <c r="BUF820" s="5"/>
      <c r="BUG820" s="5"/>
      <c r="BUH820" s="5"/>
      <c r="BUI820" s="5"/>
      <c r="BUJ820" s="5"/>
      <c r="BUK820" s="5"/>
      <c r="BUL820" s="5"/>
      <c r="BUM820" s="5"/>
      <c r="BUN820" s="5"/>
      <c r="BUO820" s="5"/>
      <c r="BUP820" s="5"/>
      <c r="BUQ820" s="5"/>
      <c r="BUR820" s="5"/>
      <c r="BUS820" s="5"/>
      <c r="BUT820" s="5"/>
      <c r="BUU820" s="5"/>
      <c r="BUV820" s="5"/>
      <c r="BUW820" s="5"/>
      <c r="BUX820" s="5"/>
      <c r="BUY820" s="5"/>
      <c r="BUZ820" s="5"/>
      <c r="BVA820" s="5"/>
      <c r="BVB820" s="5"/>
      <c r="BVC820" s="5"/>
      <c r="BVD820" s="5"/>
      <c r="BVE820" s="5"/>
      <c r="BVF820" s="5"/>
      <c r="BVG820" s="5"/>
      <c r="BVH820" s="5"/>
      <c r="BVI820" s="5"/>
      <c r="BVJ820" s="5"/>
      <c r="BVK820" s="5"/>
      <c r="BVL820" s="5"/>
      <c r="BVM820" s="5"/>
      <c r="BVN820" s="5"/>
      <c r="BVO820" s="5"/>
      <c r="BVP820" s="5"/>
      <c r="BVQ820" s="5"/>
      <c r="BVR820" s="5"/>
      <c r="BVS820" s="5"/>
      <c r="BVT820" s="5"/>
      <c r="BVU820" s="5"/>
      <c r="BVV820" s="5"/>
      <c r="BVW820" s="5"/>
      <c r="BVX820" s="5"/>
      <c r="BVY820" s="5"/>
      <c r="BVZ820" s="5"/>
      <c r="BWA820" s="5"/>
      <c r="BWB820" s="5"/>
      <c r="BWC820" s="5"/>
      <c r="BWD820" s="5"/>
      <c r="BWE820" s="5"/>
      <c r="BWF820" s="5"/>
      <c r="BWG820" s="5"/>
      <c r="BWH820" s="5"/>
      <c r="BWI820" s="5"/>
      <c r="BWJ820" s="5"/>
      <c r="BWK820" s="5"/>
      <c r="BWL820" s="5"/>
      <c r="BWM820" s="5"/>
      <c r="BWN820" s="5"/>
      <c r="BWO820" s="5"/>
      <c r="BWP820" s="5"/>
      <c r="BWQ820" s="5"/>
      <c r="BWR820" s="5"/>
      <c r="BWS820" s="5"/>
      <c r="BWT820" s="5"/>
      <c r="BWU820" s="5"/>
      <c r="BWV820" s="5"/>
      <c r="BWW820" s="5"/>
      <c r="BWX820" s="5"/>
      <c r="BWY820" s="5"/>
      <c r="BWZ820" s="5"/>
      <c r="BXA820" s="5"/>
      <c r="BXB820" s="5"/>
      <c r="BXC820" s="5"/>
      <c r="BXD820" s="5"/>
      <c r="BXE820" s="5"/>
      <c r="BXF820" s="5"/>
      <c r="BXG820" s="5"/>
      <c r="BXH820" s="5"/>
      <c r="BXI820" s="5"/>
      <c r="BXJ820" s="5"/>
      <c r="BXK820" s="5"/>
      <c r="BXL820" s="5"/>
      <c r="BXM820" s="5"/>
      <c r="BXN820" s="5"/>
      <c r="BXO820" s="5"/>
      <c r="BXP820" s="5"/>
      <c r="BXQ820" s="5"/>
      <c r="BXR820" s="5"/>
      <c r="BXS820" s="5"/>
      <c r="BXT820" s="5"/>
      <c r="BXU820" s="5"/>
      <c r="BXV820" s="5"/>
      <c r="BXW820" s="5"/>
      <c r="BXX820" s="5"/>
      <c r="BXY820" s="5"/>
      <c r="BXZ820" s="5"/>
      <c r="BYA820" s="5"/>
      <c r="BYB820" s="5"/>
      <c r="BYC820" s="5"/>
      <c r="BYD820" s="5"/>
      <c r="BYE820" s="5"/>
      <c r="BYF820" s="5"/>
      <c r="BYG820" s="5"/>
      <c r="BYH820" s="5"/>
      <c r="BYI820" s="5"/>
      <c r="BYJ820" s="5"/>
      <c r="BYK820" s="5"/>
      <c r="BYL820" s="5"/>
      <c r="BYM820" s="5"/>
      <c r="BYN820" s="5"/>
      <c r="BYO820" s="5"/>
      <c r="BYP820" s="5"/>
      <c r="BYQ820" s="5"/>
      <c r="BYR820" s="5"/>
      <c r="BYS820" s="5"/>
      <c r="BYT820" s="5"/>
      <c r="BYU820" s="5"/>
      <c r="BYV820" s="5"/>
      <c r="BYW820" s="5"/>
      <c r="BYX820" s="5"/>
      <c r="BYY820" s="5"/>
      <c r="BYZ820" s="5"/>
      <c r="BZA820" s="5"/>
      <c r="BZB820" s="5"/>
      <c r="BZC820" s="5"/>
      <c r="BZD820" s="5"/>
      <c r="BZE820" s="5"/>
      <c r="BZF820" s="5"/>
      <c r="BZG820" s="5"/>
      <c r="BZH820" s="5"/>
      <c r="BZI820" s="5"/>
      <c r="BZJ820" s="5"/>
      <c r="BZK820" s="5"/>
      <c r="BZL820" s="5"/>
      <c r="BZM820" s="5"/>
      <c r="BZN820" s="5"/>
      <c r="BZO820" s="5"/>
      <c r="BZP820" s="5"/>
      <c r="BZQ820" s="5"/>
      <c r="BZR820" s="5"/>
      <c r="BZS820" s="5"/>
      <c r="BZT820" s="5"/>
      <c r="BZU820" s="5"/>
      <c r="BZV820" s="5"/>
      <c r="BZW820" s="5"/>
      <c r="BZX820" s="5"/>
      <c r="BZY820" s="5"/>
      <c r="BZZ820" s="5"/>
      <c r="CAA820" s="5"/>
      <c r="CAB820" s="5"/>
      <c r="CAC820" s="5"/>
      <c r="CAD820" s="5"/>
      <c r="CAE820" s="5"/>
      <c r="CAF820" s="5"/>
      <c r="CAG820" s="5"/>
      <c r="CAH820" s="5"/>
      <c r="CAI820" s="5"/>
      <c r="CAJ820" s="5"/>
      <c r="CAK820" s="5"/>
      <c r="CAL820" s="5"/>
      <c r="CAM820" s="5"/>
      <c r="CAN820" s="5"/>
      <c r="CAO820" s="5"/>
      <c r="CAP820" s="5"/>
      <c r="CAQ820" s="5"/>
      <c r="CAR820" s="5"/>
      <c r="CAS820" s="5"/>
      <c r="CAT820" s="5"/>
      <c r="CAU820" s="5"/>
      <c r="CAV820" s="5"/>
      <c r="CAW820" s="5"/>
      <c r="CAX820" s="5"/>
      <c r="CAY820" s="5"/>
      <c r="CAZ820" s="5"/>
      <c r="CBA820" s="5"/>
      <c r="CBB820" s="5"/>
      <c r="CBC820" s="5"/>
      <c r="CBD820" s="5"/>
      <c r="CBE820" s="5"/>
      <c r="CBF820" s="5"/>
      <c r="CBG820" s="5"/>
      <c r="CBH820" s="5"/>
      <c r="CBI820" s="5"/>
      <c r="CBJ820" s="5"/>
      <c r="CBK820" s="5"/>
      <c r="CBL820" s="5"/>
      <c r="CBM820" s="5"/>
      <c r="CBN820" s="5"/>
      <c r="CBO820" s="5"/>
      <c r="CBP820" s="5"/>
      <c r="CBQ820" s="5"/>
      <c r="CBR820" s="5"/>
      <c r="CBS820" s="5"/>
      <c r="CBT820" s="5"/>
      <c r="CBU820" s="5"/>
      <c r="CBV820" s="5"/>
      <c r="CBW820" s="5"/>
      <c r="CBX820" s="5"/>
      <c r="CBY820" s="5"/>
      <c r="CBZ820" s="5"/>
      <c r="CCA820" s="5"/>
      <c r="CCB820" s="5"/>
      <c r="CCC820" s="5"/>
      <c r="CCD820" s="5"/>
      <c r="CCE820" s="5"/>
      <c r="CCF820" s="5"/>
      <c r="CCG820" s="5"/>
      <c r="CCH820" s="5"/>
      <c r="CCI820" s="5"/>
      <c r="CCJ820" s="5"/>
      <c r="CCK820" s="5"/>
      <c r="CCL820" s="5"/>
      <c r="CCM820" s="5"/>
      <c r="CCN820" s="5"/>
      <c r="CCO820" s="5"/>
      <c r="CCP820" s="5"/>
      <c r="CCQ820" s="5"/>
      <c r="CCR820" s="5"/>
      <c r="CCS820" s="5"/>
      <c r="CCT820" s="5"/>
      <c r="CCU820" s="5"/>
      <c r="CCV820" s="5"/>
      <c r="CCW820" s="5"/>
      <c r="CCX820" s="5"/>
      <c r="CCY820" s="5"/>
      <c r="CCZ820" s="5"/>
      <c r="CDA820" s="5"/>
      <c r="CDB820" s="5"/>
      <c r="CDC820" s="5"/>
      <c r="CDD820" s="5"/>
      <c r="CDE820" s="5"/>
      <c r="CDF820" s="5"/>
      <c r="CDG820" s="5"/>
      <c r="CDH820" s="5"/>
      <c r="CDI820" s="5"/>
      <c r="CDJ820" s="5"/>
      <c r="CDK820" s="5"/>
      <c r="CDL820" s="5"/>
      <c r="CDM820" s="5"/>
      <c r="CDN820" s="5"/>
      <c r="CDO820" s="5"/>
      <c r="CDP820" s="5"/>
      <c r="CDQ820" s="5"/>
      <c r="CDR820" s="5"/>
      <c r="CDS820" s="5"/>
      <c r="CDT820" s="5"/>
      <c r="CDU820" s="5"/>
      <c r="CDV820" s="5"/>
      <c r="CDW820" s="5"/>
      <c r="CDX820" s="5"/>
      <c r="CDY820" s="5"/>
      <c r="CDZ820" s="5"/>
      <c r="CEA820" s="5"/>
      <c r="CEB820" s="5"/>
      <c r="CEC820" s="5"/>
      <c r="CED820" s="5"/>
      <c r="CEE820" s="5"/>
      <c r="CEF820" s="5"/>
      <c r="CEG820" s="5"/>
      <c r="CEH820" s="5"/>
      <c r="CEI820" s="5"/>
      <c r="CEJ820" s="5"/>
      <c r="CEK820" s="5"/>
      <c r="CEL820" s="5"/>
      <c r="CEM820" s="5"/>
      <c r="CEN820" s="5"/>
      <c r="CEO820" s="5"/>
      <c r="CEP820" s="5"/>
      <c r="CEQ820" s="5"/>
      <c r="CER820" s="5"/>
      <c r="CES820" s="5"/>
      <c r="CET820" s="5"/>
      <c r="CEU820" s="5"/>
      <c r="CEV820" s="5"/>
      <c r="CEW820" s="5"/>
      <c r="CEX820" s="5"/>
      <c r="CEY820" s="5"/>
      <c r="CEZ820" s="5"/>
      <c r="CFA820" s="5"/>
      <c r="CFB820" s="5"/>
      <c r="CFC820" s="5"/>
      <c r="CFD820" s="5"/>
      <c r="CFE820" s="5"/>
      <c r="CFF820" s="5"/>
      <c r="CFG820" s="5"/>
      <c r="CFH820" s="5"/>
      <c r="CFI820" s="5"/>
      <c r="CFJ820" s="5"/>
      <c r="CFK820" s="5"/>
      <c r="CFL820" s="5"/>
      <c r="CFM820" s="5"/>
      <c r="CFN820" s="5"/>
      <c r="CFO820" s="5"/>
      <c r="CFP820" s="5"/>
      <c r="CFQ820" s="5"/>
      <c r="CFR820" s="5"/>
      <c r="CFS820" s="5"/>
      <c r="CFT820" s="5"/>
      <c r="CFU820" s="5"/>
      <c r="CFV820" s="5"/>
      <c r="CFW820" s="5"/>
      <c r="CFX820" s="5"/>
      <c r="CFY820" s="5"/>
      <c r="CFZ820" s="5"/>
      <c r="CGA820" s="5"/>
      <c r="CGB820" s="5"/>
      <c r="CGC820" s="5"/>
      <c r="CGD820" s="5"/>
      <c r="CGE820" s="5"/>
      <c r="CGF820" s="5"/>
      <c r="CGG820" s="5"/>
      <c r="CGH820" s="5"/>
      <c r="CGI820" s="5"/>
      <c r="CGJ820" s="5"/>
      <c r="CGK820" s="5"/>
      <c r="CGL820" s="5"/>
      <c r="CGM820" s="5"/>
      <c r="CGN820" s="5"/>
      <c r="CGO820" s="5"/>
      <c r="CGP820" s="5"/>
      <c r="CGQ820" s="5"/>
      <c r="CGR820" s="5"/>
      <c r="CGS820" s="5"/>
      <c r="CGT820" s="5"/>
      <c r="CGU820" s="5"/>
      <c r="CGV820" s="5"/>
      <c r="CGW820" s="5"/>
      <c r="CGX820" s="5"/>
      <c r="CGY820" s="5"/>
      <c r="CGZ820" s="5"/>
      <c r="CHA820" s="5"/>
      <c r="CHB820" s="5"/>
      <c r="CHC820" s="5"/>
      <c r="CHD820" s="5"/>
      <c r="CHE820" s="5"/>
      <c r="CHF820" s="5"/>
      <c r="CHG820" s="5"/>
      <c r="CHH820" s="5"/>
      <c r="CHI820" s="5"/>
      <c r="CHJ820" s="5"/>
      <c r="CHK820" s="5"/>
      <c r="CHL820" s="5"/>
      <c r="CHM820" s="5"/>
      <c r="CHN820" s="5"/>
      <c r="CHO820" s="5"/>
      <c r="CHP820" s="5"/>
      <c r="CHQ820" s="5"/>
      <c r="CHR820" s="5"/>
      <c r="CHS820" s="5"/>
      <c r="CHT820" s="5"/>
      <c r="CHU820" s="5"/>
      <c r="CHV820" s="5"/>
      <c r="CHW820" s="5"/>
      <c r="CHX820" s="5"/>
      <c r="CHY820" s="5"/>
      <c r="CHZ820" s="5"/>
      <c r="CIA820" s="5"/>
      <c r="CIB820" s="5"/>
      <c r="CIC820" s="5"/>
      <c r="CID820" s="5"/>
      <c r="CIE820" s="5"/>
      <c r="CIF820" s="5"/>
      <c r="CIG820" s="5"/>
      <c r="CIH820" s="5"/>
      <c r="CII820" s="5"/>
      <c r="CIJ820" s="5"/>
      <c r="CIK820" s="5"/>
      <c r="CIL820" s="5"/>
      <c r="CIM820" s="5"/>
      <c r="CIN820" s="5"/>
      <c r="CIO820" s="5"/>
      <c r="CIP820" s="5"/>
      <c r="CIQ820" s="5"/>
      <c r="CIR820" s="5"/>
      <c r="CIS820" s="5"/>
      <c r="CIT820" s="5"/>
      <c r="CIU820" s="5"/>
      <c r="CIV820" s="5"/>
      <c r="CIW820" s="5"/>
      <c r="CIX820" s="5"/>
      <c r="CIY820" s="5"/>
      <c r="CIZ820" s="5"/>
      <c r="CJA820" s="5"/>
      <c r="CJB820" s="5"/>
      <c r="CJC820" s="5"/>
      <c r="CJD820" s="5"/>
      <c r="CJE820" s="5"/>
      <c r="CJF820" s="5"/>
      <c r="CJG820" s="5"/>
      <c r="CJH820" s="5"/>
      <c r="CJI820" s="5"/>
      <c r="CJJ820" s="5"/>
      <c r="CJK820" s="5"/>
      <c r="CJL820" s="5"/>
      <c r="CJM820" s="5"/>
      <c r="CJN820" s="5"/>
      <c r="CJO820" s="5"/>
      <c r="CJP820" s="5"/>
      <c r="CJQ820" s="5"/>
      <c r="CJR820" s="5"/>
      <c r="CJS820" s="5"/>
      <c r="CJT820" s="5"/>
      <c r="CJU820" s="5"/>
      <c r="CJV820" s="5"/>
      <c r="CJW820" s="5"/>
      <c r="CJX820" s="5"/>
      <c r="CJY820" s="5"/>
      <c r="CJZ820" s="5"/>
      <c r="CKA820" s="5"/>
      <c r="CKB820" s="5"/>
      <c r="CKC820" s="5"/>
      <c r="CKD820" s="5"/>
      <c r="CKE820" s="5"/>
      <c r="CKF820" s="5"/>
      <c r="CKG820" s="5"/>
      <c r="CKH820" s="5"/>
      <c r="CKI820" s="5"/>
      <c r="CKJ820" s="5"/>
      <c r="CKK820" s="5"/>
      <c r="CKL820" s="5"/>
      <c r="CKM820" s="5"/>
      <c r="CKN820" s="5"/>
      <c r="CKO820" s="5"/>
      <c r="CKP820" s="5"/>
      <c r="CKQ820" s="5"/>
      <c r="CKR820" s="5"/>
      <c r="CKS820" s="5"/>
      <c r="CKT820" s="5"/>
      <c r="CKU820" s="5"/>
      <c r="CKV820" s="5"/>
      <c r="CKW820" s="5"/>
      <c r="CKX820" s="5"/>
      <c r="CKY820" s="5"/>
      <c r="CKZ820" s="5"/>
      <c r="CLA820" s="5"/>
      <c r="CLB820" s="5"/>
      <c r="CLC820" s="5"/>
      <c r="CLD820" s="5"/>
      <c r="CLE820" s="5"/>
      <c r="CLF820" s="5"/>
      <c r="CLG820" s="5"/>
      <c r="CLH820" s="5"/>
      <c r="CLI820" s="5"/>
      <c r="CLJ820" s="5"/>
      <c r="CLK820" s="5"/>
      <c r="CLL820" s="5"/>
      <c r="CLM820" s="5"/>
      <c r="CLN820" s="5"/>
      <c r="CLO820" s="5"/>
      <c r="CLP820" s="5"/>
      <c r="CLQ820" s="5"/>
      <c r="CLR820" s="5"/>
      <c r="CLS820" s="5"/>
      <c r="CLT820" s="5"/>
      <c r="CLU820" s="5"/>
      <c r="CLV820" s="5"/>
      <c r="CLW820" s="5"/>
      <c r="CLX820" s="5"/>
      <c r="CLY820" s="5"/>
      <c r="CLZ820" s="5"/>
      <c r="CMA820" s="5"/>
      <c r="CMB820" s="5"/>
      <c r="CMC820" s="5"/>
      <c r="CMD820" s="5"/>
      <c r="CME820" s="5"/>
      <c r="CMF820" s="5"/>
      <c r="CMG820" s="5"/>
      <c r="CMH820" s="5"/>
      <c r="CMI820" s="5"/>
      <c r="CMJ820" s="5"/>
      <c r="CMK820" s="5"/>
      <c r="CML820" s="5"/>
      <c r="CMM820" s="5"/>
      <c r="CMN820" s="5"/>
      <c r="CMO820" s="5"/>
      <c r="CMP820" s="5"/>
      <c r="CMQ820" s="5"/>
      <c r="CMR820" s="5"/>
      <c r="CMS820" s="5"/>
      <c r="CMT820" s="5"/>
      <c r="CMU820" s="5"/>
      <c r="CMV820" s="5"/>
      <c r="CMW820" s="5"/>
      <c r="CMX820" s="5"/>
      <c r="CMY820" s="5"/>
      <c r="CMZ820" s="5"/>
      <c r="CNA820" s="5"/>
      <c r="CNB820" s="5"/>
      <c r="CNC820" s="5"/>
      <c r="CND820" s="5"/>
      <c r="CNE820" s="5"/>
      <c r="CNF820" s="5"/>
      <c r="CNG820" s="5"/>
      <c r="CNH820" s="5"/>
      <c r="CNI820" s="5"/>
      <c r="CNJ820" s="5"/>
      <c r="CNK820" s="5"/>
      <c r="CNL820" s="5"/>
      <c r="CNM820" s="5"/>
      <c r="CNN820" s="5"/>
      <c r="CNO820" s="5"/>
      <c r="CNP820" s="5"/>
      <c r="CNQ820" s="5"/>
      <c r="CNR820" s="5"/>
      <c r="CNS820" s="5"/>
      <c r="CNT820" s="5"/>
      <c r="CNU820" s="5"/>
      <c r="CNV820" s="5"/>
      <c r="CNW820" s="5"/>
      <c r="CNX820" s="5"/>
      <c r="CNY820" s="5"/>
      <c r="CNZ820" s="5"/>
      <c r="COA820" s="5"/>
      <c r="COB820" s="5"/>
      <c r="COC820" s="5"/>
      <c r="COD820" s="5"/>
      <c r="COE820" s="5"/>
      <c r="COF820" s="5"/>
      <c r="COG820" s="5"/>
      <c r="COH820" s="5"/>
      <c r="COI820" s="5"/>
      <c r="COJ820" s="5"/>
      <c r="COK820" s="5"/>
      <c r="COL820" s="5"/>
      <c r="COM820" s="5"/>
      <c r="CON820" s="5"/>
      <c r="COO820" s="5"/>
      <c r="COP820" s="5"/>
      <c r="COQ820" s="5"/>
      <c r="COR820" s="5"/>
      <c r="COS820" s="5"/>
      <c r="COT820" s="5"/>
      <c r="COU820" s="5"/>
      <c r="COV820" s="5"/>
      <c r="COW820" s="5"/>
      <c r="COX820" s="5"/>
      <c r="COY820" s="5"/>
      <c r="COZ820" s="5"/>
      <c r="CPA820" s="5"/>
      <c r="CPB820" s="5"/>
      <c r="CPC820" s="5"/>
      <c r="CPD820" s="5"/>
      <c r="CPE820" s="5"/>
      <c r="CPF820" s="5"/>
      <c r="CPG820" s="5"/>
      <c r="CPH820" s="5"/>
      <c r="CPI820" s="5"/>
      <c r="CPJ820" s="5"/>
      <c r="CPK820" s="5"/>
      <c r="CPL820" s="5"/>
      <c r="CPM820" s="5"/>
      <c r="CPN820" s="5"/>
      <c r="CPO820" s="5"/>
      <c r="CPP820" s="5"/>
      <c r="CPQ820" s="5"/>
      <c r="CPR820" s="5"/>
      <c r="CPS820" s="5"/>
      <c r="CPT820" s="5"/>
      <c r="CPU820" s="5"/>
      <c r="CPV820" s="5"/>
      <c r="CPW820" s="5"/>
      <c r="CPX820" s="5"/>
      <c r="CPY820" s="5"/>
      <c r="CPZ820" s="5"/>
      <c r="CQA820" s="5"/>
      <c r="CQB820" s="5"/>
      <c r="CQC820" s="5"/>
      <c r="CQD820" s="5"/>
      <c r="CQE820" s="5"/>
      <c r="CQF820" s="5"/>
      <c r="CQG820" s="5"/>
      <c r="CQH820" s="5"/>
      <c r="CQI820" s="5"/>
      <c r="CQJ820" s="5"/>
      <c r="CQK820" s="5"/>
      <c r="CQL820" s="5"/>
      <c r="CQM820" s="5"/>
      <c r="CQN820" s="5"/>
      <c r="CQO820" s="5"/>
      <c r="CQP820" s="5"/>
      <c r="CQQ820" s="5"/>
      <c r="CQR820" s="5"/>
      <c r="CQS820" s="5"/>
      <c r="CQT820" s="5"/>
      <c r="CQU820" s="5"/>
      <c r="CQV820" s="5"/>
      <c r="CQW820" s="5"/>
      <c r="CQX820" s="5"/>
      <c r="CQY820" s="5"/>
      <c r="CQZ820" s="5"/>
      <c r="CRA820" s="5"/>
      <c r="CRB820" s="5"/>
      <c r="CRC820" s="5"/>
      <c r="CRD820" s="5"/>
      <c r="CRE820" s="5"/>
      <c r="CRF820" s="5"/>
      <c r="CRG820" s="5"/>
      <c r="CRH820" s="5"/>
      <c r="CRI820" s="5"/>
      <c r="CRJ820" s="5"/>
      <c r="CRK820" s="5"/>
      <c r="CRL820" s="5"/>
      <c r="CRM820" s="5"/>
      <c r="CRN820" s="5"/>
      <c r="CRO820" s="5"/>
      <c r="CRP820" s="5"/>
      <c r="CRQ820" s="5"/>
      <c r="CRR820" s="5"/>
      <c r="CRS820" s="5"/>
      <c r="CRT820" s="5"/>
      <c r="CRU820" s="5"/>
      <c r="CRV820" s="5"/>
      <c r="CRW820" s="5"/>
      <c r="CRX820" s="5"/>
      <c r="CRY820" s="5"/>
      <c r="CRZ820" s="5"/>
      <c r="CSA820" s="5"/>
      <c r="CSB820" s="5"/>
      <c r="CSC820" s="5"/>
      <c r="CSD820" s="5"/>
      <c r="CSE820" s="5"/>
      <c r="CSF820" s="5"/>
      <c r="CSG820" s="5"/>
      <c r="CSH820" s="5"/>
      <c r="CSI820" s="5"/>
      <c r="CSJ820" s="5"/>
      <c r="CSK820" s="5"/>
      <c r="CSL820" s="5"/>
      <c r="CSM820" s="5"/>
      <c r="CSN820" s="5"/>
      <c r="CSO820" s="5"/>
      <c r="CSP820" s="5"/>
      <c r="CSQ820" s="5"/>
      <c r="CSR820" s="5"/>
      <c r="CSS820" s="5"/>
      <c r="CST820" s="5"/>
      <c r="CSU820" s="5"/>
      <c r="CSV820" s="5"/>
      <c r="CSW820" s="5"/>
      <c r="CSX820" s="5"/>
      <c r="CSY820" s="5"/>
      <c r="CSZ820" s="5"/>
      <c r="CTA820" s="5"/>
      <c r="CTB820" s="5"/>
      <c r="CTC820" s="5"/>
      <c r="CTD820" s="5"/>
      <c r="CTE820" s="5"/>
      <c r="CTF820" s="5"/>
      <c r="CTG820" s="5"/>
      <c r="CTH820" s="5"/>
      <c r="CTI820" s="5"/>
      <c r="CTJ820" s="5"/>
      <c r="CTK820" s="5"/>
      <c r="CTL820" s="5"/>
      <c r="CTM820" s="5"/>
      <c r="CTN820" s="5"/>
      <c r="CTO820" s="5"/>
      <c r="CTP820" s="5"/>
      <c r="CTQ820" s="5"/>
      <c r="CTR820" s="5"/>
      <c r="CTS820" s="5"/>
      <c r="CTT820" s="5"/>
      <c r="CTU820" s="5"/>
      <c r="CTV820" s="5"/>
      <c r="CTW820" s="5"/>
      <c r="CTX820" s="5"/>
      <c r="CTY820" s="5"/>
      <c r="CTZ820" s="5"/>
      <c r="CUA820" s="5"/>
      <c r="CUB820" s="5"/>
      <c r="CUC820" s="5"/>
      <c r="CUD820" s="5"/>
      <c r="CUE820" s="5"/>
      <c r="CUF820" s="5"/>
      <c r="CUG820" s="5"/>
      <c r="CUH820" s="5"/>
      <c r="CUI820" s="5"/>
      <c r="CUJ820" s="5"/>
      <c r="CUK820" s="5"/>
      <c r="CUL820" s="5"/>
      <c r="CUM820" s="5"/>
      <c r="CUN820" s="5"/>
      <c r="CUO820" s="5"/>
      <c r="CUP820" s="5"/>
      <c r="CUQ820" s="5"/>
      <c r="CUR820" s="5"/>
      <c r="CUS820" s="5"/>
      <c r="CUT820" s="5"/>
      <c r="CUU820" s="5"/>
      <c r="CUV820" s="5"/>
      <c r="CUW820" s="5"/>
      <c r="CUX820" s="5"/>
      <c r="CUY820" s="5"/>
      <c r="CUZ820" s="5"/>
      <c r="CVA820" s="5"/>
      <c r="CVB820" s="5"/>
      <c r="CVC820" s="5"/>
      <c r="CVD820" s="5"/>
      <c r="CVE820" s="5"/>
      <c r="CVF820" s="5"/>
      <c r="CVG820" s="5"/>
      <c r="CVH820" s="5"/>
      <c r="CVI820" s="5"/>
      <c r="CVJ820" s="5"/>
      <c r="CVK820" s="5"/>
      <c r="CVL820" s="5"/>
      <c r="CVM820" s="5"/>
      <c r="CVN820" s="5"/>
      <c r="CVO820" s="5"/>
      <c r="CVP820" s="5"/>
      <c r="CVQ820" s="5"/>
      <c r="CVR820" s="5"/>
      <c r="CVS820" s="5"/>
      <c r="CVT820" s="5"/>
      <c r="CVU820" s="5"/>
      <c r="CVV820" s="5"/>
      <c r="CVW820" s="5"/>
      <c r="CVX820" s="5"/>
      <c r="CVY820" s="5"/>
      <c r="CVZ820" s="5"/>
      <c r="CWA820" s="5"/>
      <c r="CWB820" s="5"/>
      <c r="CWC820" s="5"/>
      <c r="CWD820" s="5"/>
      <c r="CWE820" s="5"/>
      <c r="CWF820" s="5"/>
      <c r="CWG820" s="5"/>
      <c r="CWH820" s="5"/>
      <c r="CWI820" s="5"/>
      <c r="CWJ820" s="5"/>
      <c r="CWK820" s="5"/>
      <c r="CWL820" s="5"/>
      <c r="CWM820" s="5"/>
      <c r="CWN820" s="5"/>
      <c r="CWO820" s="5"/>
      <c r="CWP820" s="5"/>
      <c r="CWQ820" s="5"/>
      <c r="CWR820" s="5"/>
      <c r="CWS820" s="5"/>
      <c r="CWT820" s="5"/>
      <c r="CWU820" s="5"/>
      <c r="CWV820" s="5"/>
      <c r="CWW820" s="5"/>
      <c r="CWX820" s="5"/>
      <c r="CWY820" s="5"/>
      <c r="CWZ820" s="5"/>
      <c r="CXA820" s="5"/>
      <c r="CXB820" s="5"/>
      <c r="CXC820" s="5"/>
      <c r="CXD820" s="5"/>
      <c r="CXE820" s="5"/>
      <c r="CXF820" s="5"/>
      <c r="CXG820" s="5"/>
      <c r="CXH820" s="5"/>
      <c r="CXI820" s="5"/>
      <c r="CXJ820" s="5"/>
      <c r="CXK820" s="5"/>
      <c r="CXL820" s="5"/>
      <c r="CXM820" s="5"/>
      <c r="CXN820" s="5"/>
      <c r="CXO820" s="5"/>
      <c r="CXP820" s="5"/>
      <c r="CXQ820" s="5"/>
      <c r="CXR820" s="5"/>
      <c r="CXS820" s="5"/>
      <c r="CXT820" s="5"/>
      <c r="CXU820" s="5"/>
      <c r="CXV820" s="5"/>
      <c r="CXW820" s="5"/>
      <c r="CXX820" s="5"/>
      <c r="CXY820" s="5"/>
      <c r="CXZ820" s="5"/>
      <c r="CYA820" s="5"/>
      <c r="CYB820" s="5"/>
      <c r="CYC820" s="5"/>
      <c r="CYD820" s="5"/>
      <c r="CYE820" s="5"/>
      <c r="CYF820" s="5"/>
      <c r="CYG820" s="5"/>
      <c r="CYH820" s="5"/>
      <c r="CYI820" s="5"/>
      <c r="CYJ820" s="5"/>
      <c r="CYK820" s="5"/>
      <c r="CYL820" s="5"/>
      <c r="CYM820" s="5"/>
      <c r="CYN820" s="5"/>
      <c r="CYO820" s="5"/>
      <c r="CYP820" s="5"/>
      <c r="CYQ820" s="5"/>
      <c r="CYR820" s="5"/>
      <c r="CYS820" s="5"/>
      <c r="CYT820" s="5"/>
      <c r="CYU820" s="5"/>
      <c r="CYV820" s="5"/>
      <c r="CYW820" s="5"/>
      <c r="CYX820" s="5"/>
      <c r="CYY820" s="5"/>
      <c r="CYZ820" s="5"/>
      <c r="CZA820" s="5"/>
      <c r="CZB820" s="5"/>
      <c r="CZC820" s="5"/>
      <c r="CZD820" s="5"/>
      <c r="CZE820" s="5"/>
      <c r="CZF820" s="5"/>
      <c r="CZG820" s="5"/>
      <c r="CZH820" s="5"/>
      <c r="CZI820" s="5"/>
      <c r="CZJ820" s="5"/>
      <c r="CZK820" s="5"/>
      <c r="CZL820" s="5"/>
      <c r="CZM820" s="5"/>
      <c r="CZN820" s="5"/>
      <c r="CZO820" s="5"/>
      <c r="CZP820" s="5"/>
      <c r="CZQ820" s="5"/>
      <c r="CZR820" s="5"/>
      <c r="CZS820" s="5"/>
      <c r="CZT820" s="5"/>
      <c r="CZU820" s="5"/>
      <c r="CZV820" s="5"/>
      <c r="CZW820" s="5"/>
      <c r="CZX820" s="5"/>
      <c r="CZY820" s="5"/>
      <c r="CZZ820" s="5"/>
      <c r="DAA820" s="5"/>
      <c r="DAB820" s="5"/>
      <c r="DAC820" s="5"/>
      <c r="DAD820" s="5"/>
      <c r="DAE820" s="5"/>
      <c r="DAF820" s="5"/>
      <c r="DAG820" s="5"/>
      <c r="DAH820" s="5"/>
      <c r="DAI820" s="5"/>
      <c r="DAJ820" s="5"/>
      <c r="DAK820" s="5"/>
      <c r="DAL820" s="5"/>
      <c r="DAM820" s="5"/>
      <c r="DAN820" s="5"/>
      <c r="DAO820" s="5"/>
      <c r="DAP820" s="5"/>
      <c r="DAQ820" s="5"/>
      <c r="DAR820" s="5"/>
      <c r="DAS820" s="5"/>
      <c r="DAT820" s="5"/>
      <c r="DAU820" s="5"/>
      <c r="DAV820" s="5"/>
      <c r="DAW820" s="5"/>
      <c r="DAX820" s="5"/>
      <c r="DAY820" s="5"/>
      <c r="DAZ820" s="5"/>
      <c r="DBA820" s="5"/>
      <c r="DBB820" s="5"/>
      <c r="DBC820" s="5"/>
      <c r="DBD820" s="5"/>
      <c r="DBE820" s="5"/>
      <c r="DBF820" s="5"/>
      <c r="DBG820" s="5"/>
      <c r="DBH820" s="5"/>
      <c r="DBI820" s="5"/>
      <c r="DBJ820" s="5"/>
      <c r="DBK820" s="5"/>
      <c r="DBL820" s="5"/>
      <c r="DBM820" s="5"/>
      <c r="DBN820" s="5"/>
      <c r="DBO820" s="5"/>
      <c r="DBP820" s="5"/>
      <c r="DBQ820" s="5"/>
      <c r="DBR820" s="5"/>
      <c r="DBS820" s="5"/>
      <c r="DBT820" s="5"/>
      <c r="DBU820" s="5"/>
      <c r="DBV820" s="5"/>
      <c r="DBW820" s="5"/>
      <c r="DBX820" s="5"/>
      <c r="DBY820" s="5"/>
      <c r="DBZ820" s="5"/>
      <c r="DCA820" s="5"/>
      <c r="DCB820" s="5"/>
      <c r="DCC820" s="5"/>
      <c r="DCD820" s="5"/>
      <c r="DCE820" s="5"/>
      <c r="DCF820" s="5"/>
      <c r="DCG820" s="5"/>
      <c r="DCH820" s="5"/>
      <c r="DCI820" s="5"/>
      <c r="DCJ820" s="5"/>
      <c r="DCK820" s="5"/>
      <c r="DCL820" s="5"/>
      <c r="DCM820" s="5"/>
      <c r="DCN820" s="5"/>
      <c r="DCO820" s="5"/>
      <c r="DCP820" s="5"/>
      <c r="DCQ820" s="5"/>
      <c r="DCR820" s="5"/>
      <c r="DCS820" s="5"/>
      <c r="DCT820" s="5"/>
      <c r="DCU820" s="5"/>
      <c r="DCV820" s="5"/>
      <c r="DCW820" s="5"/>
      <c r="DCX820" s="5"/>
      <c r="DCY820" s="5"/>
      <c r="DCZ820" s="5"/>
      <c r="DDA820" s="5"/>
      <c r="DDB820" s="5"/>
      <c r="DDC820" s="5"/>
      <c r="DDD820" s="5"/>
      <c r="DDE820" s="5"/>
      <c r="DDF820" s="5"/>
      <c r="DDG820" s="5"/>
      <c r="DDH820" s="5"/>
      <c r="DDI820" s="5"/>
      <c r="DDJ820" s="5"/>
      <c r="DDK820" s="5"/>
      <c r="DDL820" s="5"/>
      <c r="DDM820" s="5"/>
      <c r="DDN820" s="5"/>
      <c r="DDO820" s="5"/>
      <c r="DDP820" s="5"/>
      <c r="DDQ820" s="5"/>
      <c r="DDR820" s="5"/>
      <c r="DDS820" s="5"/>
      <c r="DDT820" s="5"/>
      <c r="DDU820" s="5"/>
      <c r="DDV820" s="5"/>
      <c r="DDW820" s="5"/>
      <c r="DDX820" s="5"/>
      <c r="DDY820" s="5"/>
      <c r="DDZ820" s="5"/>
      <c r="DEA820" s="5"/>
      <c r="DEB820" s="5"/>
      <c r="DEC820" s="5"/>
      <c r="DED820" s="5"/>
      <c r="DEE820" s="5"/>
      <c r="DEF820" s="5"/>
      <c r="DEG820" s="5"/>
      <c r="DEH820" s="5"/>
      <c r="DEI820" s="5"/>
      <c r="DEJ820" s="5"/>
      <c r="DEK820" s="5"/>
      <c r="DEL820" s="5"/>
      <c r="DEM820" s="5"/>
      <c r="DEN820" s="5"/>
      <c r="DEO820" s="5"/>
      <c r="DEP820" s="5"/>
      <c r="DEQ820" s="5"/>
      <c r="DER820" s="5"/>
      <c r="DES820" s="5"/>
      <c r="DET820" s="5"/>
      <c r="DEU820" s="5"/>
      <c r="DEV820" s="5"/>
      <c r="DEW820" s="5"/>
      <c r="DEX820" s="5"/>
      <c r="DEY820" s="5"/>
      <c r="DEZ820" s="5"/>
      <c r="DFA820" s="5"/>
      <c r="DFB820" s="5"/>
      <c r="DFC820" s="5"/>
      <c r="DFD820" s="5"/>
      <c r="DFE820" s="5"/>
      <c r="DFF820" s="5"/>
      <c r="DFG820" s="5"/>
      <c r="DFH820" s="5"/>
      <c r="DFI820" s="5"/>
      <c r="DFJ820" s="5"/>
      <c r="DFK820" s="5"/>
      <c r="DFL820" s="5"/>
      <c r="DFM820" s="5"/>
      <c r="DFN820" s="5"/>
      <c r="DFO820" s="5"/>
      <c r="DFP820" s="5"/>
      <c r="DFQ820" s="5"/>
      <c r="DFR820" s="5"/>
      <c r="DFS820" s="5"/>
      <c r="DFT820" s="5"/>
      <c r="DFU820" s="5"/>
      <c r="DFV820" s="5"/>
      <c r="DFW820" s="5"/>
      <c r="DFX820" s="5"/>
      <c r="DFY820" s="5"/>
      <c r="DFZ820" s="5"/>
      <c r="DGA820" s="5"/>
      <c r="DGB820" s="5"/>
      <c r="DGC820" s="5"/>
      <c r="DGD820" s="5"/>
      <c r="DGE820" s="5"/>
      <c r="DGF820" s="5"/>
      <c r="DGG820" s="5"/>
      <c r="DGH820" s="5"/>
      <c r="DGI820" s="5"/>
      <c r="DGJ820" s="5"/>
      <c r="DGK820" s="5"/>
      <c r="DGL820" s="5"/>
      <c r="DGM820" s="5"/>
      <c r="DGN820" s="5"/>
      <c r="DGO820" s="5"/>
      <c r="DGP820" s="5"/>
      <c r="DGQ820" s="5"/>
      <c r="DGR820" s="5"/>
      <c r="DGS820" s="5"/>
      <c r="DGT820" s="5"/>
      <c r="DGU820" s="5"/>
      <c r="DGV820" s="5"/>
      <c r="DGW820" s="5"/>
      <c r="DGX820" s="5"/>
      <c r="DGY820" s="5"/>
      <c r="DGZ820" s="5"/>
      <c r="DHA820" s="5"/>
      <c r="DHB820" s="5"/>
      <c r="DHC820" s="5"/>
      <c r="DHD820" s="5"/>
      <c r="DHE820" s="5"/>
      <c r="DHF820" s="5"/>
      <c r="DHG820" s="5"/>
      <c r="DHH820" s="5"/>
      <c r="DHI820" s="5"/>
      <c r="DHJ820" s="5"/>
      <c r="DHK820" s="5"/>
      <c r="DHL820" s="5"/>
      <c r="DHM820" s="5"/>
      <c r="DHN820" s="5"/>
      <c r="DHO820" s="5"/>
      <c r="DHP820" s="5"/>
      <c r="DHQ820" s="5"/>
      <c r="DHR820" s="5"/>
      <c r="DHS820" s="5"/>
      <c r="DHT820" s="5"/>
      <c r="DHU820" s="5"/>
      <c r="DHV820" s="5"/>
      <c r="DHW820" s="5"/>
      <c r="DHX820" s="5"/>
      <c r="DHY820" s="5"/>
      <c r="DHZ820" s="5"/>
      <c r="DIA820" s="5"/>
      <c r="DIB820" s="5"/>
      <c r="DIC820" s="5"/>
      <c r="DID820" s="5"/>
      <c r="DIE820" s="5"/>
      <c r="DIF820" s="5"/>
      <c r="DIG820" s="5"/>
      <c r="DIH820" s="5"/>
      <c r="DII820" s="5"/>
      <c r="DIJ820" s="5"/>
      <c r="DIK820" s="5"/>
      <c r="DIL820" s="5"/>
      <c r="DIM820" s="5"/>
      <c r="DIN820" s="5"/>
      <c r="DIO820" s="5"/>
      <c r="DIP820" s="5"/>
      <c r="DIQ820" s="5"/>
      <c r="DIR820" s="5"/>
      <c r="DIS820" s="5"/>
      <c r="DIT820" s="5"/>
      <c r="DIU820" s="5"/>
      <c r="DIV820" s="5"/>
      <c r="DIW820" s="5"/>
      <c r="DIX820" s="5"/>
      <c r="DIY820" s="5"/>
      <c r="DIZ820" s="5"/>
      <c r="DJA820" s="5"/>
      <c r="DJB820" s="5"/>
      <c r="DJC820" s="5"/>
      <c r="DJD820" s="5"/>
      <c r="DJE820" s="5"/>
      <c r="DJF820" s="5"/>
      <c r="DJG820" s="5"/>
      <c r="DJH820" s="5"/>
      <c r="DJI820" s="5"/>
      <c r="DJJ820" s="5"/>
      <c r="DJK820" s="5"/>
      <c r="DJL820" s="5"/>
      <c r="DJM820" s="5"/>
      <c r="DJN820" s="5"/>
      <c r="DJO820" s="5"/>
      <c r="DJP820" s="5"/>
      <c r="DJQ820" s="5"/>
      <c r="DJR820" s="5"/>
      <c r="DJS820" s="5"/>
      <c r="DJT820" s="5"/>
      <c r="DJU820" s="5"/>
      <c r="DJV820" s="5"/>
      <c r="DJW820" s="5"/>
      <c r="DJX820" s="5"/>
      <c r="DJY820" s="5"/>
      <c r="DJZ820" s="5"/>
      <c r="DKA820" s="5"/>
      <c r="DKB820" s="5"/>
      <c r="DKC820" s="5"/>
      <c r="DKD820" s="5"/>
      <c r="DKE820" s="5"/>
      <c r="DKF820" s="5"/>
      <c r="DKG820" s="5"/>
      <c r="DKH820" s="5"/>
      <c r="DKI820" s="5"/>
      <c r="DKJ820" s="5"/>
      <c r="DKK820" s="5"/>
      <c r="DKL820" s="5"/>
      <c r="DKM820" s="5"/>
      <c r="DKN820" s="5"/>
      <c r="DKO820" s="5"/>
      <c r="DKP820" s="5"/>
      <c r="DKQ820" s="5"/>
      <c r="DKR820" s="5"/>
      <c r="DKS820" s="5"/>
      <c r="DKT820" s="5"/>
      <c r="DKU820" s="5"/>
      <c r="DKV820" s="5"/>
      <c r="DKW820" s="5"/>
      <c r="DKX820" s="5"/>
      <c r="DKY820" s="5"/>
      <c r="DKZ820" s="5"/>
      <c r="DLA820" s="5"/>
      <c r="DLB820" s="5"/>
      <c r="DLC820" s="5"/>
      <c r="DLD820" s="5"/>
      <c r="DLE820" s="5"/>
      <c r="DLF820" s="5"/>
      <c r="DLG820" s="5"/>
      <c r="DLH820" s="5"/>
      <c r="DLI820" s="5"/>
      <c r="DLJ820" s="5"/>
      <c r="DLK820" s="5"/>
      <c r="DLL820" s="5"/>
      <c r="DLM820" s="5"/>
      <c r="DLN820" s="5"/>
      <c r="DLO820" s="5"/>
      <c r="DLP820" s="5"/>
      <c r="DLQ820" s="5"/>
      <c r="DLR820" s="5"/>
      <c r="DLS820" s="5"/>
      <c r="DLT820" s="5"/>
      <c r="DLU820" s="5"/>
      <c r="DLV820" s="5"/>
      <c r="DLW820" s="5"/>
      <c r="DLX820" s="5"/>
      <c r="DLY820" s="5"/>
      <c r="DLZ820" s="5"/>
      <c r="DMA820" s="5"/>
      <c r="DMB820" s="5"/>
      <c r="DMC820" s="5"/>
      <c r="DMD820" s="5"/>
      <c r="DME820" s="5"/>
      <c r="DMF820" s="5"/>
      <c r="DMG820" s="5"/>
      <c r="DMH820" s="5"/>
      <c r="DMI820" s="5"/>
      <c r="DMJ820" s="5"/>
      <c r="DMK820" s="5"/>
      <c r="DML820" s="5"/>
      <c r="DMM820" s="5"/>
      <c r="DMN820" s="5"/>
      <c r="DMO820" s="5"/>
      <c r="DMP820" s="5"/>
      <c r="DMQ820" s="5"/>
      <c r="DMR820" s="5"/>
      <c r="DMS820" s="5"/>
      <c r="DMT820" s="5"/>
      <c r="DMU820" s="5"/>
      <c r="DMV820" s="5"/>
      <c r="DMW820" s="5"/>
      <c r="DMX820" s="5"/>
      <c r="DMY820" s="5"/>
      <c r="DMZ820" s="5"/>
      <c r="DNA820" s="5"/>
      <c r="DNB820" s="5"/>
      <c r="DNC820" s="5"/>
      <c r="DND820" s="5"/>
      <c r="DNE820" s="5"/>
      <c r="DNF820" s="5"/>
      <c r="DNG820" s="5"/>
      <c r="DNH820" s="5"/>
      <c r="DNI820" s="5"/>
      <c r="DNJ820" s="5"/>
      <c r="DNK820" s="5"/>
      <c r="DNL820" s="5"/>
      <c r="DNM820" s="5"/>
      <c r="DNN820" s="5"/>
      <c r="DNO820" s="5"/>
      <c r="DNP820" s="5"/>
      <c r="DNQ820" s="5"/>
      <c r="DNR820" s="5"/>
      <c r="DNS820" s="5"/>
      <c r="DNT820" s="5"/>
      <c r="DNU820" s="5"/>
      <c r="DNV820" s="5"/>
      <c r="DNW820" s="5"/>
      <c r="DNX820" s="5"/>
      <c r="DNY820" s="5"/>
      <c r="DNZ820" s="5"/>
      <c r="DOA820" s="5"/>
      <c r="DOB820" s="5"/>
      <c r="DOC820" s="5"/>
      <c r="DOD820" s="5"/>
      <c r="DOE820" s="5"/>
      <c r="DOF820" s="5"/>
      <c r="DOG820" s="5"/>
      <c r="DOH820" s="5"/>
      <c r="DOI820" s="5"/>
      <c r="DOJ820" s="5"/>
      <c r="DOK820" s="5"/>
      <c r="DOL820" s="5"/>
      <c r="DOM820" s="5"/>
      <c r="DON820" s="5"/>
      <c r="DOO820" s="5"/>
      <c r="DOP820" s="5"/>
      <c r="DOQ820" s="5"/>
      <c r="DOR820" s="5"/>
      <c r="DOS820" s="5"/>
      <c r="DOT820" s="5"/>
      <c r="DOU820" s="5"/>
      <c r="DOV820" s="5"/>
      <c r="DOW820" s="5"/>
      <c r="DOX820" s="5"/>
      <c r="DOY820" s="5"/>
      <c r="DOZ820" s="5"/>
      <c r="DPA820" s="5"/>
      <c r="DPB820" s="5"/>
      <c r="DPC820" s="5"/>
      <c r="DPD820" s="5"/>
      <c r="DPE820" s="5"/>
      <c r="DPF820" s="5"/>
      <c r="DPG820" s="5"/>
      <c r="DPH820" s="5"/>
      <c r="DPI820" s="5"/>
      <c r="DPJ820" s="5"/>
      <c r="DPK820" s="5"/>
      <c r="DPL820" s="5"/>
      <c r="DPM820" s="5"/>
      <c r="DPN820" s="5"/>
      <c r="DPO820" s="5"/>
      <c r="DPP820" s="5"/>
      <c r="DPQ820" s="5"/>
      <c r="DPR820" s="5"/>
      <c r="DPS820" s="5"/>
      <c r="DPT820" s="5"/>
      <c r="DPU820" s="5"/>
      <c r="DPV820" s="5"/>
      <c r="DPW820" s="5"/>
      <c r="DPX820" s="5"/>
      <c r="DPY820" s="5"/>
      <c r="DPZ820" s="5"/>
      <c r="DQA820" s="5"/>
      <c r="DQB820" s="5"/>
      <c r="DQC820" s="5"/>
      <c r="DQD820" s="5"/>
      <c r="DQE820" s="5"/>
      <c r="DQF820" s="5"/>
      <c r="DQG820" s="5"/>
      <c r="DQH820" s="5"/>
      <c r="DQI820" s="5"/>
      <c r="DQJ820" s="5"/>
      <c r="DQK820" s="5"/>
      <c r="DQL820" s="5"/>
      <c r="DQM820" s="5"/>
      <c r="DQN820" s="5"/>
      <c r="DQO820" s="5"/>
      <c r="DQP820" s="5"/>
      <c r="DQQ820" s="5"/>
      <c r="DQR820" s="5"/>
      <c r="DQS820" s="5"/>
      <c r="DQT820" s="5"/>
      <c r="DQU820" s="5"/>
      <c r="DQV820" s="5"/>
      <c r="DQW820" s="5"/>
      <c r="DQX820" s="5"/>
      <c r="DQY820" s="5"/>
      <c r="DQZ820" s="5"/>
      <c r="DRA820" s="5"/>
      <c r="DRB820" s="5"/>
      <c r="DRC820" s="5"/>
      <c r="DRD820" s="5"/>
      <c r="DRE820" s="5"/>
      <c r="DRF820" s="5"/>
      <c r="DRG820" s="5"/>
      <c r="DRH820" s="5"/>
      <c r="DRI820" s="5"/>
      <c r="DRJ820" s="5"/>
      <c r="DRK820" s="5"/>
      <c r="DRL820" s="5"/>
      <c r="DRM820" s="5"/>
      <c r="DRN820" s="5"/>
      <c r="DRO820" s="5"/>
      <c r="DRP820" s="5"/>
      <c r="DRQ820" s="5"/>
      <c r="DRR820" s="5"/>
      <c r="DRS820" s="5"/>
      <c r="DRT820" s="5"/>
      <c r="DRU820" s="5"/>
      <c r="DRV820" s="5"/>
      <c r="DRW820" s="5"/>
      <c r="DRX820" s="5"/>
      <c r="DRY820" s="5"/>
      <c r="DRZ820" s="5"/>
      <c r="DSA820" s="5"/>
      <c r="DSB820" s="5"/>
      <c r="DSC820" s="5"/>
      <c r="DSD820" s="5"/>
      <c r="DSE820" s="5"/>
      <c r="DSF820" s="5"/>
      <c r="DSG820" s="5"/>
      <c r="DSH820" s="5"/>
      <c r="DSI820" s="5"/>
      <c r="DSJ820" s="5"/>
      <c r="DSK820" s="5"/>
      <c r="DSL820" s="5"/>
      <c r="DSM820" s="5"/>
      <c r="DSN820" s="5"/>
      <c r="DSO820" s="5"/>
      <c r="DSP820" s="5"/>
      <c r="DSQ820" s="5"/>
      <c r="DSR820" s="5"/>
      <c r="DSS820" s="5"/>
      <c r="DST820" s="5"/>
      <c r="DSU820" s="5"/>
      <c r="DSV820" s="5"/>
      <c r="DSW820" s="5"/>
      <c r="DSX820" s="5"/>
      <c r="DSY820" s="5"/>
      <c r="DSZ820" s="5"/>
      <c r="DTA820" s="5"/>
      <c r="DTB820" s="5"/>
      <c r="DTC820" s="5"/>
      <c r="DTD820" s="5"/>
      <c r="DTE820" s="5"/>
      <c r="DTF820" s="5"/>
      <c r="DTG820" s="5"/>
      <c r="DTH820" s="5"/>
      <c r="DTI820" s="5"/>
      <c r="DTJ820" s="5"/>
      <c r="DTK820" s="5"/>
      <c r="DTL820" s="5"/>
      <c r="DTM820" s="5"/>
      <c r="DTN820" s="5"/>
      <c r="DTO820" s="5"/>
      <c r="DTP820" s="5"/>
      <c r="DTQ820" s="5"/>
      <c r="DTR820" s="5"/>
      <c r="DTS820" s="5"/>
      <c r="DTT820" s="5"/>
      <c r="DTU820" s="5"/>
      <c r="DTV820" s="5"/>
      <c r="DTW820" s="5"/>
      <c r="DTX820" s="5"/>
      <c r="DTY820" s="5"/>
      <c r="DTZ820" s="5"/>
      <c r="DUA820" s="5"/>
      <c r="DUB820" s="5"/>
      <c r="DUC820" s="5"/>
      <c r="DUD820" s="5"/>
      <c r="DUE820" s="5"/>
      <c r="DUF820" s="5"/>
      <c r="DUG820" s="5"/>
      <c r="DUH820" s="5"/>
      <c r="DUI820" s="5"/>
      <c r="DUJ820" s="5"/>
      <c r="DUK820" s="5"/>
      <c r="DUL820" s="5"/>
      <c r="DUM820" s="5"/>
      <c r="DUN820" s="5"/>
      <c r="DUO820" s="5"/>
      <c r="DUP820" s="5"/>
      <c r="DUQ820" s="5"/>
      <c r="DUR820" s="5"/>
      <c r="DUS820" s="5"/>
      <c r="DUT820" s="5"/>
      <c r="DUU820" s="5"/>
      <c r="DUV820" s="5"/>
      <c r="DUW820" s="5"/>
      <c r="DUX820" s="5"/>
      <c r="DUY820" s="5"/>
      <c r="DUZ820" s="5"/>
      <c r="DVA820" s="5"/>
      <c r="DVB820" s="5"/>
      <c r="DVC820" s="5"/>
      <c r="DVD820" s="5"/>
      <c r="DVE820" s="5"/>
      <c r="DVF820" s="5"/>
      <c r="DVG820" s="5"/>
      <c r="DVH820" s="5"/>
      <c r="DVI820" s="5"/>
      <c r="DVJ820" s="5"/>
      <c r="DVK820" s="5"/>
      <c r="DVL820" s="5"/>
      <c r="DVM820" s="5"/>
      <c r="DVN820" s="5"/>
      <c r="DVO820" s="5"/>
      <c r="DVP820" s="5"/>
      <c r="DVQ820" s="5"/>
      <c r="DVR820" s="5"/>
      <c r="DVS820" s="5"/>
      <c r="DVT820" s="5"/>
      <c r="DVU820" s="5"/>
      <c r="DVV820" s="5"/>
      <c r="DVW820" s="5"/>
      <c r="DVX820" s="5"/>
      <c r="DVY820" s="5"/>
      <c r="DVZ820" s="5"/>
      <c r="DWA820" s="5"/>
      <c r="DWB820" s="5"/>
      <c r="DWC820" s="5"/>
      <c r="DWD820" s="5"/>
      <c r="DWE820" s="5"/>
      <c r="DWF820" s="5"/>
      <c r="DWG820" s="5"/>
      <c r="DWH820" s="5"/>
      <c r="DWI820" s="5"/>
      <c r="DWJ820" s="5"/>
      <c r="DWK820" s="5"/>
      <c r="DWL820" s="5"/>
      <c r="DWM820" s="5"/>
      <c r="DWN820" s="5"/>
      <c r="DWO820" s="5"/>
      <c r="DWP820" s="5"/>
      <c r="DWQ820" s="5"/>
      <c r="DWR820" s="5"/>
      <c r="DWS820" s="5"/>
      <c r="DWT820" s="5"/>
      <c r="DWU820" s="5"/>
      <c r="DWV820" s="5"/>
      <c r="DWW820" s="5"/>
      <c r="DWX820" s="5"/>
      <c r="DWY820" s="5"/>
      <c r="DWZ820" s="5"/>
      <c r="DXA820" s="5"/>
      <c r="DXB820" s="5"/>
      <c r="DXC820" s="5"/>
      <c r="DXD820" s="5"/>
      <c r="DXE820" s="5"/>
      <c r="DXF820" s="5"/>
      <c r="DXG820" s="5"/>
      <c r="DXH820" s="5"/>
      <c r="DXI820" s="5"/>
      <c r="DXJ820" s="5"/>
      <c r="DXK820" s="5"/>
      <c r="DXL820" s="5"/>
      <c r="DXM820" s="5"/>
      <c r="DXN820" s="5"/>
      <c r="DXO820" s="5"/>
      <c r="DXP820" s="5"/>
      <c r="DXQ820" s="5"/>
      <c r="DXR820" s="5"/>
      <c r="DXS820" s="5"/>
      <c r="DXT820" s="5"/>
      <c r="DXU820" s="5"/>
      <c r="DXV820" s="5"/>
      <c r="DXW820" s="5"/>
      <c r="DXX820" s="5"/>
      <c r="DXY820" s="5"/>
      <c r="DXZ820" s="5"/>
      <c r="DYA820" s="5"/>
      <c r="DYB820" s="5"/>
      <c r="DYC820" s="5"/>
      <c r="DYD820" s="5"/>
      <c r="DYE820" s="5"/>
      <c r="DYF820" s="5"/>
      <c r="DYG820" s="5"/>
      <c r="DYH820" s="5"/>
      <c r="DYI820" s="5"/>
      <c r="DYJ820" s="5"/>
      <c r="DYK820" s="5"/>
      <c r="DYL820" s="5"/>
      <c r="DYM820" s="5"/>
      <c r="DYN820" s="5"/>
      <c r="DYO820" s="5"/>
      <c r="DYP820" s="5"/>
      <c r="DYQ820" s="5"/>
      <c r="DYR820" s="5"/>
      <c r="DYS820" s="5"/>
      <c r="DYT820" s="5"/>
      <c r="DYU820" s="5"/>
      <c r="DYV820" s="5"/>
      <c r="DYW820" s="5"/>
      <c r="DYX820" s="5"/>
      <c r="DYY820" s="5"/>
      <c r="DYZ820" s="5"/>
      <c r="DZA820" s="5"/>
      <c r="DZB820" s="5"/>
      <c r="DZC820" s="5"/>
      <c r="DZD820" s="5"/>
      <c r="DZE820" s="5"/>
      <c r="DZF820" s="5"/>
      <c r="DZG820" s="5"/>
      <c r="DZH820" s="5"/>
      <c r="DZI820" s="5"/>
      <c r="DZJ820" s="5"/>
      <c r="DZK820" s="5"/>
      <c r="DZL820" s="5"/>
      <c r="DZM820" s="5"/>
      <c r="DZN820" s="5"/>
      <c r="DZO820" s="5"/>
      <c r="DZP820" s="5"/>
      <c r="DZQ820" s="5"/>
      <c r="DZR820" s="5"/>
      <c r="DZS820" s="5"/>
      <c r="DZT820" s="5"/>
      <c r="DZU820" s="5"/>
      <c r="DZV820" s="5"/>
      <c r="DZW820" s="5"/>
      <c r="DZX820" s="5"/>
      <c r="DZY820" s="5"/>
      <c r="DZZ820" s="5"/>
      <c r="EAA820" s="5"/>
      <c r="EAB820" s="5"/>
      <c r="EAC820" s="5"/>
      <c r="EAD820" s="5"/>
      <c r="EAE820" s="5"/>
      <c r="EAF820" s="5"/>
      <c r="EAG820" s="5"/>
      <c r="EAH820" s="5"/>
      <c r="EAI820" s="5"/>
      <c r="EAJ820" s="5"/>
      <c r="EAK820" s="5"/>
      <c r="EAL820" s="5"/>
      <c r="EAM820" s="5"/>
      <c r="EAN820" s="5"/>
      <c r="EAO820" s="5"/>
      <c r="EAP820" s="5"/>
      <c r="EAQ820" s="5"/>
      <c r="EAR820" s="5"/>
      <c r="EAS820" s="5"/>
      <c r="EAT820" s="5"/>
      <c r="EAU820" s="5"/>
      <c r="EAV820" s="5"/>
      <c r="EAW820" s="5"/>
      <c r="EAX820" s="5"/>
      <c r="EAY820" s="5"/>
      <c r="EAZ820" s="5"/>
      <c r="EBA820" s="5"/>
      <c r="EBB820" s="5"/>
      <c r="EBC820" s="5"/>
      <c r="EBD820" s="5"/>
      <c r="EBE820" s="5"/>
      <c r="EBF820" s="5"/>
      <c r="EBG820" s="5"/>
      <c r="EBH820" s="5"/>
      <c r="EBI820" s="5"/>
      <c r="EBJ820" s="5"/>
      <c r="EBK820" s="5"/>
      <c r="EBL820" s="5"/>
      <c r="EBM820" s="5"/>
      <c r="EBN820" s="5"/>
      <c r="EBO820" s="5"/>
      <c r="EBP820" s="5"/>
      <c r="EBQ820" s="5"/>
      <c r="EBR820" s="5"/>
      <c r="EBS820" s="5"/>
      <c r="EBT820" s="5"/>
      <c r="EBU820" s="5"/>
      <c r="EBV820" s="5"/>
      <c r="EBW820" s="5"/>
      <c r="EBX820" s="5"/>
      <c r="EBY820" s="5"/>
      <c r="EBZ820" s="5"/>
      <c r="ECA820" s="5"/>
      <c r="ECB820" s="5"/>
      <c r="ECC820" s="5"/>
      <c r="ECD820" s="5"/>
      <c r="ECE820" s="5"/>
      <c r="ECF820" s="5"/>
      <c r="ECG820" s="5"/>
      <c r="ECH820" s="5"/>
      <c r="ECI820" s="5"/>
      <c r="ECJ820" s="5"/>
      <c r="ECK820" s="5"/>
      <c r="ECL820" s="5"/>
      <c r="ECM820" s="5"/>
      <c r="ECN820" s="5"/>
      <c r="ECO820" s="5"/>
      <c r="ECP820" s="5"/>
      <c r="ECQ820" s="5"/>
      <c r="ECR820" s="5"/>
      <c r="ECS820" s="5"/>
      <c r="ECT820" s="5"/>
      <c r="ECU820" s="5"/>
      <c r="ECV820" s="5"/>
      <c r="ECW820" s="5"/>
      <c r="ECX820" s="5"/>
      <c r="ECY820" s="5"/>
      <c r="ECZ820" s="5"/>
      <c r="EDA820" s="5"/>
      <c r="EDB820" s="5"/>
      <c r="EDC820" s="5"/>
      <c r="EDD820" s="5"/>
      <c r="EDE820" s="5"/>
      <c r="EDF820" s="5"/>
      <c r="EDG820" s="5"/>
      <c r="EDH820" s="5"/>
      <c r="EDI820" s="5"/>
      <c r="EDJ820" s="5"/>
      <c r="EDK820" s="5"/>
      <c r="EDL820" s="5"/>
      <c r="EDM820" s="5"/>
      <c r="EDN820" s="5"/>
      <c r="EDO820" s="5"/>
      <c r="EDP820" s="5"/>
      <c r="EDQ820" s="5"/>
      <c r="EDR820" s="5"/>
      <c r="EDS820" s="5"/>
      <c r="EDT820" s="5"/>
      <c r="EDU820" s="5"/>
      <c r="EDV820" s="5"/>
      <c r="EDW820" s="5"/>
      <c r="EDX820" s="5"/>
      <c r="EDY820" s="5"/>
      <c r="EDZ820" s="5"/>
      <c r="EEA820" s="5"/>
      <c r="EEB820" s="5"/>
      <c r="EEC820" s="5"/>
      <c r="EED820" s="5"/>
      <c r="EEE820" s="5"/>
      <c r="EEF820" s="5"/>
      <c r="EEG820" s="5"/>
      <c r="EEH820" s="5"/>
      <c r="EEI820" s="5"/>
      <c r="EEJ820" s="5"/>
      <c r="EEK820" s="5"/>
      <c r="EEL820" s="5"/>
      <c r="EEM820" s="5"/>
      <c r="EEN820" s="5"/>
      <c r="EEO820" s="5"/>
      <c r="EEP820" s="5"/>
      <c r="EEQ820" s="5"/>
      <c r="EER820" s="5"/>
      <c r="EES820" s="5"/>
      <c r="EET820" s="5"/>
      <c r="EEU820" s="5"/>
      <c r="EEV820" s="5"/>
      <c r="EEW820" s="5"/>
      <c r="EEX820" s="5"/>
      <c r="EEY820" s="5"/>
      <c r="EEZ820" s="5"/>
      <c r="EFA820" s="5"/>
      <c r="EFB820" s="5"/>
      <c r="EFC820" s="5"/>
      <c r="EFD820" s="5"/>
      <c r="EFE820" s="5"/>
      <c r="EFF820" s="5"/>
      <c r="EFG820" s="5"/>
      <c r="EFH820" s="5"/>
      <c r="EFI820" s="5"/>
      <c r="EFJ820" s="5"/>
      <c r="EFK820" s="5"/>
      <c r="EFL820" s="5"/>
      <c r="EFM820" s="5"/>
      <c r="EFN820" s="5"/>
      <c r="EFO820" s="5"/>
      <c r="EFP820" s="5"/>
      <c r="EFQ820" s="5"/>
      <c r="EFR820" s="5"/>
      <c r="EFS820" s="5"/>
      <c r="EFT820" s="5"/>
      <c r="EFU820" s="5"/>
      <c r="EFV820" s="5"/>
      <c r="EFW820" s="5"/>
      <c r="EFX820" s="5"/>
      <c r="EFY820" s="5"/>
      <c r="EFZ820" s="5"/>
      <c r="EGA820" s="5"/>
      <c r="EGB820" s="5"/>
      <c r="EGC820" s="5"/>
      <c r="EGD820" s="5"/>
      <c r="EGE820" s="5"/>
      <c r="EGF820" s="5"/>
      <c r="EGG820" s="5"/>
      <c r="EGH820" s="5"/>
      <c r="EGI820" s="5"/>
      <c r="EGJ820" s="5"/>
      <c r="EGK820" s="5"/>
      <c r="EGL820" s="5"/>
      <c r="EGM820" s="5"/>
      <c r="EGN820" s="5"/>
      <c r="EGO820" s="5"/>
      <c r="EGP820" s="5"/>
      <c r="EGQ820" s="5"/>
      <c r="EGR820" s="5"/>
      <c r="EGS820" s="5"/>
      <c r="EGT820" s="5"/>
      <c r="EGU820" s="5"/>
      <c r="EGV820" s="5"/>
      <c r="EGW820" s="5"/>
      <c r="EGX820" s="5"/>
      <c r="EGY820" s="5"/>
      <c r="EGZ820" s="5"/>
      <c r="EHA820" s="5"/>
      <c r="EHB820" s="5"/>
      <c r="EHC820" s="5"/>
      <c r="EHD820" s="5"/>
      <c r="EHE820" s="5"/>
      <c r="EHF820" s="5"/>
      <c r="EHG820" s="5"/>
      <c r="EHH820" s="5"/>
      <c r="EHI820" s="5"/>
      <c r="EHJ820" s="5"/>
      <c r="EHK820" s="5"/>
      <c r="EHL820" s="5"/>
      <c r="EHM820" s="5"/>
      <c r="EHN820" s="5"/>
      <c r="EHO820" s="5"/>
      <c r="EHP820" s="5"/>
      <c r="EHQ820" s="5"/>
      <c r="EHR820" s="5"/>
      <c r="EHS820" s="5"/>
      <c r="EHT820" s="5"/>
      <c r="EHU820" s="5"/>
      <c r="EHV820" s="5"/>
      <c r="EHW820" s="5"/>
      <c r="EHX820" s="5"/>
      <c r="EHY820" s="5"/>
      <c r="EHZ820" s="5"/>
      <c r="EIA820" s="5"/>
      <c r="EIB820" s="5"/>
      <c r="EIC820" s="5"/>
      <c r="EID820" s="5"/>
      <c r="EIE820" s="5"/>
      <c r="EIF820" s="5"/>
      <c r="EIG820" s="5"/>
      <c r="EIH820" s="5"/>
      <c r="EII820" s="5"/>
      <c r="EIJ820" s="5"/>
      <c r="EIK820" s="5"/>
      <c r="EIL820" s="5"/>
      <c r="EIM820" s="5"/>
      <c r="EIN820" s="5"/>
      <c r="EIO820" s="5"/>
      <c r="EIP820" s="5"/>
      <c r="EIQ820" s="5"/>
      <c r="EIR820" s="5"/>
      <c r="EIS820" s="5"/>
      <c r="EIT820" s="5"/>
      <c r="EIU820" s="5"/>
      <c r="EIV820" s="5"/>
      <c r="EIW820" s="5"/>
      <c r="EIX820" s="5"/>
      <c r="EIY820" s="5"/>
      <c r="EIZ820" s="5"/>
      <c r="EJA820" s="5"/>
      <c r="EJB820" s="5"/>
      <c r="EJC820" s="5"/>
      <c r="EJD820" s="5"/>
      <c r="EJE820" s="5"/>
      <c r="EJF820" s="5"/>
      <c r="EJG820" s="5"/>
      <c r="EJH820" s="5"/>
      <c r="EJI820" s="5"/>
      <c r="EJJ820" s="5"/>
      <c r="EJK820" s="5"/>
      <c r="EJL820" s="5"/>
      <c r="EJM820" s="5"/>
      <c r="EJN820" s="5"/>
      <c r="EJO820" s="5"/>
      <c r="EJP820" s="5"/>
      <c r="EJQ820" s="5"/>
      <c r="EJR820" s="5"/>
      <c r="EJS820" s="5"/>
      <c r="EJT820" s="5"/>
      <c r="EJU820" s="5"/>
      <c r="EJV820" s="5"/>
      <c r="EJW820" s="5"/>
      <c r="EJX820" s="5"/>
      <c r="EJY820" s="5"/>
      <c r="EJZ820" s="5"/>
      <c r="EKA820" s="5"/>
      <c r="EKB820" s="5"/>
      <c r="EKC820" s="5"/>
      <c r="EKD820" s="5"/>
      <c r="EKE820" s="5"/>
      <c r="EKF820" s="5"/>
      <c r="EKG820" s="5"/>
      <c r="EKH820" s="5"/>
      <c r="EKI820" s="5"/>
      <c r="EKJ820" s="5"/>
      <c r="EKK820" s="5"/>
      <c r="EKL820" s="5"/>
      <c r="EKM820" s="5"/>
      <c r="EKN820" s="5"/>
      <c r="EKO820" s="5"/>
      <c r="EKP820" s="5"/>
      <c r="EKQ820" s="5"/>
      <c r="EKR820" s="5"/>
      <c r="EKS820" s="5"/>
      <c r="EKT820" s="5"/>
      <c r="EKU820" s="5"/>
      <c r="EKV820" s="5"/>
      <c r="EKW820" s="5"/>
      <c r="EKX820" s="5"/>
      <c r="EKY820" s="5"/>
      <c r="EKZ820" s="5"/>
      <c r="ELA820" s="5"/>
      <c r="ELB820" s="5"/>
      <c r="ELC820" s="5"/>
      <c r="ELD820" s="5"/>
      <c r="ELE820" s="5"/>
      <c r="ELF820" s="5"/>
      <c r="ELG820" s="5"/>
      <c r="ELH820" s="5"/>
      <c r="ELI820" s="5"/>
      <c r="ELJ820" s="5"/>
      <c r="ELK820" s="5"/>
      <c r="ELL820" s="5"/>
      <c r="ELM820" s="5"/>
      <c r="ELN820" s="5"/>
      <c r="ELO820" s="5"/>
      <c r="ELP820" s="5"/>
      <c r="ELQ820" s="5"/>
      <c r="ELR820" s="5"/>
      <c r="ELS820" s="5"/>
      <c r="ELT820" s="5"/>
      <c r="ELU820" s="5"/>
      <c r="ELV820" s="5"/>
      <c r="ELW820" s="5"/>
      <c r="ELX820" s="5"/>
      <c r="ELY820" s="5"/>
      <c r="ELZ820" s="5"/>
      <c r="EMA820" s="5"/>
      <c r="EMB820" s="5"/>
      <c r="EMC820" s="5"/>
      <c r="EMD820" s="5"/>
      <c r="EME820" s="5"/>
      <c r="EMF820" s="5"/>
      <c r="EMG820" s="5"/>
      <c r="EMH820" s="5"/>
      <c r="EMI820" s="5"/>
      <c r="EMJ820" s="5"/>
      <c r="EMK820" s="5"/>
      <c r="EML820" s="5"/>
      <c r="EMM820" s="5"/>
      <c r="EMN820" s="5"/>
      <c r="EMO820" s="5"/>
      <c r="EMP820" s="5"/>
      <c r="EMQ820" s="5"/>
      <c r="EMR820" s="5"/>
      <c r="EMS820" s="5"/>
      <c r="EMT820" s="5"/>
      <c r="EMU820" s="5"/>
      <c r="EMV820" s="5"/>
      <c r="EMW820" s="5"/>
      <c r="EMX820" s="5"/>
      <c r="EMY820" s="5"/>
      <c r="EMZ820" s="5"/>
      <c r="ENA820" s="5"/>
      <c r="ENB820" s="5"/>
      <c r="ENC820" s="5"/>
      <c r="END820" s="5"/>
      <c r="ENE820" s="5"/>
      <c r="ENF820" s="5"/>
      <c r="ENG820" s="5"/>
      <c r="ENH820" s="5"/>
      <c r="ENI820" s="5"/>
      <c r="ENJ820" s="5"/>
      <c r="ENK820" s="5"/>
      <c r="ENL820" s="5"/>
      <c r="ENM820" s="5"/>
      <c r="ENN820" s="5"/>
      <c r="ENO820" s="5"/>
      <c r="ENP820" s="5"/>
      <c r="ENQ820" s="5"/>
      <c r="ENR820" s="5"/>
      <c r="ENS820" s="5"/>
      <c r="ENT820" s="5"/>
      <c r="ENU820" s="5"/>
      <c r="ENV820" s="5"/>
      <c r="ENW820" s="5"/>
      <c r="ENX820" s="5"/>
      <c r="ENY820" s="5"/>
      <c r="ENZ820" s="5"/>
      <c r="EOA820" s="5"/>
      <c r="EOB820" s="5"/>
      <c r="EOC820" s="5"/>
      <c r="EOD820" s="5"/>
      <c r="EOE820" s="5"/>
      <c r="EOF820" s="5"/>
      <c r="EOG820" s="5"/>
      <c r="EOH820" s="5"/>
      <c r="EOI820" s="5"/>
      <c r="EOJ820" s="5"/>
      <c r="EOK820" s="5"/>
      <c r="EOL820" s="5"/>
      <c r="EOM820" s="5"/>
      <c r="EON820" s="5"/>
      <c r="EOO820" s="5"/>
      <c r="EOP820" s="5"/>
      <c r="EOQ820" s="5"/>
      <c r="EOR820" s="5"/>
      <c r="EOS820" s="5"/>
      <c r="EOT820" s="5"/>
      <c r="EOU820" s="5"/>
      <c r="EOV820" s="5"/>
      <c r="EOW820" s="5"/>
      <c r="EOX820" s="5"/>
      <c r="EOY820" s="5"/>
      <c r="EOZ820" s="5"/>
      <c r="EPA820" s="5"/>
      <c r="EPB820" s="5"/>
      <c r="EPC820" s="5"/>
      <c r="EPD820" s="5"/>
      <c r="EPE820" s="5"/>
      <c r="EPF820" s="5"/>
      <c r="EPG820" s="5"/>
      <c r="EPH820" s="5"/>
      <c r="EPI820" s="5"/>
      <c r="EPJ820" s="5"/>
      <c r="EPK820" s="5"/>
      <c r="EPL820" s="5"/>
      <c r="EPM820" s="5"/>
      <c r="EPN820" s="5"/>
      <c r="EPO820" s="5"/>
      <c r="EPP820" s="5"/>
      <c r="EPQ820" s="5"/>
      <c r="EPR820" s="5"/>
      <c r="EPS820" s="5"/>
      <c r="EPT820" s="5"/>
      <c r="EPU820" s="5"/>
      <c r="EPV820" s="5"/>
      <c r="EPW820" s="5"/>
      <c r="EPX820" s="5"/>
      <c r="EPY820" s="5"/>
      <c r="EPZ820" s="5"/>
      <c r="EQA820" s="5"/>
      <c r="EQB820" s="5"/>
      <c r="EQC820" s="5"/>
      <c r="EQD820" s="5"/>
      <c r="EQE820" s="5"/>
      <c r="EQF820" s="5"/>
      <c r="EQG820" s="5"/>
      <c r="EQH820" s="5"/>
      <c r="EQI820" s="5"/>
      <c r="EQJ820" s="5"/>
      <c r="EQK820" s="5"/>
      <c r="EQL820" s="5"/>
      <c r="EQM820" s="5"/>
      <c r="EQN820" s="5"/>
      <c r="EQO820" s="5"/>
      <c r="EQP820" s="5"/>
      <c r="EQQ820" s="5"/>
      <c r="EQR820" s="5"/>
      <c r="EQS820" s="5"/>
      <c r="EQT820" s="5"/>
      <c r="EQU820" s="5"/>
      <c r="EQV820" s="5"/>
      <c r="EQW820" s="5"/>
      <c r="EQX820" s="5"/>
      <c r="EQY820" s="5"/>
      <c r="EQZ820" s="5"/>
      <c r="ERA820" s="5"/>
      <c r="ERB820" s="5"/>
      <c r="ERC820" s="5"/>
      <c r="ERD820" s="5"/>
      <c r="ERE820" s="5"/>
      <c r="ERF820" s="5"/>
      <c r="ERG820" s="5"/>
      <c r="ERH820" s="5"/>
      <c r="ERI820" s="5"/>
      <c r="ERJ820" s="5"/>
      <c r="ERK820" s="5"/>
      <c r="ERL820" s="5"/>
      <c r="ERM820" s="5"/>
      <c r="ERN820" s="5"/>
      <c r="ERO820" s="5"/>
      <c r="ERP820" s="5"/>
      <c r="ERQ820" s="5"/>
      <c r="ERR820" s="5"/>
      <c r="ERS820" s="5"/>
      <c r="ERT820" s="5"/>
      <c r="ERU820" s="5"/>
      <c r="ERV820" s="5"/>
      <c r="ERW820" s="5"/>
      <c r="ERX820" s="5"/>
      <c r="ERY820" s="5"/>
      <c r="ERZ820" s="5"/>
      <c r="ESA820" s="5"/>
      <c r="ESB820" s="5"/>
      <c r="ESC820" s="5"/>
      <c r="ESD820" s="5"/>
      <c r="ESE820" s="5"/>
      <c r="ESF820" s="5"/>
      <c r="ESG820" s="5"/>
      <c r="ESH820" s="5"/>
      <c r="ESI820" s="5"/>
      <c r="ESJ820" s="5"/>
      <c r="ESK820" s="5"/>
      <c r="ESL820" s="5"/>
      <c r="ESM820" s="5"/>
      <c r="ESN820" s="5"/>
      <c r="ESO820" s="5"/>
      <c r="ESP820" s="5"/>
      <c r="ESQ820" s="5"/>
      <c r="ESR820" s="5"/>
      <c r="ESS820" s="5"/>
      <c r="EST820" s="5"/>
      <c r="ESU820" s="5"/>
      <c r="ESV820" s="5"/>
      <c r="ESW820" s="5"/>
      <c r="ESX820" s="5"/>
      <c r="ESY820" s="5"/>
      <c r="ESZ820" s="5"/>
      <c r="ETA820" s="5"/>
      <c r="ETB820" s="5"/>
      <c r="ETC820" s="5"/>
      <c r="ETD820" s="5"/>
      <c r="ETE820" s="5"/>
      <c r="ETF820" s="5"/>
      <c r="ETG820" s="5"/>
      <c r="ETH820" s="5"/>
      <c r="ETI820" s="5"/>
      <c r="ETJ820" s="5"/>
      <c r="ETK820" s="5"/>
      <c r="ETL820" s="5"/>
      <c r="ETM820" s="5"/>
      <c r="ETN820" s="5"/>
      <c r="ETO820" s="5"/>
      <c r="ETP820" s="5"/>
      <c r="ETQ820" s="5"/>
      <c r="ETR820" s="5"/>
      <c r="ETS820" s="5"/>
      <c r="ETT820" s="5"/>
      <c r="ETU820" s="5"/>
      <c r="ETV820" s="5"/>
      <c r="ETW820" s="5"/>
      <c r="ETX820" s="5"/>
      <c r="ETY820" s="5"/>
      <c r="ETZ820" s="5"/>
      <c r="EUA820" s="5"/>
      <c r="EUB820" s="5"/>
      <c r="EUC820" s="5"/>
      <c r="EUD820" s="5"/>
      <c r="EUE820" s="5"/>
      <c r="EUF820" s="5"/>
      <c r="EUG820" s="5"/>
      <c r="EUH820" s="5"/>
      <c r="EUI820" s="5"/>
      <c r="EUJ820" s="5"/>
      <c r="EUK820" s="5"/>
      <c r="EUL820" s="5"/>
      <c r="EUM820" s="5"/>
      <c r="EUN820" s="5"/>
      <c r="EUO820" s="5"/>
      <c r="EUP820" s="5"/>
      <c r="EUQ820" s="5"/>
      <c r="EUR820" s="5"/>
      <c r="EUS820" s="5"/>
      <c r="EUT820" s="5"/>
      <c r="EUU820" s="5"/>
      <c r="EUV820" s="5"/>
      <c r="EUW820" s="5"/>
      <c r="EUX820" s="5"/>
      <c r="EUY820" s="5"/>
      <c r="EUZ820" s="5"/>
      <c r="EVA820" s="5"/>
      <c r="EVB820" s="5"/>
      <c r="EVC820" s="5"/>
      <c r="EVD820" s="5"/>
      <c r="EVE820" s="5"/>
      <c r="EVF820" s="5"/>
      <c r="EVG820" s="5"/>
      <c r="EVH820" s="5"/>
      <c r="EVI820" s="5"/>
      <c r="EVJ820" s="5"/>
      <c r="EVK820" s="5"/>
      <c r="EVL820" s="5"/>
      <c r="EVM820" s="5"/>
      <c r="EVN820" s="5"/>
      <c r="EVO820" s="5"/>
      <c r="EVP820" s="5"/>
      <c r="EVQ820" s="5"/>
      <c r="EVR820" s="5"/>
      <c r="EVS820" s="5"/>
      <c r="EVT820" s="5"/>
      <c r="EVU820" s="5"/>
      <c r="EVV820" s="5"/>
      <c r="EVW820" s="5"/>
      <c r="EVX820" s="5"/>
      <c r="EVY820" s="5"/>
      <c r="EVZ820" s="5"/>
      <c r="EWA820" s="5"/>
      <c r="EWB820" s="5"/>
      <c r="EWC820" s="5"/>
      <c r="EWD820" s="5"/>
      <c r="EWE820" s="5"/>
      <c r="EWF820" s="5"/>
      <c r="EWG820" s="5"/>
      <c r="EWH820" s="5"/>
      <c r="EWI820" s="5"/>
      <c r="EWJ820" s="5"/>
      <c r="EWK820" s="5"/>
      <c r="EWL820" s="5"/>
      <c r="EWM820" s="5"/>
      <c r="EWN820" s="5"/>
      <c r="EWO820" s="5"/>
      <c r="EWP820" s="5"/>
      <c r="EWQ820" s="5"/>
      <c r="EWR820" s="5"/>
      <c r="EWS820" s="5"/>
      <c r="EWT820" s="5"/>
      <c r="EWU820" s="5"/>
      <c r="EWV820" s="5"/>
      <c r="EWW820" s="5"/>
      <c r="EWX820" s="5"/>
      <c r="EWY820" s="5"/>
      <c r="EWZ820" s="5"/>
      <c r="EXA820" s="5"/>
      <c r="EXB820" s="5"/>
      <c r="EXC820" s="5"/>
      <c r="EXD820" s="5"/>
      <c r="EXE820" s="5"/>
      <c r="EXF820" s="5"/>
      <c r="EXG820" s="5"/>
      <c r="EXH820" s="5"/>
      <c r="EXI820" s="5"/>
      <c r="EXJ820" s="5"/>
      <c r="EXK820" s="5"/>
      <c r="EXL820" s="5"/>
      <c r="EXM820" s="5"/>
      <c r="EXN820" s="5"/>
      <c r="EXO820" s="5"/>
      <c r="EXP820" s="5"/>
      <c r="EXQ820" s="5"/>
      <c r="EXR820" s="5"/>
      <c r="EXS820" s="5"/>
      <c r="EXT820" s="5"/>
      <c r="EXU820" s="5"/>
      <c r="EXV820" s="5"/>
      <c r="EXW820" s="5"/>
      <c r="EXX820" s="5"/>
      <c r="EXY820" s="5"/>
      <c r="EXZ820" s="5"/>
      <c r="EYA820" s="5"/>
      <c r="EYB820" s="5"/>
      <c r="EYC820" s="5"/>
      <c r="EYD820" s="5"/>
      <c r="EYE820" s="5"/>
      <c r="EYF820" s="5"/>
      <c r="EYG820" s="5"/>
      <c r="EYH820" s="5"/>
      <c r="EYI820" s="5"/>
      <c r="EYJ820" s="5"/>
      <c r="EYK820" s="5"/>
      <c r="EYL820" s="5"/>
      <c r="EYM820" s="5"/>
      <c r="EYN820" s="5"/>
      <c r="EYO820" s="5"/>
      <c r="EYP820" s="5"/>
      <c r="EYQ820" s="5"/>
      <c r="EYR820" s="5"/>
      <c r="EYS820" s="5"/>
      <c r="EYT820" s="5"/>
      <c r="EYU820" s="5"/>
      <c r="EYV820" s="5"/>
      <c r="EYW820" s="5"/>
      <c r="EYX820" s="5"/>
      <c r="EYY820" s="5"/>
      <c r="EYZ820" s="5"/>
      <c r="EZA820" s="5"/>
      <c r="EZB820" s="5"/>
      <c r="EZC820" s="5"/>
      <c r="EZD820" s="5"/>
      <c r="EZE820" s="5"/>
      <c r="EZF820" s="5"/>
      <c r="EZG820" s="5"/>
      <c r="EZH820" s="5"/>
      <c r="EZI820" s="5"/>
      <c r="EZJ820" s="5"/>
      <c r="EZK820" s="5"/>
      <c r="EZL820" s="5"/>
      <c r="EZM820" s="5"/>
      <c r="EZN820" s="5"/>
      <c r="EZO820" s="5"/>
      <c r="EZP820" s="5"/>
      <c r="EZQ820" s="5"/>
      <c r="EZR820" s="5"/>
      <c r="EZS820" s="5"/>
      <c r="EZT820" s="5"/>
      <c r="EZU820" s="5"/>
      <c r="EZV820" s="5"/>
      <c r="EZW820" s="5"/>
      <c r="EZX820" s="5"/>
      <c r="EZY820" s="5"/>
      <c r="EZZ820" s="5"/>
      <c r="FAA820" s="5"/>
      <c r="FAB820" s="5"/>
      <c r="FAC820" s="5"/>
      <c r="FAD820" s="5"/>
      <c r="FAE820" s="5"/>
      <c r="FAF820" s="5"/>
      <c r="FAG820" s="5"/>
      <c r="FAH820" s="5"/>
      <c r="FAI820" s="5"/>
      <c r="FAJ820" s="5"/>
      <c r="FAK820" s="5"/>
      <c r="FAL820" s="5"/>
      <c r="FAM820" s="5"/>
      <c r="FAN820" s="5"/>
      <c r="FAO820" s="5"/>
      <c r="FAP820" s="5"/>
      <c r="FAQ820" s="5"/>
      <c r="FAR820" s="5"/>
      <c r="FAS820" s="5"/>
      <c r="FAT820" s="5"/>
      <c r="FAU820" s="5"/>
      <c r="FAV820" s="5"/>
      <c r="FAW820" s="5"/>
      <c r="FAX820" s="5"/>
      <c r="FAY820" s="5"/>
      <c r="FAZ820" s="5"/>
      <c r="FBA820" s="5"/>
      <c r="FBB820" s="5"/>
      <c r="FBC820" s="5"/>
      <c r="FBD820" s="5"/>
      <c r="FBE820" s="5"/>
      <c r="FBF820" s="5"/>
      <c r="FBG820" s="5"/>
      <c r="FBH820" s="5"/>
      <c r="FBI820" s="5"/>
      <c r="FBJ820" s="5"/>
      <c r="FBK820" s="5"/>
      <c r="FBL820" s="5"/>
      <c r="FBM820" s="5"/>
      <c r="FBN820" s="5"/>
      <c r="FBO820" s="5"/>
      <c r="FBP820" s="5"/>
      <c r="FBQ820" s="5"/>
      <c r="FBR820" s="5"/>
      <c r="FBS820" s="5"/>
      <c r="FBT820" s="5"/>
      <c r="FBU820" s="5"/>
      <c r="FBV820" s="5"/>
      <c r="FBW820" s="5"/>
      <c r="FBX820" s="5"/>
      <c r="FBY820" s="5"/>
      <c r="FBZ820" s="5"/>
      <c r="FCA820" s="5"/>
      <c r="FCB820" s="5"/>
      <c r="FCC820" s="5"/>
      <c r="FCD820" s="5"/>
      <c r="FCE820" s="5"/>
      <c r="FCF820" s="5"/>
      <c r="FCG820" s="5"/>
      <c r="FCH820" s="5"/>
      <c r="FCI820" s="5"/>
      <c r="FCJ820" s="5"/>
      <c r="FCK820" s="5"/>
      <c r="FCL820" s="5"/>
      <c r="FCM820" s="5"/>
      <c r="FCN820" s="5"/>
      <c r="FCO820" s="5"/>
      <c r="FCP820" s="5"/>
      <c r="FCQ820" s="5"/>
      <c r="FCR820" s="5"/>
      <c r="FCS820" s="5"/>
      <c r="FCT820" s="5"/>
      <c r="FCU820" s="5"/>
      <c r="FCV820" s="5"/>
      <c r="FCW820" s="5"/>
      <c r="FCX820" s="5"/>
      <c r="FCY820" s="5"/>
      <c r="FCZ820" s="5"/>
      <c r="FDA820" s="5"/>
      <c r="FDB820" s="5"/>
      <c r="FDC820" s="5"/>
      <c r="FDD820" s="5"/>
      <c r="FDE820" s="5"/>
      <c r="FDF820" s="5"/>
      <c r="FDG820" s="5"/>
      <c r="FDH820" s="5"/>
      <c r="FDI820" s="5"/>
      <c r="FDJ820" s="5"/>
      <c r="FDK820" s="5"/>
      <c r="FDL820" s="5"/>
      <c r="FDM820" s="5"/>
      <c r="FDN820" s="5"/>
      <c r="FDO820" s="5"/>
      <c r="FDP820" s="5"/>
      <c r="FDQ820" s="5"/>
      <c r="FDR820" s="5"/>
      <c r="FDS820" s="5"/>
      <c r="FDT820" s="5"/>
      <c r="FDU820" s="5"/>
      <c r="FDV820" s="5"/>
      <c r="FDW820" s="5"/>
      <c r="FDX820" s="5"/>
      <c r="FDY820" s="5"/>
      <c r="FDZ820" s="5"/>
      <c r="FEA820" s="5"/>
      <c r="FEB820" s="5"/>
      <c r="FEC820" s="5"/>
      <c r="FED820" s="5"/>
      <c r="FEE820" s="5"/>
      <c r="FEF820" s="5"/>
      <c r="FEG820" s="5"/>
      <c r="FEH820" s="5"/>
      <c r="FEI820" s="5"/>
      <c r="FEJ820" s="5"/>
      <c r="FEK820" s="5"/>
      <c r="FEL820" s="5"/>
      <c r="FEM820" s="5"/>
      <c r="FEN820" s="5"/>
      <c r="FEO820" s="5"/>
      <c r="FEP820" s="5"/>
      <c r="FEQ820" s="5"/>
      <c r="FER820" s="5"/>
      <c r="FES820" s="5"/>
      <c r="FET820" s="5"/>
      <c r="FEU820" s="5"/>
      <c r="FEV820" s="5"/>
      <c r="FEW820" s="5"/>
      <c r="FEX820" s="5"/>
      <c r="FEY820" s="5"/>
      <c r="FEZ820" s="5"/>
      <c r="FFA820" s="5"/>
      <c r="FFB820" s="5"/>
      <c r="FFC820" s="5"/>
      <c r="FFD820" s="5"/>
      <c r="FFE820" s="5"/>
      <c r="FFF820" s="5"/>
      <c r="FFG820" s="5"/>
      <c r="FFH820" s="5"/>
      <c r="FFI820" s="5"/>
      <c r="FFJ820" s="5"/>
      <c r="FFK820" s="5"/>
      <c r="FFL820" s="5"/>
      <c r="FFM820" s="5"/>
      <c r="FFN820" s="5"/>
      <c r="FFO820" s="5"/>
      <c r="FFP820" s="5"/>
      <c r="FFQ820" s="5"/>
      <c r="FFR820" s="5"/>
      <c r="FFS820" s="5"/>
      <c r="FFT820" s="5"/>
      <c r="FFU820" s="5"/>
      <c r="FFV820" s="5"/>
      <c r="FFW820" s="5"/>
      <c r="FFX820" s="5"/>
      <c r="FFY820" s="5"/>
      <c r="FFZ820" s="5"/>
      <c r="FGA820" s="5"/>
      <c r="FGB820" s="5"/>
      <c r="FGC820" s="5"/>
      <c r="FGD820" s="5"/>
      <c r="FGE820" s="5"/>
      <c r="FGF820" s="5"/>
      <c r="FGG820" s="5"/>
      <c r="FGH820" s="5"/>
      <c r="FGI820" s="5"/>
      <c r="FGJ820" s="5"/>
      <c r="FGK820" s="5"/>
      <c r="FGL820" s="5"/>
      <c r="FGM820" s="5"/>
      <c r="FGN820" s="5"/>
      <c r="FGO820" s="5"/>
      <c r="FGP820" s="5"/>
      <c r="FGQ820" s="5"/>
      <c r="FGR820" s="5"/>
      <c r="FGS820" s="5"/>
      <c r="FGT820" s="5"/>
      <c r="FGU820" s="5"/>
      <c r="FGV820" s="5"/>
      <c r="FGW820" s="5"/>
      <c r="FGX820" s="5"/>
      <c r="FGY820" s="5"/>
      <c r="FGZ820" s="5"/>
      <c r="FHA820" s="5"/>
      <c r="FHB820" s="5"/>
      <c r="FHC820" s="5"/>
      <c r="FHD820" s="5"/>
      <c r="FHE820" s="5"/>
      <c r="FHF820" s="5"/>
      <c r="FHG820" s="5"/>
      <c r="FHH820" s="5"/>
      <c r="FHI820" s="5"/>
      <c r="FHJ820" s="5"/>
      <c r="FHK820" s="5"/>
      <c r="FHL820" s="5"/>
      <c r="FHM820" s="5"/>
      <c r="FHN820" s="5"/>
      <c r="FHO820" s="5"/>
      <c r="FHP820" s="5"/>
      <c r="FHQ820" s="5"/>
      <c r="FHR820" s="5"/>
      <c r="FHS820" s="5"/>
      <c r="FHT820" s="5"/>
      <c r="FHU820" s="5"/>
      <c r="FHV820" s="5"/>
      <c r="FHW820" s="5"/>
      <c r="FHX820" s="5"/>
      <c r="FHY820" s="5"/>
      <c r="FHZ820" s="5"/>
      <c r="FIA820" s="5"/>
      <c r="FIB820" s="5"/>
      <c r="FIC820" s="5"/>
      <c r="FID820" s="5"/>
      <c r="FIE820" s="5"/>
      <c r="FIF820" s="5"/>
      <c r="FIG820" s="5"/>
      <c r="FIH820" s="5"/>
      <c r="FII820" s="5"/>
      <c r="FIJ820" s="5"/>
      <c r="FIK820" s="5"/>
      <c r="FIL820" s="5"/>
      <c r="FIM820" s="5"/>
      <c r="FIN820" s="5"/>
      <c r="FIO820" s="5"/>
      <c r="FIP820" s="5"/>
      <c r="FIQ820" s="5"/>
      <c r="FIR820" s="5"/>
      <c r="FIS820" s="5"/>
      <c r="FIT820" s="5"/>
      <c r="FIU820" s="5"/>
      <c r="FIV820" s="5"/>
      <c r="FIW820" s="5"/>
      <c r="FIX820" s="5"/>
      <c r="FIY820" s="5"/>
      <c r="FIZ820" s="5"/>
      <c r="FJA820" s="5"/>
      <c r="FJB820" s="5"/>
      <c r="FJC820" s="5"/>
      <c r="FJD820" s="5"/>
      <c r="FJE820" s="5"/>
      <c r="FJF820" s="5"/>
      <c r="FJG820" s="5"/>
      <c r="FJH820" s="5"/>
      <c r="FJI820" s="5"/>
      <c r="FJJ820" s="5"/>
      <c r="FJK820" s="5"/>
      <c r="FJL820" s="5"/>
      <c r="FJM820" s="5"/>
      <c r="FJN820" s="5"/>
      <c r="FJO820" s="5"/>
      <c r="FJP820" s="5"/>
      <c r="FJQ820" s="5"/>
      <c r="FJR820" s="5"/>
      <c r="FJS820" s="5"/>
      <c r="FJT820" s="5"/>
      <c r="FJU820" s="5"/>
      <c r="FJV820" s="5"/>
      <c r="FJW820" s="5"/>
      <c r="FJX820" s="5"/>
      <c r="FJY820" s="5"/>
      <c r="FJZ820" s="5"/>
      <c r="FKA820" s="5"/>
      <c r="FKB820" s="5"/>
      <c r="FKC820" s="5"/>
      <c r="FKD820" s="5"/>
      <c r="FKE820" s="5"/>
      <c r="FKF820" s="5"/>
      <c r="FKG820" s="5"/>
      <c r="FKH820" s="5"/>
      <c r="FKI820" s="5"/>
      <c r="FKJ820" s="5"/>
      <c r="FKK820" s="5"/>
      <c r="FKL820" s="5"/>
      <c r="FKM820" s="5"/>
      <c r="FKN820" s="5"/>
      <c r="FKO820" s="5"/>
      <c r="FKP820" s="5"/>
      <c r="FKQ820" s="5"/>
      <c r="FKR820" s="5"/>
      <c r="FKS820" s="5"/>
      <c r="FKT820" s="5"/>
      <c r="FKU820" s="5"/>
      <c r="FKV820" s="5"/>
      <c r="FKW820" s="5"/>
      <c r="FKX820" s="5"/>
      <c r="FKY820" s="5"/>
      <c r="FKZ820" s="5"/>
      <c r="FLA820" s="5"/>
      <c r="FLB820" s="5"/>
      <c r="FLC820" s="5"/>
      <c r="FLD820" s="5"/>
      <c r="FLE820" s="5"/>
      <c r="FLF820" s="5"/>
      <c r="FLG820" s="5"/>
      <c r="FLH820" s="5"/>
      <c r="FLI820" s="5"/>
      <c r="FLJ820" s="5"/>
      <c r="FLK820" s="5"/>
      <c r="FLL820" s="5"/>
      <c r="FLM820" s="5"/>
      <c r="FLN820" s="5"/>
      <c r="FLO820" s="5"/>
      <c r="FLP820" s="5"/>
      <c r="FLQ820" s="5"/>
      <c r="FLR820" s="5"/>
      <c r="FLS820" s="5"/>
      <c r="FLT820" s="5"/>
      <c r="FLU820" s="5"/>
      <c r="FLV820" s="5"/>
      <c r="FLW820" s="5"/>
      <c r="FLX820" s="5"/>
      <c r="FLY820" s="5"/>
      <c r="FLZ820" s="5"/>
      <c r="FMA820" s="5"/>
      <c r="FMB820" s="5"/>
      <c r="FMC820" s="5"/>
      <c r="FMD820" s="5"/>
      <c r="FME820" s="5"/>
      <c r="FMF820" s="5"/>
      <c r="FMG820" s="5"/>
      <c r="FMH820" s="5"/>
      <c r="FMI820" s="5"/>
      <c r="FMJ820" s="5"/>
      <c r="FMK820" s="5"/>
      <c r="FML820" s="5"/>
      <c r="FMM820" s="5"/>
      <c r="FMN820" s="5"/>
      <c r="FMO820" s="5"/>
      <c r="FMP820" s="5"/>
      <c r="FMQ820" s="5"/>
      <c r="FMR820" s="5"/>
      <c r="FMS820" s="5"/>
      <c r="FMT820" s="5"/>
      <c r="FMU820" s="5"/>
      <c r="FMV820" s="5"/>
      <c r="FMW820" s="5"/>
      <c r="FMX820" s="5"/>
      <c r="FMY820" s="5"/>
      <c r="FMZ820" s="5"/>
      <c r="FNA820" s="5"/>
      <c r="FNB820" s="5"/>
      <c r="FNC820" s="5"/>
      <c r="FND820" s="5"/>
      <c r="FNE820" s="5"/>
      <c r="FNF820" s="5"/>
      <c r="FNG820" s="5"/>
      <c r="FNH820" s="5"/>
      <c r="FNI820" s="5"/>
      <c r="FNJ820" s="5"/>
      <c r="FNK820" s="5"/>
      <c r="FNL820" s="5"/>
      <c r="FNM820" s="5"/>
      <c r="FNN820" s="5"/>
      <c r="FNO820" s="5"/>
      <c r="FNP820" s="5"/>
      <c r="FNQ820" s="5"/>
      <c r="FNR820" s="5"/>
      <c r="FNS820" s="5"/>
      <c r="FNT820" s="5"/>
      <c r="FNU820" s="5"/>
      <c r="FNV820" s="5"/>
      <c r="FNW820" s="5"/>
      <c r="FNX820" s="5"/>
      <c r="FNY820" s="5"/>
      <c r="FNZ820" s="5"/>
      <c r="FOA820" s="5"/>
      <c r="FOB820" s="5"/>
      <c r="FOC820" s="5"/>
      <c r="FOD820" s="5"/>
      <c r="FOE820" s="5"/>
      <c r="FOF820" s="5"/>
      <c r="FOG820" s="5"/>
      <c r="FOH820" s="5"/>
      <c r="FOI820" s="5"/>
      <c r="FOJ820" s="5"/>
      <c r="FOK820" s="5"/>
      <c r="FOL820" s="5"/>
      <c r="FOM820" s="5"/>
      <c r="FON820" s="5"/>
      <c r="FOO820" s="5"/>
      <c r="FOP820" s="5"/>
      <c r="FOQ820" s="5"/>
      <c r="FOR820" s="5"/>
      <c r="FOS820" s="5"/>
      <c r="FOT820" s="5"/>
      <c r="FOU820" s="5"/>
      <c r="FOV820" s="5"/>
      <c r="FOW820" s="5"/>
      <c r="FOX820" s="5"/>
      <c r="FOY820" s="5"/>
      <c r="FOZ820" s="5"/>
      <c r="FPA820" s="5"/>
      <c r="FPB820" s="5"/>
      <c r="FPC820" s="5"/>
      <c r="FPD820" s="5"/>
      <c r="FPE820" s="5"/>
      <c r="FPF820" s="5"/>
      <c r="FPG820" s="5"/>
      <c r="FPH820" s="5"/>
      <c r="FPI820" s="5"/>
      <c r="FPJ820" s="5"/>
      <c r="FPK820" s="5"/>
      <c r="FPL820" s="5"/>
      <c r="FPM820" s="5"/>
      <c r="FPN820" s="5"/>
      <c r="FPO820" s="5"/>
      <c r="FPP820" s="5"/>
      <c r="FPQ820" s="5"/>
      <c r="FPR820" s="5"/>
      <c r="FPS820" s="5"/>
      <c r="FPT820" s="5"/>
      <c r="FPU820" s="5"/>
      <c r="FPV820" s="5"/>
      <c r="FPW820" s="5"/>
      <c r="FPX820" s="5"/>
      <c r="FPY820" s="5"/>
      <c r="FPZ820" s="5"/>
      <c r="FQA820" s="5"/>
      <c r="FQB820" s="5"/>
      <c r="FQC820" s="5"/>
      <c r="FQD820" s="5"/>
      <c r="FQE820" s="5"/>
      <c r="FQF820" s="5"/>
      <c r="FQG820" s="5"/>
      <c r="FQH820" s="5"/>
      <c r="FQI820" s="5"/>
      <c r="FQJ820" s="5"/>
      <c r="FQK820" s="5"/>
      <c r="FQL820" s="5"/>
      <c r="FQM820" s="5"/>
      <c r="FQN820" s="5"/>
      <c r="FQO820" s="5"/>
      <c r="FQP820" s="5"/>
      <c r="FQQ820" s="5"/>
      <c r="FQR820" s="5"/>
      <c r="FQS820" s="5"/>
      <c r="FQT820" s="5"/>
      <c r="FQU820" s="5"/>
      <c r="FQV820" s="5"/>
      <c r="FQW820" s="5"/>
      <c r="FQX820" s="5"/>
      <c r="FQY820" s="5"/>
      <c r="FQZ820" s="5"/>
      <c r="FRA820" s="5"/>
      <c r="FRB820" s="5"/>
      <c r="FRC820" s="5"/>
      <c r="FRD820" s="5"/>
      <c r="FRE820" s="5"/>
      <c r="FRF820" s="5"/>
      <c r="FRG820" s="5"/>
      <c r="FRH820" s="5"/>
      <c r="FRI820" s="5"/>
      <c r="FRJ820" s="5"/>
      <c r="FRK820" s="5"/>
      <c r="FRL820" s="5"/>
      <c r="FRM820" s="5"/>
      <c r="FRN820" s="5"/>
      <c r="FRO820" s="5"/>
      <c r="FRP820" s="5"/>
      <c r="FRQ820" s="5"/>
      <c r="FRR820" s="5"/>
      <c r="FRS820" s="5"/>
      <c r="FRT820" s="5"/>
      <c r="FRU820" s="5"/>
      <c r="FRV820" s="5"/>
      <c r="FRW820" s="5"/>
      <c r="FRX820" s="5"/>
      <c r="FRY820" s="5"/>
      <c r="FRZ820" s="5"/>
      <c r="FSA820" s="5"/>
      <c r="FSB820" s="5"/>
      <c r="FSC820" s="5"/>
      <c r="FSD820" s="5"/>
      <c r="FSE820" s="5"/>
      <c r="FSF820" s="5"/>
      <c r="FSG820" s="5"/>
      <c r="FSH820" s="5"/>
      <c r="FSI820" s="5"/>
      <c r="FSJ820" s="5"/>
      <c r="FSK820" s="5"/>
      <c r="FSL820" s="5"/>
      <c r="FSM820" s="5"/>
      <c r="FSN820" s="5"/>
      <c r="FSO820" s="5"/>
      <c r="FSP820" s="5"/>
      <c r="FSQ820" s="5"/>
      <c r="FSR820" s="5"/>
      <c r="FSS820" s="5"/>
      <c r="FST820" s="5"/>
      <c r="FSU820" s="5"/>
      <c r="FSV820" s="5"/>
      <c r="FSW820" s="5"/>
      <c r="FSX820" s="5"/>
      <c r="FSY820" s="5"/>
      <c r="FSZ820" s="5"/>
      <c r="FTA820" s="5"/>
      <c r="FTB820" s="5"/>
      <c r="FTC820" s="5"/>
      <c r="FTD820" s="5"/>
      <c r="FTE820" s="5"/>
      <c r="FTF820" s="5"/>
      <c r="FTG820" s="5"/>
      <c r="FTH820" s="5"/>
      <c r="FTI820" s="5"/>
      <c r="FTJ820" s="5"/>
      <c r="FTK820" s="5"/>
      <c r="FTL820" s="5"/>
      <c r="FTM820" s="5"/>
      <c r="FTN820" s="5"/>
      <c r="FTO820" s="5"/>
      <c r="FTP820" s="5"/>
      <c r="FTQ820" s="5"/>
      <c r="FTR820" s="5"/>
      <c r="FTS820" s="5"/>
      <c r="FTT820" s="5"/>
      <c r="FTU820" s="5"/>
      <c r="FTV820" s="5"/>
      <c r="FTW820" s="5"/>
      <c r="FTX820" s="5"/>
      <c r="FTY820" s="5"/>
      <c r="FTZ820" s="5"/>
      <c r="FUA820" s="5"/>
      <c r="FUB820" s="5"/>
      <c r="FUC820" s="5"/>
      <c r="FUD820" s="5"/>
      <c r="FUE820" s="5"/>
      <c r="FUF820" s="5"/>
      <c r="FUG820" s="5"/>
      <c r="FUH820" s="5"/>
      <c r="FUI820" s="5"/>
      <c r="FUJ820" s="5"/>
      <c r="FUK820" s="5"/>
      <c r="FUL820" s="5"/>
      <c r="FUM820" s="5"/>
      <c r="FUN820" s="5"/>
      <c r="FUO820" s="5"/>
      <c r="FUP820" s="5"/>
      <c r="FUQ820" s="5"/>
      <c r="FUR820" s="5"/>
      <c r="FUS820" s="5"/>
      <c r="FUT820" s="5"/>
      <c r="FUU820" s="5"/>
      <c r="FUV820" s="5"/>
      <c r="FUW820" s="5"/>
      <c r="FUX820" s="5"/>
      <c r="FUY820" s="5"/>
      <c r="FUZ820" s="5"/>
      <c r="FVA820" s="5"/>
      <c r="FVB820" s="5"/>
      <c r="FVC820" s="5"/>
      <c r="FVD820" s="5"/>
      <c r="FVE820" s="5"/>
      <c r="FVF820" s="5"/>
      <c r="FVG820" s="5"/>
      <c r="FVH820" s="5"/>
      <c r="FVI820" s="5"/>
      <c r="FVJ820" s="5"/>
      <c r="FVK820" s="5"/>
      <c r="FVL820" s="5"/>
      <c r="FVM820" s="5"/>
      <c r="FVN820" s="5"/>
      <c r="FVO820" s="5"/>
      <c r="FVP820" s="5"/>
      <c r="FVQ820" s="5"/>
      <c r="FVR820" s="5"/>
      <c r="FVS820" s="5"/>
      <c r="FVT820" s="5"/>
      <c r="FVU820" s="5"/>
      <c r="FVV820" s="5"/>
      <c r="FVW820" s="5"/>
      <c r="FVX820" s="5"/>
      <c r="FVY820" s="5"/>
      <c r="FVZ820" s="5"/>
      <c r="FWA820" s="5"/>
      <c r="FWB820" s="5"/>
      <c r="FWC820" s="5"/>
      <c r="FWD820" s="5"/>
      <c r="FWE820" s="5"/>
      <c r="FWF820" s="5"/>
      <c r="FWG820" s="5"/>
      <c r="FWH820" s="5"/>
      <c r="FWI820" s="5"/>
      <c r="FWJ820" s="5"/>
      <c r="FWK820" s="5"/>
      <c r="FWL820" s="5"/>
      <c r="FWM820" s="5"/>
      <c r="FWN820" s="5"/>
      <c r="FWO820" s="5"/>
      <c r="FWP820" s="5"/>
      <c r="FWQ820" s="5"/>
      <c r="FWR820" s="5"/>
      <c r="FWS820" s="5"/>
      <c r="FWT820" s="5"/>
      <c r="FWU820" s="5"/>
      <c r="FWV820" s="5"/>
      <c r="FWW820" s="5"/>
      <c r="FWX820" s="5"/>
      <c r="FWY820" s="5"/>
      <c r="FWZ820" s="5"/>
      <c r="FXA820" s="5"/>
      <c r="FXB820" s="5"/>
      <c r="FXC820" s="5"/>
      <c r="FXD820" s="5"/>
      <c r="FXE820" s="5"/>
      <c r="FXF820" s="5"/>
      <c r="FXG820" s="5"/>
      <c r="FXH820" s="5"/>
      <c r="FXI820" s="5"/>
      <c r="FXJ820" s="5"/>
      <c r="FXK820" s="5"/>
      <c r="FXL820" s="5"/>
      <c r="FXM820" s="5"/>
      <c r="FXN820" s="5"/>
      <c r="FXO820" s="5"/>
      <c r="FXP820" s="5"/>
      <c r="FXQ820" s="5"/>
      <c r="FXR820" s="5"/>
      <c r="FXS820" s="5"/>
      <c r="FXT820" s="5"/>
      <c r="FXU820" s="5"/>
      <c r="FXV820" s="5"/>
      <c r="FXW820" s="5"/>
      <c r="FXX820" s="5"/>
      <c r="FXY820" s="5"/>
      <c r="FXZ820" s="5"/>
      <c r="FYA820" s="5"/>
      <c r="FYB820" s="5"/>
      <c r="FYC820" s="5"/>
      <c r="FYD820" s="5"/>
      <c r="FYE820" s="5"/>
      <c r="FYF820" s="5"/>
      <c r="FYG820" s="5"/>
      <c r="FYH820" s="5"/>
      <c r="FYI820" s="5"/>
      <c r="FYJ820" s="5"/>
      <c r="FYK820" s="5"/>
      <c r="FYL820" s="5"/>
      <c r="FYM820" s="5"/>
      <c r="FYN820" s="5"/>
      <c r="FYO820" s="5"/>
      <c r="FYP820" s="5"/>
      <c r="FYQ820" s="5"/>
      <c r="FYR820" s="5"/>
      <c r="FYS820" s="5"/>
      <c r="FYT820" s="5"/>
      <c r="FYU820" s="5"/>
      <c r="FYV820" s="5"/>
      <c r="FYW820" s="5"/>
      <c r="FYX820" s="5"/>
      <c r="FYY820" s="5"/>
      <c r="FYZ820" s="5"/>
      <c r="FZA820" s="5"/>
      <c r="FZB820" s="5"/>
      <c r="FZC820" s="5"/>
      <c r="FZD820" s="5"/>
      <c r="FZE820" s="5"/>
      <c r="FZF820" s="5"/>
      <c r="FZG820" s="5"/>
      <c r="FZH820" s="5"/>
      <c r="FZI820" s="5"/>
      <c r="FZJ820" s="5"/>
      <c r="FZK820" s="5"/>
      <c r="FZL820" s="5"/>
      <c r="FZM820" s="5"/>
      <c r="FZN820" s="5"/>
      <c r="FZO820" s="5"/>
      <c r="FZP820" s="5"/>
      <c r="FZQ820" s="5"/>
      <c r="FZR820" s="5"/>
      <c r="FZS820" s="5"/>
      <c r="FZT820" s="5"/>
      <c r="FZU820" s="5"/>
      <c r="FZV820" s="5"/>
      <c r="FZW820" s="5"/>
      <c r="FZX820" s="5"/>
      <c r="FZY820" s="5"/>
      <c r="FZZ820" s="5"/>
      <c r="GAA820" s="5"/>
      <c r="GAB820" s="5"/>
      <c r="GAC820" s="5"/>
      <c r="GAD820" s="5"/>
      <c r="GAE820" s="5"/>
      <c r="GAF820" s="5"/>
      <c r="GAG820" s="5"/>
      <c r="GAH820" s="5"/>
      <c r="GAI820" s="5"/>
      <c r="GAJ820" s="5"/>
      <c r="GAK820" s="5"/>
      <c r="GAL820" s="5"/>
      <c r="GAM820" s="5"/>
      <c r="GAN820" s="5"/>
      <c r="GAO820" s="5"/>
      <c r="GAP820" s="5"/>
      <c r="GAQ820" s="5"/>
      <c r="GAR820" s="5"/>
      <c r="GAS820" s="5"/>
      <c r="GAT820" s="5"/>
      <c r="GAU820" s="5"/>
      <c r="GAV820" s="5"/>
      <c r="GAW820" s="5"/>
      <c r="GAX820" s="5"/>
      <c r="GAY820" s="5"/>
      <c r="GAZ820" s="5"/>
      <c r="GBA820" s="5"/>
      <c r="GBB820" s="5"/>
      <c r="GBC820" s="5"/>
      <c r="GBD820" s="5"/>
      <c r="GBE820" s="5"/>
      <c r="GBF820" s="5"/>
      <c r="GBG820" s="5"/>
      <c r="GBH820" s="5"/>
      <c r="GBI820" s="5"/>
      <c r="GBJ820" s="5"/>
      <c r="GBK820" s="5"/>
      <c r="GBL820" s="5"/>
      <c r="GBM820" s="5"/>
      <c r="GBN820" s="5"/>
      <c r="GBO820" s="5"/>
      <c r="GBP820" s="5"/>
      <c r="GBQ820" s="5"/>
      <c r="GBR820" s="5"/>
      <c r="GBS820" s="5"/>
      <c r="GBT820" s="5"/>
      <c r="GBU820" s="5"/>
      <c r="GBV820" s="5"/>
      <c r="GBW820" s="5"/>
      <c r="GBX820" s="5"/>
      <c r="GBY820" s="5"/>
      <c r="GBZ820" s="5"/>
      <c r="GCA820" s="5"/>
      <c r="GCB820" s="5"/>
      <c r="GCC820" s="5"/>
      <c r="GCD820" s="5"/>
      <c r="GCE820" s="5"/>
      <c r="GCF820" s="5"/>
      <c r="GCG820" s="5"/>
      <c r="GCH820" s="5"/>
      <c r="GCI820" s="5"/>
      <c r="GCJ820" s="5"/>
      <c r="GCK820" s="5"/>
      <c r="GCL820" s="5"/>
      <c r="GCM820" s="5"/>
      <c r="GCN820" s="5"/>
      <c r="GCO820" s="5"/>
      <c r="GCP820" s="5"/>
      <c r="GCQ820" s="5"/>
      <c r="GCR820" s="5"/>
      <c r="GCS820" s="5"/>
      <c r="GCT820" s="5"/>
      <c r="GCU820" s="5"/>
      <c r="GCV820" s="5"/>
      <c r="GCW820" s="5"/>
      <c r="GCX820" s="5"/>
      <c r="GCY820" s="5"/>
      <c r="GCZ820" s="5"/>
      <c r="GDA820" s="5"/>
      <c r="GDB820" s="5"/>
      <c r="GDC820" s="5"/>
      <c r="GDD820" s="5"/>
      <c r="GDE820" s="5"/>
      <c r="GDF820" s="5"/>
      <c r="GDG820" s="5"/>
      <c r="GDH820" s="5"/>
      <c r="GDI820" s="5"/>
      <c r="GDJ820" s="5"/>
      <c r="GDK820" s="5"/>
      <c r="GDL820" s="5"/>
      <c r="GDM820" s="5"/>
      <c r="GDN820" s="5"/>
      <c r="GDO820" s="5"/>
      <c r="GDP820" s="5"/>
      <c r="GDQ820" s="5"/>
      <c r="GDR820" s="5"/>
      <c r="GDS820" s="5"/>
      <c r="GDT820" s="5"/>
      <c r="GDU820" s="5"/>
      <c r="GDV820" s="5"/>
      <c r="GDW820" s="5"/>
      <c r="GDX820" s="5"/>
      <c r="GDY820" s="5"/>
      <c r="GDZ820" s="5"/>
      <c r="GEA820" s="5"/>
      <c r="GEB820" s="5"/>
      <c r="GEC820" s="5"/>
      <c r="GED820" s="5"/>
      <c r="GEE820" s="5"/>
      <c r="GEF820" s="5"/>
      <c r="GEG820" s="5"/>
      <c r="GEH820" s="5"/>
      <c r="GEI820" s="5"/>
      <c r="GEJ820" s="5"/>
      <c r="GEK820" s="5"/>
      <c r="GEL820" s="5"/>
      <c r="GEM820" s="5"/>
      <c r="GEN820" s="5"/>
      <c r="GEO820" s="5"/>
      <c r="GEP820" s="5"/>
      <c r="GEQ820" s="5"/>
      <c r="GER820" s="5"/>
      <c r="GES820" s="5"/>
      <c r="GET820" s="5"/>
      <c r="GEU820" s="5"/>
      <c r="GEV820" s="5"/>
      <c r="GEW820" s="5"/>
      <c r="GEX820" s="5"/>
      <c r="GEY820" s="5"/>
      <c r="GEZ820" s="5"/>
      <c r="GFA820" s="5"/>
      <c r="GFB820" s="5"/>
      <c r="GFC820" s="5"/>
      <c r="GFD820" s="5"/>
      <c r="GFE820" s="5"/>
      <c r="GFF820" s="5"/>
      <c r="GFG820" s="5"/>
      <c r="GFH820" s="5"/>
      <c r="GFI820" s="5"/>
      <c r="GFJ820" s="5"/>
      <c r="GFK820" s="5"/>
      <c r="GFL820" s="5"/>
      <c r="GFM820" s="5"/>
      <c r="GFN820" s="5"/>
      <c r="GFO820" s="5"/>
      <c r="GFP820" s="5"/>
      <c r="GFQ820" s="5"/>
      <c r="GFR820" s="5"/>
      <c r="GFS820" s="5"/>
      <c r="GFT820" s="5"/>
      <c r="GFU820" s="5"/>
      <c r="GFV820" s="5"/>
      <c r="GFW820" s="5"/>
      <c r="GFX820" s="5"/>
      <c r="GFY820" s="5"/>
      <c r="GFZ820" s="5"/>
      <c r="GGA820" s="5"/>
      <c r="GGB820" s="5"/>
      <c r="GGC820" s="5"/>
      <c r="GGD820" s="5"/>
      <c r="GGE820" s="5"/>
      <c r="GGF820" s="5"/>
      <c r="GGG820" s="5"/>
      <c r="GGH820" s="5"/>
      <c r="GGI820" s="5"/>
      <c r="GGJ820" s="5"/>
      <c r="GGK820" s="5"/>
      <c r="GGL820" s="5"/>
      <c r="GGM820" s="5"/>
      <c r="GGN820" s="5"/>
      <c r="GGO820" s="5"/>
      <c r="GGP820" s="5"/>
      <c r="GGQ820" s="5"/>
      <c r="GGR820" s="5"/>
      <c r="GGS820" s="5"/>
      <c r="GGT820" s="5"/>
      <c r="GGU820" s="5"/>
      <c r="GGV820" s="5"/>
      <c r="GGW820" s="5"/>
      <c r="GGX820" s="5"/>
      <c r="GGY820" s="5"/>
      <c r="GGZ820" s="5"/>
      <c r="GHA820" s="5"/>
      <c r="GHB820" s="5"/>
      <c r="GHC820" s="5"/>
      <c r="GHD820" s="5"/>
      <c r="GHE820" s="5"/>
      <c r="GHF820" s="5"/>
      <c r="GHG820" s="5"/>
      <c r="GHH820" s="5"/>
      <c r="GHI820" s="5"/>
      <c r="GHJ820" s="5"/>
      <c r="GHK820" s="5"/>
      <c r="GHL820" s="5"/>
      <c r="GHM820" s="5"/>
      <c r="GHN820" s="5"/>
      <c r="GHO820" s="5"/>
      <c r="GHP820" s="5"/>
      <c r="GHQ820" s="5"/>
      <c r="GHR820" s="5"/>
      <c r="GHS820" s="5"/>
      <c r="GHT820" s="5"/>
      <c r="GHU820" s="5"/>
      <c r="GHV820" s="5"/>
      <c r="GHW820" s="5"/>
      <c r="GHX820" s="5"/>
      <c r="GHY820" s="5"/>
      <c r="GHZ820" s="5"/>
      <c r="GIA820" s="5"/>
      <c r="GIB820" s="5"/>
      <c r="GIC820" s="5"/>
      <c r="GID820" s="5"/>
      <c r="GIE820" s="5"/>
      <c r="GIF820" s="5"/>
      <c r="GIG820" s="5"/>
      <c r="GIH820" s="5"/>
      <c r="GII820" s="5"/>
      <c r="GIJ820" s="5"/>
      <c r="GIK820" s="5"/>
      <c r="GIL820" s="5"/>
      <c r="GIM820" s="5"/>
      <c r="GIN820" s="5"/>
      <c r="GIO820" s="5"/>
      <c r="GIP820" s="5"/>
      <c r="GIQ820" s="5"/>
      <c r="GIR820" s="5"/>
      <c r="GIS820" s="5"/>
      <c r="GIT820" s="5"/>
      <c r="GIU820" s="5"/>
      <c r="GIV820" s="5"/>
      <c r="GIW820" s="5"/>
      <c r="GIX820" s="5"/>
      <c r="GIY820" s="5"/>
      <c r="GIZ820" s="5"/>
      <c r="GJA820" s="5"/>
      <c r="GJB820" s="5"/>
      <c r="GJC820" s="5"/>
      <c r="GJD820" s="5"/>
      <c r="GJE820" s="5"/>
      <c r="GJF820" s="5"/>
      <c r="GJG820" s="5"/>
      <c r="GJH820" s="5"/>
      <c r="GJI820" s="5"/>
      <c r="GJJ820" s="5"/>
      <c r="GJK820" s="5"/>
      <c r="GJL820" s="5"/>
      <c r="GJM820" s="5"/>
      <c r="GJN820" s="5"/>
      <c r="GJO820" s="5"/>
      <c r="GJP820" s="5"/>
      <c r="GJQ820" s="5"/>
      <c r="GJR820" s="5"/>
      <c r="GJS820" s="5"/>
      <c r="GJT820" s="5"/>
      <c r="GJU820" s="5"/>
      <c r="GJV820" s="5"/>
      <c r="GJW820" s="5"/>
      <c r="GJX820" s="5"/>
      <c r="GJY820" s="5"/>
      <c r="GJZ820" s="5"/>
      <c r="GKA820" s="5"/>
      <c r="GKB820" s="5"/>
      <c r="GKC820" s="5"/>
      <c r="GKD820" s="5"/>
      <c r="GKE820" s="5"/>
      <c r="GKF820" s="5"/>
      <c r="GKG820" s="5"/>
      <c r="GKH820" s="5"/>
      <c r="GKI820" s="5"/>
      <c r="GKJ820" s="5"/>
      <c r="GKK820" s="5"/>
      <c r="GKL820" s="5"/>
      <c r="GKM820" s="5"/>
      <c r="GKN820" s="5"/>
      <c r="GKO820" s="5"/>
      <c r="GKP820" s="5"/>
      <c r="GKQ820" s="5"/>
      <c r="GKR820" s="5"/>
      <c r="GKS820" s="5"/>
      <c r="GKT820" s="5"/>
      <c r="GKU820" s="5"/>
      <c r="GKV820" s="5"/>
      <c r="GKW820" s="5"/>
      <c r="GKX820" s="5"/>
      <c r="GKY820" s="5"/>
      <c r="GKZ820" s="5"/>
      <c r="GLA820" s="5"/>
      <c r="GLB820" s="5"/>
      <c r="GLC820" s="5"/>
      <c r="GLD820" s="5"/>
      <c r="GLE820" s="5"/>
      <c r="GLF820" s="5"/>
      <c r="GLG820" s="5"/>
      <c r="GLH820" s="5"/>
      <c r="GLI820" s="5"/>
      <c r="GLJ820" s="5"/>
      <c r="GLK820" s="5"/>
      <c r="GLL820" s="5"/>
      <c r="GLM820" s="5"/>
      <c r="GLN820" s="5"/>
      <c r="GLO820" s="5"/>
      <c r="GLP820" s="5"/>
      <c r="GLQ820" s="5"/>
      <c r="GLR820" s="5"/>
      <c r="GLS820" s="5"/>
      <c r="GLT820" s="5"/>
      <c r="GLU820" s="5"/>
      <c r="GLV820" s="5"/>
      <c r="GLW820" s="5"/>
      <c r="GLX820" s="5"/>
      <c r="GLY820" s="5"/>
      <c r="GLZ820" s="5"/>
      <c r="GMA820" s="5"/>
      <c r="GMB820" s="5"/>
      <c r="GMC820" s="5"/>
      <c r="GMD820" s="5"/>
      <c r="GME820" s="5"/>
      <c r="GMF820" s="5"/>
      <c r="GMG820" s="5"/>
      <c r="GMH820" s="5"/>
      <c r="GMI820" s="5"/>
      <c r="GMJ820" s="5"/>
      <c r="GMK820" s="5"/>
      <c r="GML820" s="5"/>
      <c r="GMM820" s="5"/>
      <c r="GMN820" s="5"/>
      <c r="GMO820" s="5"/>
      <c r="GMP820" s="5"/>
      <c r="GMQ820" s="5"/>
      <c r="GMR820" s="5"/>
      <c r="GMS820" s="5"/>
      <c r="GMT820" s="5"/>
      <c r="GMU820" s="5"/>
      <c r="GMV820" s="5"/>
      <c r="GMW820" s="5"/>
      <c r="GMX820" s="5"/>
      <c r="GMY820" s="5"/>
      <c r="GMZ820" s="5"/>
      <c r="GNA820" s="5"/>
      <c r="GNB820" s="5"/>
      <c r="GNC820" s="5"/>
      <c r="GND820" s="5"/>
      <c r="GNE820" s="5"/>
      <c r="GNF820" s="5"/>
      <c r="GNG820" s="5"/>
      <c r="GNH820" s="5"/>
      <c r="GNI820" s="5"/>
      <c r="GNJ820" s="5"/>
      <c r="GNK820" s="5"/>
      <c r="GNL820" s="5"/>
      <c r="GNM820" s="5"/>
      <c r="GNN820" s="5"/>
      <c r="GNO820" s="5"/>
      <c r="GNP820" s="5"/>
      <c r="GNQ820" s="5"/>
      <c r="GNR820" s="5"/>
      <c r="GNS820" s="5"/>
      <c r="GNT820" s="5"/>
      <c r="GNU820" s="5"/>
      <c r="GNV820" s="5"/>
      <c r="GNW820" s="5"/>
      <c r="GNX820" s="5"/>
      <c r="GNY820" s="5"/>
      <c r="GNZ820" s="5"/>
      <c r="GOA820" s="5"/>
      <c r="GOB820" s="5"/>
      <c r="GOC820" s="5"/>
      <c r="GOD820" s="5"/>
      <c r="GOE820" s="5"/>
      <c r="GOF820" s="5"/>
      <c r="GOG820" s="5"/>
      <c r="GOH820" s="5"/>
      <c r="GOI820" s="5"/>
      <c r="GOJ820" s="5"/>
      <c r="GOK820" s="5"/>
      <c r="GOL820" s="5"/>
      <c r="GOM820" s="5"/>
      <c r="GON820" s="5"/>
      <c r="GOO820" s="5"/>
      <c r="GOP820" s="5"/>
      <c r="GOQ820" s="5"/>
      <c r="GOR820" s="5"/>
      <c r="GOS820" s="5"/>
      <c r="GOT820" s="5"/>
      <c r="GOU820" s="5"/>
      <c r="GOV820" s="5"/>
      <c r="GOW820" s="5"/>
      <c r="GOX820" s="5"/>
      <c r="GOY820" s="5"/>
      <c r="GOZ820" s="5"/>
      <c r="GPA820" s="5"/>
      <c r="GPB820" s="5"/>
      <c r="GPC820" s="5"/>
      <c r="GPD820" s="5"/>
      <c r="GPE820" s="5"/>
      <c r="GPF820" s="5"/>
      <c r="GPG820" s="5"/>
      <c r="GPH820" s="5"/>
      <c r="GPI820" s="5"/>
      <c r="GPJ820" s="5"/>
      <c r="GPK820" s="5"/>
      <c r="GPL820" s="5"/>
      <c r="GPM820" s="5"/>
      <c r="GPN820" s="5"/>
      <c r="GPO820" s="5"/>
      <c r="GPP820" s="5"/>
      <c r="GPQ820" s="5"/>
      <c r="GPR820" s="5"/>
      <c r="GPS820" s="5"/>
      <c r="GPT820" s="5"/>
      <c r="GPU820" s="5"/>
      <c r="GPV820" s="5"/>
      <c r="GPW820" s="5"/>
      <c r="GPX820" s="5"/>
      <c r="GPY820" s="5"/>
      <c r="GPZ820" s="5"/>
      <c r="GQA820" s="5"/>
      <c r="GQB820" s="5"/>
      <c r="GQC820" s="5"/>
      <c r="GQD820" s="5"/>
      <c r="GQE820" s="5"/>
      <c r="GQF820" s="5"/>
      <c r="GQG820" s="5"/>
      <c r="GQH820" s="5"/>
      <c r="GQI820" s="5"/>
      <c r="GQJ820" s="5"/>
      <c r="GQK820" s="5"/>
      <c r="GQL820" s="5"/>
      <c r="GQM820" s="5"/>
      <c r="GQN820" s="5"/>
      <c r="GQO820" s="5"/>
      <c r="GQP820" s="5"/>
      <c r="GQQ820" s="5"/>
      <c r="GQR820" s="5"/>
      <c r="GQS820" s="5"/>
      <c r="GQT820" s="5"/>
      <c r="GQU820" s="5"/>
      <c r="GQV820" s="5"/>
      <c r="GQW820" s="5"/>
      <c r="GQX820" s="5"/>
      <c r="GQY820" s="5"/>
      <c r="GQZ820" s="5"/>
      <c r="GRA820" s="5"/>
      <c r="GRB820" s="5"/>
      <c r="GRC820" s="5"/>
      <c r="GRD820" s="5"/>
      <c r="GRE820" s="5"/>
      <c r="GRF820" s="5"/>
      <c r="GRG820" s="5"/>
      <c r="GRH820" s="5"/>
      <c r="GRI820" s="5"/>
      <c r="GRJ820" s="5"/>
      <c r="GRK820" s="5"/>
      <c r="GRL820" s="5"/>
      <c r="GRM820" s="5"/>
      <c r="GRN820" s="5"/>
      <c r="GRO820" s="5"/>
      <c r="GRP820" s="5"/>
      <c r="GRQ820" s="5"/>
      <c r="GRR820" s="5"/>
      <c r="GRS820" s="5"/>
      <c r="GRT820" s="5"/>
      <c r="GRU820" s="5"/>
      <c r="GRV820" s="5"/>
      <c r="GRW820" s="5"/>
      <c r="GRX820" s="5"/>
      <c r="GRY820" s="5"/>
      <c r="GRZ820" s="5"/>
      <c r="GSA820" s="5"/>
      <c r="GSB820" s="5"/>
      <c r="GSC820" s="5"/>
      <c r="GSD820" s="5"/>
      <c r="GSE820" s="5"/>
      <c r="GSF820" s="5"/>
      <c r="GSG820" s="5"/>
      <c r="GSH820" s="5"/>
      <c r="GSI820" s="5"/>
      <c r="GSJ820" s="5"/>
      <c r="GSK820" s="5"/>
      <c r="GSL820" s="5"/>
      <c r="GSM820" s="5"/>
      <c r="GSN820" s="5"/>
      <c r="GSO820" s="5"/>
      <c r="GSP820" s="5"/>
      <c r="GSQ820" s="5"/>
      <c r="GSR820" s="5"/>
      <c r="GSS820" s="5"/>
      <c r="GST820" s="5"/>
      <c r="GSU820" s="5"/>
      <c r="GSV820" s="5"/>
      <c r="GSW820" s="5"/>
      <c r="GSX820" s="5"/>
      <c r="GSY820" s="5"/>
      <c r="GSZ820" s="5"/>
      <c r="GTA820" s="5"/>
      <c r="GTB820" s="5"/>
      <c r="GTC820" s="5"/>
      <c r="GTD820" s="5"/>
      <c r="GTE820" s="5"/>
      <c r="GTF820" s="5"/>
      <c r="GTG820" s="5"/>
      <c r="GTH820" s="5"/>
      <c r="GTI820" s="5"/>
      <c r="GTJ820" s="5"/>
      <c r="GTK820" s="5"/>
      <c r="GTL820" s="5"/>
      <c r="GTM820" s="5"/>
      <c r="GTN820" s="5"/>
      <c r="GTO820" s="5"/>
      <c r="GTP820" s="5"/>
      <c r="GTQ820" s="5"/>
      <c r="GTR820" s="5"/>
      <c r="GTS820" s="5"/>
      <c r="GTT820" s="5"/>
      <c r="GTU820" s="5"/>
      <c r="GTV820" s="5"/>
      <c r="GTW820" s="5"/>
      <c r="GTX820" s="5"/>
      <c r="GTY820" s="5"/>
      <c r="GTZ820" s="5"/>
      <c r="GUA820" s="5"/>
      <c r="GUB820" s="5"/>
      <c r="GUC820" s="5"/>
      <c r="GUD820" s="5"/>
      <c r="GUE820" s="5"/>
      <c r="GUF820" s="5"/>
      <c r="GUG820" s="5"/>
      <c r="GUH820" s="5"/>
      <c r="GUI820" s="5"/>
      <c r="GUJ820" s="5"/>
      <c r="GUK820" s="5"/>
      <c r="GUL820" s="5"/>
      <c r="GUM820" s="5"/>
      <c r="GUN820" s="5"/>
      <c r="GUO820" s="5"/>
      <c r="GUP820" s="5"/>
      <c r="GUQ820" s="5"/>
      <c r="GUR820" s="5"/>
      <c r="GUS820" s="5"/>
      <c r="GUT820" s="5"/>
      <c r="GUU820" s="5"/>
      <c r="GUV820" s="5"/>
      <c r="GUW820" s="5"/>
      <c r="GUX820" s="5"/>
      <c r="GUY820" s="5"/>
      <c r="GUZ820" s="5"/>
      <c r="GVA820" s="5"/>
      <c r="GVB820" s="5"/>
      <c r="GVC820" s="5"/>
      <c r="GVD820" s="5"/>
      <c r="GVE820" s="5"/>
      <c r="GVF820" s="5"/>
      <c r="GVG820" s="5"/>
      <c r="GVH820" s="5"/>
      <c r="GVI820" s="5"/>
      <c r="GVJ820" s="5"/>
      <c r="GVK820" s="5"/>
      <c r="GVL820" s="5"/>
      <c r="GVM820" s="5"/>
      <c r="GVN820" s="5"/>
      <c r="GVO820" s="5"/>
      <c r="GVP820" s="5"/>
      <c r="GVQ820" s="5"/>
      <c r="GVR820" s="5"/>
      <c r="GVS820" s="5"/>
      <c r="GVT820" s="5"/>
      <c r="GVU820" s="5"/>
      <c r="GVV820" s="5"/>
      <c r="GVW820" s="5"/>
      <c r="GVX820" s="5"/>
      <c r="GVY820" s="5"/>
      <c r="GVZ820" s="5"/>
      <c r="GWA820" s="5"/>
      <c r="GWB820" s="5"/>
      <c r="GWC820" s="5"/>
      <c r="GWD820" s="5"/>
      <c r="GWE820" s="5"/>
      <c r="GWF820" s="5"/>
      <c r="GWG820" s="5"/>
      <c r="GWH820" s="5"/>
      <c r="GWI820" s="5"/>
      <c r="GWJ820" s="5"/>
      <c r="GWK820" s="5"/>
      <c r="GWL820" s="5"/>
      <c r="GWM820" s="5"/>
      <c r="GWN820" s="5"/>
      <c r="GWO820" s="5"/>
      <c r="GWP820" s="5"/>
      <c r="GWQ820" s="5"/>
      <c r="GWR820" s="5"/>
      <c r="GWS820" s="5"/>
      <c r="GWT820" s="5"/>
      <c r="GWU820" s="5"/>
      <c r="GWV820" s="5"/>
      <c r="GWW820" s="5"/>
      <c r="GWX820" s="5"/>
      <c r="GWY820" s="5"/>
      <c r="GWZ820" s="5"/>
      <c r="GXA820" s="5"/>
      <c r="GXB820" s="5"/>
      <c r="GXC820" s="5"/>
      <c r="GXD820" s="5"/>
      <c r="GXE820" s="5"/>
      <c r="GXF820" s="5"/>
      <c r="GXG820" s="5"/>
      <c r="GXH820" s="5"/>
      <c r="GXI820" s="5"/>
      <c r="GXJ820" s="5"/>
      <c r="GXK820" s="5"/>
      <c r="GXL820" s="5"/>
      <c r="GXM820" s="5"/>
      <c r="GXN820" s="5"/>
      <c r="GXO820" s="5"/>
      <c r="GXP820" s="5"/>
      <c r="GXQ820" s="5"/>
      <c r="GXR820" s="5"/>
      <c r="GXS820" s="5"/>
      <c r="GXT820" s="5"/>
      <c r="GXU820" s="5"/>
      <c r="GXV820" s="5"/>
      <c r="GXW820" s="5"/>
      <c r="GXX820" s="5"/>
      <c r="GXY820" s="5"/>
      <c r="GXZ820" s="5"/>
      <c r="GYA820" s="5"/>
      <c r="GYB820" s="5"/>
      <c r="GYC820" s="5"/>
      <c r="GYD820" s="5"/>
      <c r="GYE820" s="5"/>
      <c r="GYF820" s="5"/>
      <c r="GYG820" s="5"/>
      <c r="GYH820" s="5"/>
      <c r="GYI820" s="5"/>
      <c r="GYJ820" s="5"/>
      <c r="GYK820" s="5"/>
      <c r="GYL820" s="5"/>
      <c r="GYM820" s="5"/>
      <c r="GYN820" s="5"/>
      <c r="GYO820" s="5"/>
      <c r="GYP820" s="5"/>
      <c r="GYQ820" s="5"/>
      <c r="GYR820" s="5"/>
      <c r="GYS820" s="5"/>
      <c r="GYT820" s="5"/>
      <c r="GYU820" s="5"/>
      <c r="GYV820" s="5"/>
      <c r="GYW820" s="5"/>
      <c r="GYX820" s="5"/>
      <c r="GYY820" s="5"/>
      <c r="GYZ820" s="5"/>
      <c r="GZA820" s="5"/>
      <c r="GZB820" s="5"/>
      <c r="GZC820" s="5"/>
      <c r="GZD820" s="5"/>
      <c r="GZE820" s="5"/>
      <c r="GZF820" s="5"/>
      <c r="GZG820" s="5"/>
      <c r="GZH820" s="5"/>
      <c r="GZI820" s="5"/>
      <c r="GZJ820" s="5"/>
      <c r="GZK820" s="5"/>
      <c r="GZL820" s="5"/>
      <c r="GZM820" s="5"/>
      <c r="GZN820" s="5"/>
      <c r="GZO820" s="5"/>
      <c r="GZP820" s="5"/>
      <c r="GZQ820" s="5"/>
      <c r="GZR820" s="5"/>
      <c r="GZS820" s="5"/>
      <c r="GZT820" s="5"/>
      <c r="GZU820" s="5"/>
      <c r="GZV820" s="5"/>
      <c r="GZW820" s="5"/>
      <c r="GZX820" s="5"/>
      <c r="GZY820" s="5"/>
      <c r="GZZ820" s="5"/>
      <c r="HAA820" s="5"/>
      <c r="HAB820" s="5"/>
      <c r="HAC820" s="5"/>
      <c r="HAD820" s="5"/>
      <c r="HAE820" s="5"/>
      <c r="HAF820" s="5"/>
      <c r="HAG820" s="5"/>
      <c r="HAH820" s="5"/>
      <c r="HAI820" s="5"/>
      <c r="HAJ820" s="5"/>
      <c r="HAK820" s="5"/>
      <c r="HAL820" s="5"/>
      <c r="HAM820" s="5"/>
      <c r="HAN820" s="5"/>
      <c r="HAO820" s="5"/>
      <c r="HAP820" s="5"/>
      <c r="HAQ820" s="5"/>
      <c r="HAR820" s="5"/>
      <c r="HAS820" s="5"/>
      <c r="HAT820" s="5"/>
      <c r="HAU820" s="5"/>
      <c r="HAV820" s="5"/>
      <c r="HAW820" s="5"/>
      <c r="HAX820" s="5"/>
      <c r="HAY820" s="5"/>
      <c r="HAZ820" s="5"/>
      <c r="HBA820" s="5"/>
      <c r="HBB820" s="5"/>
      <c r="HBC820" s="5"/>
      <c r="HBD820" s="5"/>
      <c r="HBE820" s="5"/>
      <c r="HBF820" s="5"/>
      <c r="HBG820" s="5"/>
      <c r="HBH820" s="5"/>
      <c r="HBI820" s="5"/>
      <c r="HBJ820" s="5"/>
      <c r="HBK820" s="5"/>
      <c r="HBL820" s="5"/>
      <c r="HBM820" s="5"/>
      <c r="HBN820" s="5"/>
      <c r="HBO820" s="5"/>
      <c r="HBP820" s="5"/>
      <c r="HBQ820" s="5"/>
      <c r="HBR820" s="5"/>
      <c r="HBS820" s="5"/>
      <c r="HBT820" s="5"/>
      <c r="HBU820" s="5"/>
      <c r="HBV820" s="5"/>
      <c r="HBW820" s="5"/>
      <c r="HBX820" s="5"/>
      <c r="HBY820" s="5"/>
      <c r="HBZ820" s="5"/>
      <c r="HCA820" s="5"/>
      <c r="HCB820" s="5"/>
      <c r="HCC820" s="5"/>
      <c r="HCD820" s="5"/>
      <c r="HCE820" s="5"/>
      <c r="HCF820" s="5"/>
      <c r="HCG820" s="5"/>
      <c r="HCH820" s="5"/>
      <c r="HCI820" s="5"/>
      <c r="HCJ820" s="5"/>
      <c r="HCK820" s="5"/>
      <c r="HCL820" s="5"/>
      <c r="HCM820" s="5"/>
      <c r="HCN820" s="5"/>
      <c r="HCO820" s="5"/>
      <c r="HCP820" s="5"/>
      <c r="HCQ820" s="5"/>
      <c r="HCR820" s="5"/>
      <c r="HCS820" s="5"/>
      <c r="HCT820" s="5"/>
      <c r="HCU820" s="5"/>
      <c r="HCV820" s="5"/>
      <c r="HCW820" s="5"/>
      <c r="HCX820" s="5"/>
      <c r="HCY820" s="5"/>
      <c r="HCZ820" s="5"/>
      <c r="HDA820" s="5"/>
      <c r="HDB820" s="5"/>
      <c r="HDC820" s="5"/>
      <c r="HDD820" s="5"/>
      <c r="HDE820" s="5"/>
      <c r="HDF820" s="5"/>
      <c r="HDG820" s="5"/>
      <c r="HDH820" s="5"/>
      <c r="HDI820" s="5"/>
      <c r="HDJ820" s="5"/>
      <c r="HDK820" s="5"/>
      <c r="HDL820" s="5"/>
      <c r="HDM820" s="5"/>
      <c r="HDN820" s="5"/>
      <c r="HDO820" s="5"/>
      <c r="HDP820" s="5"/>
      <c r="HDQ820" s="5"/>
      <c r="HDR820" s="5"/>
      <c r="HDS820" s="5"/>
      <c r="HDT820" s="5"/>
      <c r="HDU820" s="5"/>
      <c r="HDV820" s="5"/>
      <c r="HDW820" s="5"/>
      <c r="HDX820" s="5"/>
      <c r="HDY820" s="5"/>
      <c r="HDZ820" s="5"/>
      <c r="HEA820" s="5"/>
      <c r="HEB820" s="5"/>
      <c r="HEC820" s="5"/>
      <c r="HED820" s="5"/>
      <c r="HEE820" s="5"/>
      <c r="HEF820" s="5"/>
      <c r="HEG820" s="5"/>
      <c r="HEH820" s="5"/>
      <c r="HEI820" s="5"/>
      <c r="HEJ820" s="5"/>
      <c r="HEK820" s="5"/>
      <c r="HEL820" s="5"/>
      <c r="HEM820" s="5"/>
      <c r="HEN820" s="5"/>
      <c r="HEO820" s="5"/>
      <c r="HEP820" s="5"/>
      <c r="HEQ820" s="5"/>
      <c r="HER820" s="5"/>
      <c r="HES820" s="5"/>
      <c r="HET820" s="5"/>
      <c r="HEU820" s="5"/>
      <c r="HEV820" s="5"/>
      <c r="HEW820" s="5"/>
      <c r="HEX820" s="5"/>
      <c r="HEY820" s="5"/>
      <c r="HEZ820" s="5"/>
      <c r="HFA820" s="5"/>
      <c r="HFB820" s="5"/>
      <c r="HFC820" s="5"/>
      <c r="HFD820" s="5"/>
      <c r="HFE820" s="5"/>
      <c r="HFF820" s="5"/>
      <c r="HFG820" s="5"/>
      <c r="HFH820" s="5"/>
      <c r="HFI820" s="5"/>
      <c r="HFJ820" s="5"/>
      <c r="HFK820" s="5"/>
      <c r="HFL820" s="5"/>
      <c r="HFM820" s="5"/>
      <c r="HFN820" s="5"/>
      <c r="HFO820" s="5"/>
      <c r="HFP820" s="5"/>
      <c r="HFQ820" s="5"/>
      <c r="HFR820" s="5"/>
      <c r="HFS820" s="5"/>
      <c r="HFT820" s="5"/>
      <c r="HFU820" s="5"/>
      <c r="HFV820" s="5"/>
      <c r="HFW820" s="5"/>
      <c r="HFX820" s="5"/>
      <c r="HFY820" s="5"/>
      <c r="HFZ820" s="5"/>
      <c r="HGA820" s="5"/>
      <c r="HGB820" s="5"/>
      <c r="HGC820" s="5"/>
      <c r="HGD820" s="5"/>
      <c r="HGE820" s="5"/>
      <c r="HGF820" s="5"/>
      <c r="HGG820" s="5"/>
      <c r="HGH820" s="5"/>
      <c r="HGI820" s="5"/>
      <c r="HGJ820" s="5"/>
      <c r="HGK820" s="5"/>
      <c r="HGL820" s="5"/>
      <c r="HGM820" s="5"/>
      <c r="HGN820" s="5"/>
      <c r="HGO820" s="5"/>
      <c r="HGP820" s="5"/>
      <c r="HGQ820" s="5"/>
      <c r="HGR820" s="5"/>
      <c r="HGS820" s="5"/>
      <c r="HGT820" s="5"/>
      <c r="HGU820" s="5"/>
      <c r="HGV820" s="5"/>
      <c r="HGW820" s="5"/>
      <c r="HGX820" s="5"/>
      <c r="HGY820" s="5"/>
      <c r="HGZ820" s="5"/>
      <c r="HHA820" s="5"/>
      <c r="HHB820" s="5"/>
      <c r="HHC820" s="5"/>
      <c r="HHD820" s="5"/>
      <c r="HHE820" s="5"/>
      <c r="HHF820" s="5"/>
      <c r="HHG820" s="5"/>
      <c r="HHH820" s="5"/>
      <c r="HHI820" s="5"/>
      <c r="HHJ820" s="5"/>
      <c r="HHK820" s="5"/>
      <c r="HHL820" s="5"/>
      <c r="HHM820" s="5"/>
      <c r="HHN820" s="5"/>
      <c r="HHO820" s="5"/>
      <c r="HHP820" s="5"/>
      <c r="HHQ820" s="5"/>
      <c r="HHR820" s="5"/>
      <c r="HHS820" s="5"/>
      <c r="HHT820" s="5"/>
      <c r="HHU820" s="5"/>
      <c r="HHV820" s="5"/>
      <c r="HHW820" s="5"/>
      <c r="HHX820" s="5"/>
      <c r="HHY820" s="5"/>
      <c r="HHZ820" s="5"/>
      <c r="HIA820" s="5"/>
      <c r="HIB820" s="5"/>
      <c r="HIC820" s="5"/>
      <c r="HID820" s="5"/>
      <c r="HIE820" s="5"/>
      <c r="HIF820" s="5"/>
      <c r="HIG820" s="5"/>
      <c r="HIH820" s="5"/>
      <c r="HII820" s="5"/>
      <c r="HIJ820" s="5"/>
      <c r="HIK820" s="5"/>
      <c r="HIL820" s="5"/>
      <c r="HIM820" s="5"/>
      <c r="HIN820" s="5"/>
      <c r="HIO820" s="5"/>
      <c r="HIP820" s="5"/>
      <c r="HIQ820" s="5"/>
      <c r="HIR820" s="5"/>
      <c r="HIS820" s="5"/>
      <c r="HIT820" s="5"/>
      <c r="HIU820" s="5"/>
      <c r="HIV820" s="5"/>
      <c r="HIW820" s="5"/>
      <c r="HIX820" s="5"/>
      <c r="HIY820" s="5"/>
      <c r="HIZ820" s="5"/>
      <c r="HJA820" s="5"/>
      <c r="HJB820" s="5"/>
      <c r="HJC820" s="5"/>
      <c r="HJD820" s="5"/>
      <c r="HJE820" s="5"/>
      <c r="HJF820" s="5"/>
      <c r="HJG820" s="5"/>
      <c r="HJH820" s="5"/>
      <c r="HJI820" s="5"/>
      <c r="HJJ820" s="5"/>
      <c r="HJK820" s="5"/>
      <c r="HJL820" s="5"/>
      <c r="HJM820" s="5"/>
      <c r="HJN820" s="5"/>
      <c r="HJO820" s="5"/>
      <c r="HJP820" s="5"/>
      <c r="HJQ820" s="5"/>
      <c r="HJR820" s="5"/>
      <c r="HJS820" s="5"/>
      <c r="HJT820" s="5"/>
      <c r="HJU820" s="5"/>
      <c r="HJV820" s="5"/>
      <c r="HJW820" s="5"/>
      <c r="HJX820" s="5"/>
      <c r="HJY820" s="5"/>
      <c r="HJZ820" s="5"/>
      <c r="HKA820" s="5"/>
      <c r="HKB820" s="5"/>
      <c r="HKC820" s="5"/>
      <c r="HKD820" s="5"/>
      <c r="HKE820" s="5"/>
      <c r="HKF820" s="5"/>
      <c r="HKG820" s="5"/>
      <c r="HKH820" s="5"/>
      <c r="HKI820" s="5"/>
      <c r="HKJ820" s="5"/>
      <c r="HKK820" s="5"/>
      <c r="HKL820" s="5"/>
      <c r="HKM820" s="5"/>
      <c r="HKN820" s="5"/>
      <c r="HKO820" s="5"/>
      <c r="HKP820" s="5"/>
      <c r="HKQ820" s="5"/>
      <c r="HKR820" s="5"/>
      <c r="HKS820" s="5"/>
      <c r="HKT820" s="5"/>
      <c r="HKU820" s="5"/>
      <c r="HKV820" s="5"/>
      <c r="HKW820" s="5"/>
      <c r="HKX820" s="5"/>
      <c r="HKY820" s="5"/>
      <c r="HKZ820" s="5"/>
      <c r="HLA820" s="5"/>
      <c r="HLB820" s="5"/>
      <c r="HLC820" s="5"/>
      <c r="HLD820" s="5"/>
      <c r="HLE820" s="5"/>
      <c r="HLF820" s="5"/>
      <c r="HLG820" s="5"/>
      <c r="HLH820" s="5"/>
      <c r="HLI820" s="5"/>
      <c r="HLJ820" s="5"/>
      <c r="HLK820" s="5"/>
      <c r="HLL820" s="5"/>
      <c r="HLM820" s="5"/>
      <c r="HLN820" s="5"/>
      <c r="HLO820" s="5"/>
      <c r="HLP820" s="5"/>
      <c r="HLQ820" s="5"/>
      <c r="HLR820" s="5"/>
      <c r="HLS820" s="5"/>
      <c r="HLT820" s="5"/>
      <c r="HLU820" s="5"/>
      <c r="HLV820" s="5"/>
      <c r="HLW820" s="5"/>
      <c r="HLX820" s="5"/>
      <c r="HLY820" s="5"/>
      <c r="HLZ820" s="5"/>
      <c r="HMA820" s="5"/>
      <c r="HMB820" s="5"/>
      <c r="HMC820" s="5"/>
      <c r="HMD820" s="5"/>
      <c r="HME820" s="5"/>
      <c r="HMF820" s="5"/>
      <c r="HMG820" s="5"/>
      <c r="HMH820" s="5"/>
      <c r="HMI820" s="5"/>
      <c r="HMJ820" s="5"/>
      <c r="HMK820" s="5"/>
      <c r="HML820" s="5"/>
      <c r="HMM820" s="5"/>
      <c r="HMN820" s="5"/>
      <c r="HMO820" s="5"/>
      <c r="HMP820" s="5"/>
      <c r="HMQ820" s="5"/>
      <c r="HMR820" s="5"/>
      <c r="HMS820" s="5"/>
      <c r="HMT820" s="5"/>
      <c r="HMU820" s="5"/>
      <c r="HMV820" s="5"/>
      <c r="HMW820" s="5"/>
      <c r="HMX820" s="5"/>
      <c r="HMY820" s="5"/>
      <c r="HMZ820" s="5"/>
      <c r="HNA820" s="5"/>
      <c r="HNB820" s="5"/>
      <c r="HNC820" s="5"/>
      <c r="HND820" s="5"/>
      <c r="HNE820" s="5"/>
      <c r="HNF820" s="5"/>
      <c r="HNG820" s="5"/>
      <c r="HNH820" s="5"/>
      <c r="HNI820" s="5"/>
      <c r="HNJ820" s="5"/>
      <c r="HNK820" s="5"/>
      <c r="HNL820" s="5"/>
      <c r="HNM820" s="5"/>
      <c r="HNN820" s="5"/>
      <c r="HNO820" s="5"/>
      <c r="HNP820" s="5"/>
      <c r="HNQ820" s="5"/>
      <c r="HNR820" s="5"/>
      <c r="HNS820" s="5"/>
      <c r="HNT820" s="5"/>
      <c r="HNU820" s="5"/>
      <c r="HNV820" s="5"/>
      <c r="HNW820" s="5"/>
      <c r="HNX820" s="5"/>
      <c r="HNY820" s="5"/>
      <c r="HNZ820" s="5"/>
      <c r="HOA820" s="5"/>
      <c r="HOB820" s="5"/>
      <c r="HOC820" s="5"/>
      <c r="HOD820" s="5"/>
      <c r="HOE820" s="5"/>
      <c r="HOF820" s="5"/>
      <c r="HOG820" s="5"/>
      <c r="HOH820" s="5"/>
      <c r="HOI820" s="5"/>
      <c r="HOJ820" s="5"/>
      <c r="HOK820" s="5"/>
      <c r="HOL820" s="5"/>
      <c r="HOM820" s="5"/>
      <c r="HON820" s="5"/>
      <c r="HOO820" s="5"/>
      <c r="HOP820" s="5"/>
      <c r="HOQ820" s="5"/>
      <c r="HOR820" s="5"/>
      <c r="HOS820" s="5"/>
      <c r="HOT820" s="5"/>
      <c r="HOU820" s="5"/>
      <c r="HOV820" s="5"/>
      <c r="HOW820" s="5"/>
      <c r="HOX820" s="5"/>
      <c r="HOY820" s="5"/>
      <c r="HOZ820" s="5"/>
      <c r="HPA820" s="5"/>
      <c r="HPB820" s="5"/>
      <c r="HPC820" s="5"/>
      <c r="HPD820" s="5"/>
      <c r="HPE820" s="5"/>
      <c r="HPF820" s="5"/>
      <c r="HPG820" s="5"/>
      <c r="HPH820" s="5"/>
      <c r="HPI820" s="5"/>
      <c r="HPJ820" s="5"/>
      <c r="HPK820" s="5"/>
      <c r="HPL820" s="5"/>
      <c r="HPM820" s="5"/>
      <c r="HPN820" s="5"/>
      <c r="HPO820" s="5"/>
      <c r="HPP820" s="5"/>
      <c r="HPQ820" s="5"/>
      <c r="HPR820" s="5"/>
      <c r="HPS820" s="5"/>
      <c r="HPT820" s="5"/>
      <c r="HPU820" s="5"/>
      <c r="HPV820" s="5"/>
      <c r="HPW820" s="5"/>
      <c r="HPX820" s="5"/>
      <c r="HPY820" s="5"/>
      <c r="HPZ820" s="5"/>
      <c r="HQA820" s="5"/>
      <c r="HQB820" s="5"/>
      <c r="HQC820" s="5"/>
      <c r="HQD820" s="5"/>
      <c r="HQE820" s="5"/>
      <c r="HQF820" s="5"/>
      <c r="HQG820" s="5"/>
      <c r="HQH820" s="5"/>
      <c r="HQI820" s="5"/>
      <c r="HQJ820" s="5"/>
      <c r="HQK820" s="5"/>
      <c r="HQL820" s="5"/>
      <c r="HQM820" s="5"/>
      <c r="HQN820" s="5"/>
      <c r="HQO820" s="5"/>
      <c r="HQP820" s="5"/>
      <c r="HQQ820" s="5"/>
      <c r="HQR820" s="5"/>
      <c r="HQS820" s="5"/>
      <c r="HQT820" s="5"/>
      <c r="HQU820" s="5"/>
      <c r="HQV820" s="5"/>
      <c r="HQW820" s="5"/>
      <c r="HQX820" s="5"/>
      <c r="HQY820" s="5"/>
      <c r="HQZ820" s="5"/>
      <c r="HRA820" s="5"/>
      <c r="HRB820" s="5"/>
      <c r="HRC820" s="5"/>
      <c r="HRD820" s="5"/>
      <c r="HRE820" s="5"/>
      <c r="HRF820" s="5"/>
      <c r="HRG820" s="5"/>
      <c r="HRH820" s="5"/>
      <c r="HRI820" s="5"/>
      <c r="HRJ820" s="5"/>
      <c r="HRK820" s="5"/>
      <c r="HRL820" s="5"/>
      <c r="HRM820" s="5"/>
      <c r="HRN820" s="5"/>
      <c r="HRO820" s="5"/>
      <c r="HRP820" s="5"/>
      <c r="HRQ820" s="5"/>
      <c r="HRR820" s="5"/>
      <c r="HRS820" s="5"/>
      <c r="HRT820" s="5"/>
      <c r="HRU820" s="5"/>
      <c r="HRV820" s="5"/>
      <c r="HRW820" s="5"/>
      <c r="HRX820" s="5"/>
      <c r="HRY820" s="5"/>
      <c r="HRZ820" s="5"/>
      <c r="HSA820" s="5"/>
      <c r="HSB820" s="5"/>
      <c r="HSC820" s="5"/>
      <c r="HSD820" s="5"/>
      <c r="HSE820" s="5"/>
      <c r="HSF820" s="5"/>
      <c r="HSG820" s="5"/>
      <c r="HSH820" s="5"/>
      <c r="HSI820" s="5"/>
      <c r="HSJ820" s="5"/>
      <c r="HSK820" s="5"/>
      <c r="HSL820" s="5"/>
      <c r="HSM820" s="5"/>
      <c r="HSN820" s="5"/>
      <c r="HSO820" s="5"/>
      <c r="HSP820" s="5"/>
      <c r="HSQ820" s="5"/>
      <c r="HSR820" s="5"/>
      <c r="HSS820" s="5"/>
      <c r="HST820" s="5"/>
      <c r="HSU820" s="5"/>
      <c r="HSV820" s="5"/>
      <c r="HSW820" s="5"/>
      <c r="HSX820" s="5"/>
      <c r="HSY820" s="5"/>
      <c r="HSZ820" s="5"/>
      <c r="HTA820" s="5"/>
      <c r="HTB820" s="5"/>
      <c r="HTC820" s="5"/>
      <c r="HTD820" s="5"/>
      <c r="HTE820" s="5"/>
      <c r="HTF820" s="5"/>
      <c r="HTG820" s="5"/>
      <c r="HTH820" s="5"/>
      <c r="HTI820" s="5"/>
      <c r="HTJ820" s="5"/>
      <c r="HTK820" s="5"/>
      <c r="HTL820" s="5"/>
      <c r="HTM820" s="5"/>
      <c r="HTN820" s="5"/>
      <c r="HTO820" s="5"/>
      <c r="HTP820" s="5"/>
      <c r="HTQ820" s="5"/>
      <c r="HTR820" s="5"/>
      <c r="HTS820" s="5"/>
      <c r="HTT820" s="5"/>
      <c r="HTU820" s="5"/>
      <c r="HTV820" s="5"/>
      <c r="HTW820" s="5"/>
      <c r="HTX820" s="5"/>
      <c r="HTY820" s="5"/>
      <c r="HTZ820" s="5"/>
      <c r="HUA820" s="5"/>
      <c r="HUB820" s="5"/>
      <c r="HUC820" s="5"/>
      <c r="HUD820" s="5"/>
      <c r="HUE820" s="5"/>
      <c r="HUF820" s="5"/>
      <c r="HUG820" s="5"/>
      <c r="HUH820" s="5"/>
      <c r="HUI820" s="5"/>
      <c r="HUJ820" s="5"/>
      <c r="HUK820" s="5"/>
      <c r="HUL820" s="5"/>
      <c r="HUM820" s="5"/>
      <c r="HUN820" s="5"/>
      <c r="HUO820" s="5"/>
      <c r="HUP820" s="5"/>
      <c r="HUQ820" s="5"/>
      <c r="HUR820" s="5"/>
      <c r="HUS820" s="5"/>
      <c r="HUT820" s="5"/>
      <c r="HUU820" s="5"/>
      <c r="HUV820" s="5"/>
      <c r="HUW820" s="5"/>
      <c r="HUX820" s="5"/>
      <c r="HUY820" s="5"/>
      <c r="HUZ820" s="5"/>
      <c r="HVA820" s="5"/>
      <c r="HVB820" s="5"/>
      <c r="HVC820" s="5"/>
      <c r="HVD820" s="5"/>
      <c r="HVE820" s="5"/>
      <c r="HVF820" s="5"/>
      <c r="HVG820" s="5"/>
      <c r="HVH820" s="5"/>
      <c r="HVI820" s="5"/>
      <c r="HVJ820" s="5"/>
      <c r="HVK820" s="5"/>
      <c r="HVL820" s="5"/>
      <c r="HVM820" s="5"/>
      <c r="HVN820" s="5"/>
      <c r="HVO820" s="5"/>
      <c r="HVP820" s="5"/>
      <c r="HVQ820" s="5"/>
      <c r="HVR820" s="5"/>
      <c r="HVS820" s="5"/>
      <c r="HVT820" s="5"/>
      <c r="HVU820" s="5"/>
      <c r="HVV820" s="5"/>
      <c r="HVW820" s="5"/>
      <c r="HVX820" s="5"/>
      <c r="HVY820" s="5"/>
      <c r="HVZ820" s="5"/>
      <c r="HWA820" s="5"/>
      <c r="HWB820" s="5"/>
      <c r="HWC820" s="5"/>
      <c r="HWD820" s="5"/>
      <c r="HWE820" s="5"/>
      <c r="HWF820" s="5"/>
      <c r="HWG820" s="5"/>
      <c r="HWH820" s="5"/>
      <c r="HWI820" s="5"/>
      <c r="HWJ820" s="5"/>
      <c r="HWK820" s="5"/>
      <c r="HWL820" s="5"/>
      <c r="HWM820" s="5"/>
      <c r="HWN820" s="5"/>
      <c r="HWO820" s="5"/>
      <c r="HWP820" s="5"/>
      <c r="HWQ820" s="5"/>
      <c r="HWR820" s="5"/>
      <c r="HWS820" s="5"/>
      <c r="HWT820" s="5"/>
      <c r="HWU820" s="5"/>
      <c r="HWV820" s="5"/>
      <c r="HWW820" s="5"/>
      <c r="HWX820" s="5"/>
      <c r="HWY820" s="5"/>
      <c r="HWZ820" s="5"/>
      <c r="HXA820" s="5"/>
      <c r="HXB820" s="5"/>
      <c r="HXC820" s="5"/>
      <c r="HXD820" s="5"/>
      <c r="HXE820" s="5"/>
      <c r="HXF820" s="5"/>
      <c r="HXG820" s="5"/>
      <c r="HXH820" s="5"/>
      <c r="HXI820" s="5"/>
      <c r="HXJ820" s="5"/>
      <c r="HXK820" s="5"/>
      <c r="HXL820" s="5"/>
      <c r="HXM820" s="5"/>
      <c r="HXN820" s="5"/>
      <c r="HXO820" s="5"/>
      <c r="HXP820" s="5"/>
      <c r="HXQ820" s="5"/>
      <c r="HXR820" s="5"/>
      <c r="HXS820" s="5"/>
      <c r="HXT820" s="5"/>
      <c r="HXU820" s="5"/>
      <c r="HXV820" s="5"/>
      <c r="HXW820" s="5"/>
      <c r="HXX820" s="5"/>
      <c r="HXY820" s="5"/>
      <c r="HXZ820" s="5"/>
      <c r="HYA820" s="5"/>
      <c r="HYB820" s="5"/>
      <c r="HYC820" s="5"/>
      <c r="HYD820" s="5"/>
      <c r="HYE820" s="5"/>
      <c r="HYF820" s="5"/>
      <c r="HYG820" s="5"/>
      <c r="HYH820" s="5"/>
      <c r="HYI820" s="5"/>
      <c r="HYJ820" s="5"/>
      <c r="HYK820" s="5"/>
      <c r="HYL820" s="5"/>
      <c r="HYM820" s="5"/>
      <c r="HYN820" s="5"/>
      <c r="HYO820" s="5"/>
      <c r="HYP820" s="5"/>
      <c r="HYQ820" s="5"/>
      <c r="HYR820" s="5"/>
      <c r="HYS820" s="5"/>
      <c r="HYT820" s="5"/>
      <c r="HYU820" s="5"/>
      <c r="HYV820" s="5"/>
      <c r="HYW820" s="5"/>
      <c r="HYX820" s="5"/>
      <c r="HYY820" s="5"/>
      <c r="HYZ820" s="5"/>
      <c r="HZA820" s="5"/>
      <c r="HZB820" s="5"/>
      <c r="HZC820" s="5"/>
      <c r="HZD820" s="5"/>
      <c r="HZE820" s="5"/>
      <c r="HZF820" s="5"/>
      <c r="HZG820" s="5"/>
      <c r="HZH820" s="5"/>
      <c r="HZI820" s="5"/>
      <c r="HZJ820" s="5"/>
      <c r="HZK820" s="5"/>
      <c r="HZL820" s="5"/>
      <c r="HZM820" s="5"/>
      <c r="HZN820" s="5"/>
      <c r="HZO820" s="5"/>
      <c r="HZP820" s="5"/>
      <c r="HZQ820" s="5"/>
      <c r="HZR820" s="5"/>
      <c r="HZS820" s="5"/>
      <c r="HZT820" s="5"/>
      <c r="HZU820" s="5"/>
      <c r="HZV820" s="5"/>
      <c r="HZW820" s="5"/>
      <c r="HZX820" s="5"/>
      <c r="HZY820" s="5"/>
      <c r="HZZ820" s="5"/>
      <c r="IAA820" s="5"/>
      <c r="IAB820" s="5"/>
      <c r="IAC820" s="5"/>
      <c r="IAD820" s="5"/>
      <c r="IAE820" s="5"/>
      <c r="IAF820" s="5"/>
      <c r="IAG820" s="5"/>
      <c r="IAH820" s="5"/>
      <c r="IAI820" s="5"/>
      <c r="IAJ820" s="5"/>
      <c r="IAK820" s="5"/>
      <c r="IAL820" s="5"/>
      <c r="IAM820" s="5"/>
      <c r="IAN820" s="5"/>
      <c r="IAO820" s="5"/>
      <c r="IAP820" s="5"/>
      <c r="IAQ820" s="5"/>
      <c r="IAR820" s="5"/>
      <c r="IAS820" s="5"/>
      <c r="IAT820" s="5"/>
      <c r="IAU820" s="5"/>
      <c r="IAV820" s="5"/>
      <c r="IAW820" s="5"/>
      <c r="IAX820" s="5"/>
      <c r="IAY820" s="5"/>
      <c r="IAZ820" s="5"/>
      <c r="IBA820" s="5"/>
      <c r="IBB820" s="5"/>
      <c r="IBC820" s="5"/>
      <c r="IBD820" s="5"/>
      <c r="IBE820" s="5"/>
      <c r="IBF820" s="5"/>
      <c r="IBG820" s="5"/>
      <c r="IBH820" s="5"/>
      <c r="IBI820" s="5"/>
      <c r="IBJ820" s="5"/>
      <c r="IBK820" s="5"/>
      <c r="IBL820" s="5"/>
      <c r="IBM820" s="5"/>
      <c r="IBN820" s="5"/>
      <c r="IBO820" s="5"/>
      <c r="IBP820" s="5"/>
      <c r="IBQ820" s="5"/>
      <c r="IBR820" s="5"/>
      <c r="IBS820" s="5"/>
      <c r="IBT820" s="5"/>
      <c r="IBU820" s="5"/>
      <c r="IBV820" s="5"/>
      <c r="IBW820" s="5"/>
      <c r="IBX820" s="5"/>
      <c r="IBY820" s="5"/>
      <c r="IBZ820" s="5"/>
      <c r="ICA820" s="5"/>
      <c r="ICB820" s="5"/>
      <c r="ICC820" s="5"/>
      <c r="ICD820" s="5"/>
      <c r="ICE820" s="5"/>
      <c r="ICF820" s="5"/>
      <c r="ICG820" s="5"/>
      <c r="ICH820" s="5"/>
      <c r="ICI820" s="5"/>
      <c r="ICJ820" s="5"/>
      <c r="ICK820" s="5"/>
      <c r="ICL820" s="5"/>
      <c r="ICM820" s="5"/>
      <c r="ICN820" s="5"/>
      <c r="ICO820" s="5"/>
      <c r="ICP820" s="5"/>
      <c r="ICQ820" s="5"/>
      <c r="ICR820" s="5"/>
      <c r="ICS820" s="5"/>
      <c r="ICT820" s="5"/>
      <c r="ICU820" s="5"/>
      <c r="ICV820" s="5"/>
      <c r="ICW820" s="5"/>
      <c r="ICX820" s="5"/>
      <c r="ICY820" s="5"/>
      <c r="ICZ820" s="5"/>
      <c r="IDA820" s="5"/>
      <c r="IDB820" s="5"/>
      <c r="IDC820" s="5"/>
      <c r="IDD820" s="5"/>
      <c r="IDE820" s="5"/>
      <c r="IDF820" s="5"/>
      <c r="IDG820" s="5"/>
      <c r="IDH820" s="5"/>
      <c r="IDI820" s="5"/>
      <c r="IDJ820" s="5"/>
      <c r="IDK820" s="5"/>
      <c r="IDL820" s="5"/>
      <c r="IDM820" s="5"/>
      <c r="IDN820" s="5"/>
      <c r="IDO820" s="5"/>
      <c r="IDP820" s="5"/>
      <c r="IDQ820" s="5"/>
      <c r="IDR820" s="5"/>
      <c r="IDS820" s="5"/>
      <c r="IDT820" s="5"/>
      <c r="IDU820" s="5"/>
      <c r="IDV820" s="5"/>
      <c r="IDW820" s="5"/>
      <c r="IDX820" s="5"/>
      <c r="IDY820" s="5"/>
      <c r="IDZ820" s="5"/>
      <c r="IEA820" s="5"/>
      <c r="IEB820" s="5"/>
      <c r="IEC820" s="5"/>
      <c r="IED820" s="5"/>
      <c r="IEE820" s="5"/>
      <c r="IEF820" s="5"/>
      <c r="IEG820" s="5"/>
      <c r="IEH820" s="5"/>
      <c r="IEI820" s="5"/>
      <c r="IEJ820" s="5"/>
      <c r="IEK820" s="5"/>
      <c r="IEL820" s="5"/>
      <c r="IEM820" s="5"/>
      <c r="IEN820" s="5"/>
      <c r="IEO820" s="5"/>
      <c r="IEP820" s="5"/>
      <c r="IEQ820" s="5"/>
      <c r="IER820" s="5"/>
      <c r="IES820" s="5"/>
      <c r="IET820" s="5"/>
      <c r="IEU820" s="5"/>
      <c r="IEV820" s="5"/>
      <c r="IEW820" s="5"/>
      <c r="IEX820" s="5"/>
      <c r="IEY820" s="5"/>
      <c r="IEZ820" s="5"/>
      <c r="IFA820" s="5"/>
      <c r="IFB820" s="5"/>
      <c r="IFC820" s="5"/>
      <c r="IFD820" s="5"/>
      <c r="IFE820" s="5"/>
      <c r="IFF820" s="5"/>
      <c r="IFG820" s="5"/>
      <c r="IFH820" s="5"/>
      <c r="IFI820" s="5"/>
      <c r="IFJ820" s="5"/>
      <c r="IFK820" s="5"/>
      <c r="IFL820" s="5"/>
      <c r="IFM820" s="5"/>
      <c r="IFN820" s="5"/>
      <c r="IFO820" s="5"/>
      <c r="IFP820" s="5"/>
      <c r="IFQ820" s="5"/>
      <c r="IFR820" s="5"/>
      <c r="IFS820" s="5"/>
      <c r="IFT820" s="5"/>
      <c r="IFU820" s="5"/>
      <c r="IFV820" s="5"/>
      <c r="IFW820" s="5"/>
      <c r="IFX820" s="5"/>
      <c r="IFY820" s="5"/>
      <c r="IFZ820" s="5"/>
      <c r="IGA820" s="5"/>
      <c r="IGB820" s="5"/>
      <c r="IGC820" s="5"/>
      <c r="IGD820" s="5"/>
      <c r="IGE820" s="5"/>
      <c r="IGF820" s="5"/>
      <c r="IGG820" s="5"/>
      <c r="IGH820" s="5"/>
      <c r="IGI820" s="5"/>
      <c r="IGJ820" s="5"/>
      <c r="IGK820" s="5"/>
      <c r="IGL820" s="5"/>
      <c r="IGM820" s="5"/>
      <c r="IGN820" s="5"/>
      <c r="IGO820" s="5"/>
      <c r="IGP820" s="5"/>
      <c r="IGQ820" s="5"/>
      <c r="IGR820" s="5"/>
      <c r="IGS820" s="5"/>
      <c r="IGT820" s="5"/>
      <c r="IGU820" s="5"/>
      <c r="IGV820" s="5"/>
      <c r="IGW820" s="5"/>
      <c r="IGX820" s="5"/>
      <c r="IGY820" s="5"/>
      <c r="IGZ820" s="5"/>
      <c r="IHA820" s="5"/>
      <c r="IHB820" s="5"/>
      <c r="IHC820" s="5"/>
      <c r="IHD820" s="5"/>
      <c r="IHE820" s="5"/>
      <c r="IHF820" s="5"/>
      <c r="IHG820" s="5"/>
      <c r="IHH820" s="5"/>
      <c r="IHI820" s="5"/>
      <c r="IHJ820" s="5"/>
      <c r="IHK820" s="5"/>
      <c r="IHL820" s="5"/>
      <c r="IHM820" s="5"/>
      <c r="IHN820" s="5"/>
      <c r="IHO820" s="5"/>
      <c r="IHP820" s="5"/>
      <c r="IHQ820" s="5"/>
      <c r="IHR820" s="5"/>
      <c r="IHS820" s="5"/>
      <c r="IHT820" s="5"/>
      <c r="IHU820" s="5"/>
      <c r="IHV820" s="5"/>
      <c r="IHW820" s="5"/>
      <c r="IHX820" s="5"/>
      <c r="IHY820" s="5"/>
      <c r="IHZ820" s="5"/>
      <c r="IIA820" s="5"/>
      <c r="IIB820" s="5"/>
      <c r="IIC820" s="5"/>
      <c r="IID820" s="5"/>
      <c r="IIE820" s="5"/>
      <c r="IIF820" s="5"/>
      <c r="IIG820" s="5"/>
      <c r="IIH820" s="5"/>
      <c r="III820" s="5"/>
      <c r="IIJ820" s="5"/>
      <c r="IIK820" s="5"/>
      <c r="IIL820" s="5"/>
      <c r="IIM820" s="5"/>
      <c r="IIN820" s="5"/>
      <c r="IIO820" s="5"/>
      <c r="IIP820" s="5"/>
      <c r="IIQ820" s="5"/>
      <c r="IIR820" s="5"/>
      <c r="IIS820" s="5"/>
      <c r="IIT820" s="5"/>
      <c r="IIU820" s="5"/>
      <c r="IIV820" s="5"/>
      <c r="IIW820" s="5"/>
      <c r="IIX820" s="5"/>
      <c r="IIY820" s="5"/>
      <c r="IIZ820" s="5"/>
      <c r="IJA820" s="5"/>
      <c r="IJB820" s="5"/>
      <c r="IJC820" s="5"/>
      <c r="IJD820" s="5"/>
      <c r="IJE820" s="5"/>
      <c r="IJF820" s="5"/>
      <c r="IJG820" s="5"/>
      <c r="IJH820" s="5"/>
      <c r="IJI820" s="5"/>
      <c r="IJJ820" s="5"/>
      <c r="IJK820" s="5"/>
      <c r="IJL820" s="5"/>
      <c r="IJM820" s="5"/>
      <c r="IJN820" s="5"/>
      <c r="IJO820" s="5"/>
      <c r="IJP820" s="5"/>
      <c r="IJQ820" s="5"/>
      <c r="IJR820" s="5"/>
      <c r="IJS820" s="5"/>
      <c r="IJT820" s="5"/>
      <c r="IJU820" s="5"/>
      <c r="IJV820" s="5"/>
      <c r="IJW820" s="5"/>
      <c r="IJX820" s="5"/>
      <c r="IJY820" s="5"/>
      <c r="IJZ820" s="5"/>
      <c r="IKA820" s="5"/>
      <c r="IKB820" s="5"/>
      <c r="IKC820" s="5"/>
      <c r="IKD820" s="5"/>
      <c r="IKE820" s="5"/>
      <c r="IKF820" s="5"/>
      <c r="IKG820" s="5"/>
      <c r="IKH820" s="5"/>
      <c r="IKI820" s="5"/>
      <c r="IKJ820" s="5"/>
      <c r="IKK820" s="5"/>
      <c r="IKL820" s="5"/>
      <c r="IKM820" s="5"/>
      <c r="IKN820" s="5"/>
      <c r="IKO820" s="5"/>
      <c r="IKP820" s="5"/>
      <c r="IKQ820" s="5"/>
      <c r="IKR820" s="5"/>
      <c r="IKS820" s="5"/>
      <c r="IKT820" s="5"/>
      <c r="IKU820" s="5"/>
      <c r="IKV820" s="5"/>
      <c r="IKW820" s="5"/>
      <c r="IKX820" s="5"/>
      <c r="IKY820" s="5"/>
      <c r="IKZ820" s="5"/>
      <c r="ILA820" s="5"/>
      <c r="ILB820" s="5"/>
      <c r="ILC820" s="5"/>
      <c r="ILD820" s="5"/>
      <c r="ILE820" s="5"/>
      <c r="ILF820" s="5"/>
      <c r="ILG820" s="5"/>
      <c r="ILH820" s="5"/>
      <c r="ILI820" s="5"/>
      <c r="ILJ820" s="5"/>
      <c r="ILK820" s="5"/>
      <c r="ILL820" s="5"/>
      <c r="ILM820" s="5"/>
      <c r="ILN820" s="5"/>
      <c r="ILO820" s="5"/>
      <c r="ILP820" s="5"/>
      <c r="ILQ820" s="5"/>
      <c r="ILR820" s="5"/>
      <c r="ILS820" s="5"/>
      <c r="ILT820" s="5"/>
      <c r="ILU820" s="5"/>
      <c r="ILV820" s="5"/>
      <c r="ILW820" s="5"/>
      <c r="ILX820" s="5"/>
      <c r="ILY820" s="5"/>
      <c r="ILZ820" s="5"/>
      <c r="IMA820" s="5"/>
      <c r="IMB820" s="5"/>
      <c r="IMC820" s="5"/>
      <c r="IMD820" s="5"/>
      <c r="IME820" s="5"/>
      <c r="IMF820" s="5"/>
      <c r="IMG820" s="5"/>
      <c r="IMH820" s="5"/>
      <c r="IMI820" s="5"/>
      <c r="IMJ820" s="5"/>
      <c r="IMK820" s="5"/>
      <c r="IML820" s="5"/>
      <c r="IMM820" s="5"/>
      <c r="IMN820" s="5"/>
      <c r="IMO820" s="5"/>
      <c r="IMP820" s="5"/>
      <c r="IMQ820" s="5"/>
      <c r="IMR820" s="5"/>
      <c r="IMS820" s="5"/>
      <c r="IMT820" s="5"/>
      <c r="IMU820" s="5"/>
      <c r="IMV820" s="5"/>
      <c r="IMW820" s="5"/>
      <c r="IMX820" s="5"/>
      <c r="IMY820" s="5"/>
      <c r="IMZ820" s="5"/>
      <c r="INA820" s="5"/>
      <c r="INB820" s="5"/>
      <c r="INC820" s="5"/>
      <c r="IND820" s="5"/>
      <c r="INE820" s="5"/>
      <c r="INF820" s="5"/>
      <c r="ING820" s="5"/>
      <c r="INH820" s="5"/>
      <c r="INI820" s="5"/>
      <c r="INJ820" s="5"/>
      <c r="INK820" s="5"/>
      <c r="INL820" s="5"/>
      <c r="INM820" s="5"/>
      <c r="INN820" s="5"/>
      <c r="INO820" s="5"/>
      <c r="INP820" s="5"/>
      <c r="INQ820" s="5"/>
      <c r="INR820" s="5"/>
      <c r="INS820" s="5"/>
      <c r="INT820" s="5"/>
      <c r="INU820" s="5"/>
      <c r="INV820" s="5"/>
      <c r="INW820" s="5"/>
      <c r="INX820" s="5"/>
      <c r="INY820" s="5"/>
      <c r="INZ820" s="5"/>
      <c r="IOA820" s="5"/>
      <c r="IOB820" s="5"/>
      <c r="IOC820" s="5"/>
      <c r="IOD820" s="5"/>
      <c r="IOE820" s="5"/>
      <c r="IOF820" s="5"/>
      <c r="IOG820" s="5"/>
      <c r="IOH820" s="5"/>
      <c r="IOI820" s="5"/>
      <c r="IOJ820" s="5"/>
      <c r="IOK820" s="5"/>
      <c r="IOL820" s="5"/>
      <c r="IOM820" s="5"/>
      <c r="ION820" s="5"/>
      <c r="IOO820" s="5"/>
      <c r="IOP820" s="5"/>
      <c r="IOQ820" s="5"/>
      <c r="IOR820" s="5"/>
      <c r="IOS820" s="5"/>
      <c r="IOT820" s="5"/>
      <c r="IOU820" s="5"/>
      <c r="IOV820" s="5"/>
      <c r="IOW820" s="5"/>
      <c r="IOX820" s="5"/>
      <c r="IOY820" s="5"/>
      <c r="IOZ820" s="5"/>
      <c r="IPA820" s="5"/>
      <c r="IPB820" s="5"/>
      <c r="IPC820" s="5"/>
      <c r="IPD820" s="5"/>
      <c r="IPE820" s="5"/>
      <c r="IPF820" s="5"/>
      <c r="IPG820" s="5"/>
      <c r="IPH820" s="5"/>
      <c r="IPI820" s="5"/>
      <c r="IPJ820" s="5"/>
      <c r="IPK820" s="5"/>
      <c r="IPL820" s="5"/>
      <c r="IPM820" s="5"/>
      <c r="IPN820" s="5"/>
      <c r="IPO820" s="5"/>
      <c r="IPP820" s="5"/>
      <c r="IPQ820" s="5"/>
      <c r="IPR820" s="5"/>
      <c r="IPS820" s="5"/>
      <c r="IPT820" s="5"/>
      <c r="IPU820" s="5"/>
      <c r="IPV820" s="5"/>
      <c r="IPW820" s="5"/>
      <c r="IPX820" s="5"/>
      <c r="IPY820" s="5"/>
      <c r="IPZ820" s="5"/>
      <c r="IQA820" s="5"/>
      <c r="IQB820" s="5"/>
      <c r="IQC820" s="5"/>
      <c r="IQD820" s="5"/>
      <c r="IQE820" s="5"/>
      <c r="IQF820" s="5"/>
      <c r="IQG820" s="5"/>
      <c r="IQH820" s="5"/>
      <c r="IQI820" s="5"/>
      <c r="IQJ820" s="5"/>
      <c r="IQK820" s="5"/>
      <c r="IQL820" s="5"/>
      <c r="IQM820" s="5"/>
      <c r="IQN820" s="5"/>
      <c r="IQO820" s="5"/>
      <c r="IQP820" s="5"/>
      <c r="IQQ820" s="5"/>
      <c r="IQR820" s="5"/>
      <c r="IQS820" s="5"/>
      <c r="IQT820" s="5"/>
      <c r="IQU820" s="5"/>
      <c r="IQV820" s="5"/>
      <c r="IQW820" s="5"/>
      <c r="IQX820" s="5"/>
      <c r="IQY820" s="5"/>
      <c r="IQZ820" s="5"/>
      <c r="IRA820" s="5"/>
      <c r="IRB820" s="5"/>
      <c r="IRC820" s="5"/>
      <c r="IRD820" s="5"/>
      <c r="IRE820" s="5"/>
      <c r="IRF820" s="5"/>
      <c r="IRG820" s="5"/>
      <c r="IRH820" s="5"/>
      <c r="IRI820" s="5"/>
      <c r="IRJ820" s="5"/>
      <c r="IRK820" s="5"/>
      <c r="IRL820" s="5"/>
      <c r="IRM820" s="5"/>
      <c r="IRN820" s="5"/>
      <c r="IRO820" s="5"/>
      <c r="IRP820" s="5"/>
      <c r="IRQ820" s="5"/>
      <c r="IRR820" s="5"/>
      <c r="IRS820" s="5"/>
      <c r="IRT820" s="5"/>
      <c r="IRU820" s="5"/>
      <c r="IRV820" s="5"/>
      <c r="IRW820" s="5"/>
      <c r="IRX820" s="5"/>
      <c r="IRY820" s="5"/>
      <c r="IRZ820" s="5"/>
      <c r="ISA820" s="5"/>
      <c r="ISB820" s="5"/>
      <c r="ISC820" s="5"/>
      <c r="ISD820" s="5"/>
      <c r="ISE820" s="5"/>
      <c r="ISF820" s="5"/>
      <c r="ISG820" s="5"/>
      <c r="ISH820" s="5"/>
      <c r="ISI820" s="5"/>
      <c r="ISJ820" s="5"/>
      <c r="ISK820" s="5"/>
      <c r="ISL820" s="5"/>
      <c r="ISM820" s="5"/>
      <c r="ISN820" s="5"/>
      <c r="ISO820" s="5"/>
      <c r="ISP820" s="5"/>
      <c r="ISQ820" s="5"/>
      <c r="ISR820" s="5"/>
      <c r="ISS820" s="5"/>
      <c r="IST820" s="5"/>
      <c r="ISU820" s="5"/>
      <c r="ISV820" s="5"/>
      <c r="ISW820" s="5"/>
      <c r="ISX820" s="5"/>
      <c r="ISY820" s="5"/>
      <c r="ISZ820" s="5"/>
      <c r="ITA820" s="5"/>
      <c r="ITB820" s="5"/>
      <c r="ITC820" s="5"/>
      <c r="ITD820" s="5"/>
      <c r="ITE820" s="5"/>
      <c r="ITF820" s="5"/>
      <c r="ITG820" s="5"/>
      <c r="ITH820" s="5"/>
      <c r="ITI820" s="5"/>
      <c r="ITJ820" s="5"/>
      <c r="ITK820" s="5"/>
      <c r="ITL820" s="5"/>
      <c r="ITM820" s="5"/>
      <c r="ITN820" s="5"/>
      <c r="ITO820" s="5"/>
      <c r="ITP820" s="5"/>
      <c r="ITQ820" s="5"/>
      <c r="ITR820" s="5"/>
      <c r="ITS820" s="5"/>
      <c r="ITT820" s="5"/>
      <c r="ITU820" s="5"/>
      <c r="ITV820" s="5"/>
      <c r="ITW820" s="5"/>
      <c r="ITX820" s="5"/>
      <c r="ITY820" s="5"/>
      <c r="ITZ820" s="5"/>
      <c r="IUA820" s="5"/>
      <c r="IUB820" s="5"/>
      <c r="IUC820" s="5"/>
      <c r="IUD820" s="5"/>
      <c r="IUE820" s="5"/>
      <c r="IUF820" s="5"/>
      <c r="IUG820" s="5"/>
      <c r="IUH820" s="5"/>
      <c r="IUI820" s="5"/>
      <c r="IUJ820" s="5"/>
      <c r="IUK820" s="5"/>
      <c r="IUL820" s="5"/>
      <c r="IUM820" s="5"/>
      <c r="IUN820" s="5"/>
      <c r="IUO820" s="5"/>
      <c r="IUP820" s="5"/>
      <c r="IUQ820" s="5"/>
      <c r="IUR820" s="5"/>
      <c r="IUS820" s="5"/>
      <c r="IUT820" s="5"/>
      <c r="IUU820" s="5"/>
      <c r="IUV820" s="5"/>
      <c r="IUW820" s="5"/>
      <c r="IUX820" s="5"/>
      <c r="IUY820" s="5"/>
      <c r="IUZ820" s="5"/>
      <c r="IVA820" s="5"/>
      <c r="IVB820" s="5"/>
      <c r="IVC820" s="5"/>
      <c r="IVD820" s="5"/>
      <c r="IVE820" s="5"/>
      <c r="IVF820" s="5"/>
      <c r="IVG820" s="5"/>
      <c r="IVH820" s="5"/>
      <c r="IVI820" s="5"/>
      <c r="IVJ820" s="5"/>
      <c r="IVK820" s="5"/>
      <c r="IVL820" s="5"/>
      <c r="IVM820" s="5"/>
      <c r="IVN820" s="5"/>
      <c r="IVO820" s="5"/>
      <c r="IVP820" s="5"/>
      <c r="IVQ820" s="5"/>
      <c r="IVR820" s="5"/>
      <c r="IVS820" s="5"/>
      <c r="IVT820" s="5"/>
      <c r="IVU820" s="5"/>
      <c r="IVV820" s="5"/>
      <c r="IVW820" s="5"/>
      <c r="IVX820" s="5"/>
      <c r="IVY820" s="5"/>
      <c r="IVZ820" s="5"/>
      <c r="IWA820" s="5"/>
      <c r="IWB820" s="5"/>
      <c r="IWC820" s="5"/>
      <c r="IWD820" s="5"/>
      <c r="IWE820" s="5"/>
      <c r="IWF820" s="5"/>
      <c r="IWG820" s="5"/>
      <c r="IWH820" s="5"/>
      <c r="IWI820" s="5"/>
      <c r="IWJ820" s="5"/>
      <c r="IWK820" s="5"/>
      <c r="IWL820" s="5"/>
      <c r="IWM820" s="5"/>
      <c r="IWN820" s="5"/>
      <c r="IWO820" s="5"/>
      <c r="IWP820" s="5"/>
      <c r="IWQ820" s="5"/>
      <c r="IWR820" s="5"/>
      <c r="IWS820" s="5"/>
      <c r="IWT820" s="5"/>
      <c r="IWU820" s="5"/>
      <c r="IWV820" s="5"/>
      <c r="IWW820" s="5"/>
      <c r="IWX820" s="5"/>
      <c r="IWY820" s="5"/>
      <c r="IWZ820" s="5"/>
      <c r="IXA820" s="5"/>
      <c r="IXB820" s="5"/>
      <c r="IXC820" s="5"/>
      <c r="IXD820" s="5"/>
      <c r="IXE820" s="5"/>
      <c r="IXF820" s="5"/>
      <c r="IXG820" s="5"/>
      <c r="IXH820" s="5"/>
      <c r="IXI820" s="5"/>
      <c r="IXJ820" s="5"/>
      <c r="IXK820" s="5"/>
      <c r="IXL820" s="5"/>
      <c r="IXM820" s="5"/>
      <c r="IXN820" s="5"/>
      <c r="IXO820" s="5"/>
      <c r="IXP820" s="5"/>
      <c r="IXQ820" s="5"/>
      <c r="IXR820" s="5"/>
      <c r="IXS820" s="5"/>
      <c r="IXT820" s="5"/>
      <c r="IXU820" s="5"/>
      <c r="IXV820" s="5"/>
      <c r="IXW820" s="5"/>
      <c r="IXX820" s="5"/>
      <c r="IXY820" s="5"/>
      <c r="IXZ820" s="5"/>
      <c r="IYA820" s="5"/>
      <c r="IYB820" s="5"/>
      <c r="IYC820" s="5"/>
      <c r="IYD820" s="5"/>
      <c r="IYE820" s="5"/>
      <c r="IYF820" s="5"/>
      <c r="IYG820" s="5"/>
      <c r="IYH820" s="5"/>
      <c r="IYI820" s="5"/>
      <c r="IYJ820" s="5"/>
      <c r="IYK820" s="5"/>
      <c r="IYL820" s="5"/>
      <c r="IYM820" s="5"/>
      <c r="IYN820" s="5"/>
      <c r="IYO820" s="5"/>
      <c r="IYP820" s="5"/>
      <c r="IYQ820" s="5"/>
      <c r="IYR820" s="5"/>
      <c r="IYS820" s="5"/>
      <c r="IYT820" s="5"/>
      <c r="IYU820" s="5"/>
      <c r="IYV820" s="5"/>
      <c r="IYW820" s="5"/>
      <c r="IYX820" s="5"/>
      <c r="IYY820" s="5"/>
      <c r="IYZ820" s="5"/>
      <c r="IZA820" s="5"/>
      <c r="IZB820" s="5"/>
      <c r="IZC820" s="5"/>
      <c r="IZD820" s="5"/>
      <c r="IZE820" s="5"/>
      <c r="IZF820" s="5"/>
      <c r="IZG820" s="5"/>
      <c r="IZH820" s="5"/>
      <c r="IZI820" s="5"/>
      <c r="IZJ820" s="5"/>
      <c r="IZK820" s="5"/>
      <c r="IZL820" s="5"/>
      <c r="IZM820" s="5"/>
      <c r="IZN820" s="5"/>
      <c r="IZO820" s="5"/>
      <c r="IZP820" s="5"/>
      <c r="IZQ820" s="5"/>
      <c r="IZR820" s="5"/>
      <c r="IZS820" s="5"/>
      <c r="IZT820" s="5"/>
      <c r="IZU820" s="5"/>
      <c r="IZV820" s="5"/>
      <c r="IZW820" s="5"/>
      <c r="IZX820" s="5"/>
      <c r="IZY820" s="5"/>
      <c r="IZZ820" s="5"/>
      <c r="JAA820" s="5"/>
      <c r="JAB820" s="5"/>
      <c r="JAC820" s="5"/>
      <c r="JAD820" s="5"/>
      <c r="JAE820" s="5"/>
      <c r="JAF820" s="5"/>
      <c r="JAG820" s="5"/>
      <c r="JAH820" s="5"/>
      <c r="JAI820" s="5"/>
      <c r="JAJ820" s="5"/>
      <c r="JAK820" s="5"/>
      <c r="JAL820" s="5"/>
      <c r="JAM820" s="5"/>
      <c r="JAN820" s="5"/>
      <c r="JAO820" s="5"/>
      <c r="JAP820" s="5"/>
      <c r="JAQ820" s="5"/>
      <c r="JAR820" s="5"/>
      <c r="JAS820" s="5"/>
      <c r="JAT820" s="5"/>
      <c r="JAU820" s="5"/>
      <c r="JAV820" s="5"/>
      <c r="JAW820" s="5"/>
      <c r="JAX820" s="5"/>
      <c r="JAY820" s="5"/>
      <c r="JAZ820" s="5"/>
      <c r="JBA820" s="5"/>
      <c r="JBB820" s="5"/>
      <c r="JBC820" s="5"/>
      <c r="JBD820" s="5"/>
      <c r="JBE820" s="5"/>
      <c r="JBF820" s="5"/>
      <c r="JBG820" s="5"/>
      <c r="JBH820" s="5"/>
      <c r="JBI820" s="5"/>
      <c r="JBJ820" s="5"/>
      <c r="JBK820" s="5"/>
      <c r="JBL820" s="5"/>
      <c r="JBM820" s="5"/>
      <c r="JBN820" s="5"/>
      <c r="JBO820" s="5"/>
      <c r="JBP820" s="5"/>
      <c r="JBQ820" s="5"/>
      <c r="JBR820" s="5"/>
      <c r="JBS820" s="5"/>
      <c r="JBT820" s="5"/>
      <c r="JBU820" s="5"/>
      <c r="JBV820" s="5"/>
      <c r="JBW820" s="5"/>
      <c r="JBX820" s="5"/>
      <c r="JBY820" s="5"/>
      <c r="JBZ820" s="5"/>
      <c r="JCA820" s="5"/>
      <c r="JCB820" s="5"/>
      <c r="JCC820" s="5"/>
      <c r="JCD820" s="5"/>
      <c r="JCE820" s="5"/>
      <c r="JCF820" s="5"/>
      <c r="JCG820" s="5"/>
      <c r="JCH820" s="5"/>
      <c r="JCI820" s="5"/>
      <c r="JCJ820" s="5"/>
      <c r="JCK820" s="5"/>
      <c r="JCL820" s="5"/>
      <c r="JCM820" s="5"/>
      <c r="JCN820" s="5"/>
      <c r="JCO820" s="5"/>
      <c r="JCP820" s="5"/>
      <c r="JCQ820" s="5"/>
      <c r="JCR820" s="5"/>
      <c r="JCS820" s="5"/>
      <c r="JCT820" s="5"/>
      <c r="JCU820" s="5"/>
      <c r="JCV820" s="5"/>
      <c r="JCW820" s="5"/>
      <c r="JCX820" s="5"/>
      <c r="JCY820" s="5"/>
      <c r="JCZ820" s="5"/>
      <c r="JDA820" s="5"/>
      <c r="JDB820" s="5"/>
      <c r="JDC820" s="5"/>
      <c r="JDD820" s="5"/>
      <c r="JDE820" s="5"/>
      <c r="JDF820" s="5"/>
      <c r="JDG820" s="5"/>
      <c r="JDH820" s="5"/>
      <c r="JDI820" s="5"/>
      <c r="JDJ820" s="5"/>
      <c r="JDK820" s="5"/>
      <c r="JDL820" s="5"/>
      <c r="JDM820" s="5"/>
      <c r="JDN820" s="5"/>
      <c r="JDO820" s="5"/>
      <c r="JDP820" s="5"/>
      <c r="JDQ820" s="5"/>
      <c r="JDR820" s="5"/>
      <c r="JDS820" s="5"/>
      <c r="JDT820" s="5"/>
      <c r="JDU820" s="5"/>
      <c r="JDV820" s="5"/>
      <c r="JDW820" s="5"/>
      <c r="JDX820" s="5"/>
      <c r="JDY820" s="5"/>
      <c r="JDZ820" s="5"/>
      <c r="JEA820" s="5"/>
      <c r="JEB820" s="5"/>
      <c r="JEC820" s="5"/>
      <c r="JED820" s="5"/>
      <c r="JEE820" s="5"/>
      <c r="JEF820" s="5"/>
      <c r="JEG820" s="5"/>
      <c r="JEH820" s="5"/>
      <c r="JEI820" s="5"/>
      <c r="JEJ820" s="5"/>
      <c r="JEK820" s="5"/>
      <c r="JEL820" s="5"/>
      <c r="JEM820" s="5"/>
      <c r="JEN820" s="5"/>
      <c r="JEO820" s="5"/>
      <c r="JEP820" s="5"/>
      <c r="JEQ820" s="5"/>
      <c r="JER820" s="5"/>
      <c r="JES820" s="5"/>
      <c r="JET820" s="5"/>
      <c r="JEU820" s="5"/>
      <c r="JEV820" s="5"/>
      <c r="JEW820" s="5"/>
      <c r="JEX820" s="5"/>
      <c r="JEY820" s="5"/>
      <c r="JEZ820" s="5"/>
      <c r="JFA820" s="5"/>
      <c r="JFB820" s="5"/>
      <c r="JFC820" s="5"/>
      <c r="JFD820" s="5"/>
      <c r="JFE820" s="5"/>
      <c r="JFF820" s="5"/>
      <c r="JFG820" s="5"/>
      <c r="JFH820" s="5"/>
      <c r="JFI820" s="5"/>
      <c r="JFJ820" s="5"/>
      <c r="JFK820" s="5"/>
      <c r="JFL820" s="5"/>
      <c r="JFM820" s="5"/>
      <c r="JFN820" s="5"/>
      <c r="JFO820" s="5"/>
      <c r="JFP820" s="5"/>
      <c r="JFQ820" s="5"/>
      <c r="JFR820" s="5"/>
      <c r="JFS820" s="5"/>
      <c r="JFT820" s="5"/>
      <c r="JFU820" s="5"/>
      <c r="JFV820" s="5"/>
      <c r="JFW820" s="5"/>
      <c r="JFX820" s="5"/>
      <c r="JFY820" s="5"/>
      <c r="JFZ820" s="5"/>
      <c r="JGA820" s="5"/>
      <c r="JGB820" s="5"/>
      <c r="JGC820" s="5"/>
      <c r="JGD820" s="5"/>
      <c r="JGE820" s="5"/>
      <c r="JGF820" s="5"/>
      <c r="JGG820" s="5"/>
      <c r="JGH820" s="5"/>
      <c r="JGI820" s="5"/>
      <c r="JGJ820" s="5"/>
      <c r="JGK820" s="5"/>
      <c r="JGL820" s="5"/>
      <c r="JGM820" s="5"/>
      <c r="JGN820" s="5"/>
      <c r="JGO820" s="5"/>
      <c r="JGP820" s="5"/>
      <c r="JGQ820" s="5"/>
      <c r="JGR820" s="5"/>
      <c r="JGS820" s="5"/>
      <c r="JGT820" s="5"/>
      <c r="JGU820" s="5"/>
      <c r="JGV820" s="5"/>
      <c r="JGW820" s="5"/>
      <c r="JGX820" s="5"/>
      <c r="JGY820" s="5"/>
      <c r="JGZ820" s="5"/>
      <c r="JHA820" s="5"/>
      <c r="JHB820" s="5"/>
      <c r="JHC820" s="5"/>
      <c r="JHD820" s="5"/>
      <c r="JHE820" s="5"/>
      <c r="JHF820" s="5"/>
      <c r="JHG820" s="5"/>
      <c r="JHH820" s="5"/>
      <c r="JHI820" s="5"/>
      <c r="JHJ820" s="5"/>
      <c r="JHK820" s="5"/>
      <c r="JHL820" s="5"/>
      <c r="JHM820" s="5"/>
      <c r="JHN820" s="5"/>
      <c r="JHO820" s="5"/>
      <c r="JHP820" s="5"/>
      <c r="JHQ820" s="5"/>
      <c r="JHR820" s="5"/>
      <c r="JHS820" s="5"/>
      <c r="JHT820" s="5"/>
      <c r="JHU820" s="5"/>
      <c r="JHV820" s="5"/>
      <c r="JHW820" s="5"/>
      <c r="JHX820" s="5"/>
      <c r="JHY820" s="5"/>
      <c r="JHZ820" s="5"/>
      <c r="JIA820" s="5"/>
      <c r="JIB820" s="5"/>
      <c r="JIC820" s="5"/>
      <c r="JID820" s="5"/>
      <c r="JIE820" s="5"/>
      <c r="JIF820" s="5"/>
      <c r="JIG820" s="5"/>
      <c r="JIH820" s="5"/>
      <c r="JII820" s="5"/>
      <c r="JIJ820" s="5"/>
      <c r="JIK820" s="5"/>
      <c r="JIL820" s="5"/>
      <c r="JIM820" s="5"/>
      <c r="JIN820" s="5"/>
      <c r="JIO820" s="5"/>
      <c r="JIP820" s="5"/>
      <c r="JIQ820" s="5"/>
      <c r="JIR820" s="5"/>
      <c r="JIS820" s="5"/>
      <c r="JIT820" s="5"/>
      <c r="JIU820" s="5"/>
      <c r="JIV820" s="5"/>
      <c r="JIW820" s="5"/>
      <c r="JIX820" s="5"/>
      <c r="JIY820" s="5"/>
      <c r="JIZ820" s="5"/>
      <c r="JJA820" s="5"/>
      <c r="JJB820" s="5"/>
      <c r="JJC820" s="5"/>
      <c r="JJD820" s="5"/>
      <c r="JJE820" s="5"/>
      <c r="JJF820" s="5"/>
      <c r="JJG820" s="5"/>
      <c r="JJH820" s="5"/>
      <c r="JJI820" s="5"/>
      <c r="JJJ820" s="5"/>
      <c r="JJK820" s="5"/>
      <c r="JJL820" s="5"/>
      <c r="JJM820" s="5"/>
      <c r="JJN820" s="5"/>
      <c r="JJO820" s="5"/>
      <c r="JJP820" s="5"/>
      <c r="JJQ820" s="5"/>
      <c r="JJR820" s="5"/>
      <c r="JJS820" s="5"/>
      <c r="JJT820" s="5"/>
      <c r="JJU820" s="5"/>
      <c r="JJV820" s="5"/>
      <c r="JJW820" s="5"/>
      <c r="JJX820" s="5"/>
      <c r="JJY820" s="5"/>
      <c r="JJZ820" s="5"/>
      <c r="JKA820" s="5"/>
      <c r="JKB820" s="5"/>
      <c r="JKC820" s="5"/>
      <c r="JKD820" s="5"/>
      <c r="JKE820" s="5"/>
      <c r="JKF820" s="5"/>
      <c r="JKG820" s="5"/>
      <c r="JKH820" s="5"/>
      <c r="JKI820" s="5"/>
      <c r="JKJ820" s="5"/>
      <c r="JKK820" s="5"/>
      <c r="JKL820" s="5"/>
      <c r="JKM820" s="5"/>
      <c r="JKN820" s="5"/>
      <c r="JKO820" s="5"/>
      <c r="JKP820" s="5"/>
      <c r="JKQ820" s="5"/>
      <c r="JKR820" s="5"/>
      <c r="JKS820" s="5"/>
      <c r="JKT820" s="5"/>
      <c r="JKU820" s="5"/>
      <c r="JKV820" s="5"/>
      <c r="JKW820" s="5"/>
      <c r="JKX820" s="5"/>
      <c r="JKY820" s="5"/>
      <c r="JKZ820" s="5"/>
      <c r="JLA820" s="5"/>
      <c r="JLB820" s="5"/>
      <c r="JLC820" s="5"/>
      <c r="JLD820" s="5"/>
      <c r="JLE820" s="5"/>
      <c r="JLF820" s="5"/>
      <c r="JLG820" s="5"/>
      <c r="JLH820" s="5"/>
      <c r="JLI820" s="5"/>
      <c r="JLJ820" s="5"/>
      <c r="JLK820" s="5"/>
      <c r="JLL820" s="5"/>
      <c r="JLM820" s="5"/>
      <c r="JLN820" s="5"/>
      <c r="JLO820" s="5"/>
      <c r="JLP820" s="5"/>
      <c r="JLQ820" s="5"/>
      <c r="JLR820" s="5"/>
      <c r="JLS820" s="5"/>
      <c r="JLT820" s="5"/>
      <c r="JLU820" s="5"/>
      <c r="JLV820" s="5"/>
      <c r="JLW820" s="5"/>
      <c r="JLX820" s="5"/>
      <c r="JLY820" s="5"/>
      <c r="JLZ820" s="5"/>
      <c r="JMA820" s="5"/>
      <c r="JMB820" s="5"/>
      <c r="JMC820" s="5"/>
      <c r="JMD820" s="5"/>
      <c r="JME820" s="5"/>
      <c r="JMF820" s="5"/>
      <c r="JMG820" s="5"/>
      <c r="JMH820" s="5"/>
      <c r="JMI820" s="5"/>
      <c r="JMJ820" s="5"/>
      <c r="JMK820" s="5"/>
      <c r="JML820" s="5"/>
      <c r="JMM820" s="5"/>
      <c r="JMN820" s="5"/>
      <c r="JMO820" s="5"/>
      <c r="JMP820" s="5"/>
      <c r="JMQ820" s="5"/>
      <c r="JMR820" s="5"/>
      <c r="JMS820" s="5"/>
      <c r="JMT820" s="5"/>
      <c r="JMU820" s="5"/>
      <c r="JMV820" s="5"/>
      <c r="JMW820" s="5"/>
      <c r="JMX820" s="5"/>
      <c r="JMY820" s="5"/>
      <c r="JMZ820" s="5"/>
      <c r="JNA820" s="5"/>
      <c r="JNB820" s="5"/>
      <c r="JNC820" s="5"/>
      <c r="JND820" s="5"/>
      <c r="JNE820" s="5"/>
      <c r="JNF820" s="5"/>
      <c r="JNG820" s="5"/>
      <c r="JNH820" s="5"/>
      <c r="JNI820" s="5"/>
      <c r="JNJ820" s="5"/>
      <c r="JNK820" s="5"/>
      <c r="JNL820" s="5"/>
      <c r="JNM820" s="5"/>
      <c r="JNN820" s="5"/>
      <c r="JNO820" s="5"/>
      <c r="JNP820" s="5"/>
      <c r="JNQ820" s="5"/>
      <c r="JNR820" s="5"/>
      <c r="JNS820" s="5"/>
      <c r="JNT820" s="5"/>
      <c r="JNU820" s="5"/>
      <c r="JNV820" s="5"/>
      <c r="JNW820" s="5"/>
      <c r="JNX820" s="5"/>
      <c r="JNY820" s="5"/>
      <c r="JNZ820" s="5"/>
      <c r="JOA820" s="5"/>
      <c r="JOB820" s="5"/>
      <c r="JOC820" s="5"/>
      <c r="JOD820" s="5"/>
      <c r="JOE820" s="5"/>
      <c r="JOF820" s="5"/>
      <c r="JOG820" s="5"/>
      <c r="JOH820" s="5"/>
      <c r="JOI820" s="5"/>
      <c r="JOJ820" s="5"/>
      <c r="JOK820" s="5"/>
      <c r="JOL820" s="5"/>
      <c r="JOM820" s="5"/>
      <c r="JON820" s="5"/>
      <c r="JOO820" s="5"/>
      <c r="JOP820" s="5"/>
      <c r="JOQ820" s="5"/>
      <c r="JOR820" s="5"/>
      <c r="JOS820" s="5"/>
      <c r="JOT820" s="5"/>
      <c r="JOU820" s="5"/>
      <c r="JOV820" s="5"/>
      <c r="JOW820" s="5"/>
      <c r="JOX820" s="5"/>
      <c r="JOY820" s="5"/>
      <c r="JOZ820" s="5"/>
      <c r="JPA820" s="5"/>
      <c r="JPB820" s="5"/>
      <c r="JPC820" s="5"/>
      <c r="JPD820" s="5"/>
      <c r="JPE820" s="5"/>
      <c r="JPF820" s="5"/>
      <c r="JPG820" s="5"/>
      <c r="JPH820" s="5"/>
      <c r="JPI820" s="5"/>
      <c r="JPJ820" s="5"/>
      <c r="JPK820" s="5"/>
      <c r="JPL820" s="5"/>
      <c r="JPM820" s="5"/>
      <c r="JPN820" s="5"/>
      <c r="JPO820" s="5"/>
      <c r="JPP820" s="5"/>
      <c r="JPQ820" s="5"/>
      <c r="JPR820" s="5"/>
      <c r="JPS820" s="5"/>
      <c r="JPT820" s="5"/>
      <c r="JPU820" s="5"/>
      <c r="JPV820" s="5"/>
      <c r="JPW820" s="5"/>
      <c r="JPX820" s="5"/>
      <c r="JPY820" s="5"/>
      <c r="JPZ820" s="5"/>
      <c r="JQA820" s="5"/>
      <c r="JQB820" s="5"/>
      <c r="JQC820" s="5"/>
      <c r="JQD820" s="5"/>
      <c r="JQE820" s="5"/>
      <c r="JQF820" s="5"/>
      <c r="JQG820" s="5"/>
      <c r="JQH820" s="5"/>
      <c r="JQI820" s="5"/>
      <c r="JQJ820" s="5"/>
      <c r="JQK820" s="5"/>
      <c r="JQL820" s="5"/>
      <c r="JQM820" s="5"/>
      <c r="JQN820" s="5"/>
      <c r="JQO820" s="5"/>
      <c r="JQP820" s="5"/>
      <c r="JQQ820" s="5"/>
      <c r="JQR820" s="5"/>
      <c r="JQS820" s="5"/>
      <c r="JQT820" s="5"/>
      <c r="JQU820" s="5"/>
      <c r="JQV820" s="5"/>
      <c r="JQW820" s="5"/>
      <c r="JQX820" s="5"/>
      <c r="JQY820" s="5"/>
      <c r="JQZ820" s="5"/>
      <c r="JRA820" s="5"/>
      <c r="JRB820" s="5"/>
      <c r="JRC820" s="5"/>
      <c r="JRD820" s="5"/>
      <c r="JRE820" s="5"/>
      <c r="JRF820" s="5"/>
      <c r="JRG820" s="5"/>
      <c r="JRH820" s="5"/>
      <c r="JRI820" s="5"/>
      <c r="JRJ820" s="5"/>
      <c r="JRK820" s="5"/>
      <c r="JRL820" s="5"/>
      <c r="JRM820" s="5"/>
      <c r="JRN820" s="5"/>
      <c r="JRO820" s="5"/>
      <c r="JRP820" s="5"/>
      <c r="JRQ820" s="5"/>
      <c r="JRR820" s="5"/>
      <c r="JRS820" s="5"/>
      <c r="JRT820" s="5"/>
      <c r="JRU820" s="5"/>
      <c r="JRV820" s="5"/>
      <c r="JRW820" s="5"/>
      <c r="JRX820" s="5"/>
      <c r="JRY820" s="5"/>
      <c r="JRZ820" s="5"/>
      <c r="JSA820" s="5"/>
      <c r="JSB820" s="5"/>
      <c r="JSC820" s="5"/>
      <c r="JSD820" s="5"/>
      <c r="JSE820" s="5"/>
      <c r="JSF820" s="5"/>
      <c r="JSG820" s="5"/>
      <c r="JSH820" s="5"/>
      <c r="JSI820" s="5"/>
      <c r="JSJ820" s="5"/>
      <c r="JSK820" s="5"/>
      <c r="JSL820" s="5"/>
      <c r="JSM820" s="5"/>
      <c r="JSN820" s="5"/>
      <c r="JSO820" s="5"/>
      <c r="JSP820" s="5"/>
      <c r="JSQ820" s="5"/>
      <c r="JSR820" s="5"/>
      <c r="JSS820" s="5"/>
      <c r="JST820" s="5"/>
      <c r="JSU820" s="5"/>
      <c r="JSV820" s="5"/>
      <c r="JSW820" s="5"/>
      <c r="JSX820" s="5"/>
      <c r="JSY820" s="5"/>
      <c r="JSZ820" s="5"/>
      <c r="JTA820" s="5"/>
      <c r="JTB820" s="5"/>
      <c r="JTC820" s="5"/>
      <c r="JTD820" s="5"/>
      <c r="JTE820" s="5"/>
      <c r="JTF820" s="5"/>
      <c r="JTG820" s="5"/>
      <c r="JTH820" s="5"/>
      <c r="JTI820" s="5"/>
      <c r="JTJ820" s="5"/>
      <c r="JTK820" s="5"/>
      <c r="JTL820" s="5"/>
      <c r="JTM820" s="5"/>
      <c r="JTN820" s="5"/>
      <c r="JTO820" s="5"/>
      <c r="JTP820" s="5"/>
      <c r="JTQ820" s="5"/>
      <c r="JTR820" s="5"/>
      <c r="JTS820" s="5"/>
      <c r="JTT820" s="5"/>
      <c r="JTU820" s="5"/>
      <c r="JTV820" s="5"/>
      <c r="JTW820" s="5"/>
      <c r="JTX820" s="5"/>
      <c r="JTY820" s="5"/>
      <c r="JTZ820" s="5"/>
      <c r="JUA820" s="5"/>
      <c r="JUB820" s="5"/>
      <c r="JUC820" s="5"/>
      <c r="JUD820" s="5"/>
      <c r="JUE820" s="5"/>
      <c r="JUF820" s="5"/>
      <c r="JUG820" s="5"/>
      <c r="JUH820" s="5"/>
      <c r="JUI820" s="5"/>
      <c r="JUJ820" s="5"/>
      <c r="JUK820" s="5"/>
      <c r="JUL820" s="5"/>
      <c r="JUM820" s="5"/>
      <c r="JUN820" s="5"/>
      <c r="JUO820" s="5"/>
      <c r="JUP820" s="5"/>
      <c r="JUQ820" s="5"/>
      <c r="JUR820" s="5"/>
      <c r="JUS820" s="5"/>
      <c r="JUT820" s="5"/>
      <c r="JUU820" s="5"/>
      <c r="JUV820" s="5"/>
      <c r="JUW820" s="5"/>
      <c r="JUX820" s="5"/>
      <c r="JUY820" s="5"/>
      <c r="JUZ820" s="5"/>
      <c r="JVA820" s="5"/>
      <c r="JVB820" s="5"/>
      <c r="JVC820" s="5"/>
      <c r="JVD820" s="5"/>
      <c r="JVE820" s="5"/>
      <c r="JVF820" s="5"/>
      <c r="JVG820" s="5"/>
      <c r="JVH820" s="5"/>
      <c r="JVI820" s="5"/>
      <c r="JVJ820" s="5"/>
      <c r="JVK820" s="5"/>
      <c r="JVL820" s="5"/>
      <c r="JVM820" s="5"/>
      <c r="JVN820" s="5"/>
      <c r="JVO820" s="5"/>
      <c r="JVP820" s="5"/>
      <c r="JVQ820" s="5"/>
      <c r="JVR820" s="5"/>
      <c r="JVS820" s="5"/>
      <c r="JVT820" s="5"/>
      <c r="JVU820" s="5"/>
      <c r="JVV820" s="5"/>
      <c r="JVW820" s="5"/>
      <c r="JVX820" s="5"/>
      <c r="JVY820" s="5"/>
      <c r="JVZ820" s="5"/>
      <c r="JWA820" s="5"/>
      <c r="JWB820" s="5"/>
      <c r="JWC820" s="5"/>
      <c r="JWD820" s="5"/>
      <c r="JWE820" s="5"/>
      <c r="JWF820" s="5"/>
      <c r="JWG820" s="5"/>
      <c r="JWH820" s="5"/>
      <c r="JWI820" s="5"/>
      <c r="JWJ820" s="5"/>
      <c r="JWK820" s="5"/>
      <c r="JWL820" s="5"/>
      <c r="JWM820" s="5"/>
      <c r="JWN820" s="5"/>
      <c r="JWO820" s="5"/>
      <c r="JWP820" s="5"/>
      <c r="JWQ820" s="5"/>
      <c r="JWR820" s="5"/>
      <c r="JWS820" s="5"/>
      <c r="JWT820" s="5"/>
      <c r="JWU820" s="5"/>
      <c r="JWV820" s="5"/>
      <c r="JWW820" s="5"/>
      <c r="JWX820" s="5"/>
      <c r="JWY820" s="5"/>
      <c r="JWZ820" s="5"/>
      <c r="JXA820" s="5"/>
      <c r="JXB820" s="5"/>
      <c r="JXC820" s="5"/>
      <c r="JXD820" s="5"/>
      <c r="JXE820" s="5"/>
      <c r="JXF820" s="5"/>
      <c r="JXG820" s="5"/>
      <c r="JXH820" s="5"/>
      <c r="JXI820" s="5"/>
      <c r="JXJ820" s="5"/>
      <c r="JXK820" s="5"/>
      <c r="JXL820" s="5"/>
      <c r="JXM820" s="5"/>
      <c r="JXN820" s="5"/>
      <c r="JXO820" s="5"/>
      <c r="JXP820" s="5"/>
      <c r="JXQ820" s="5"/>
      <c r="JXR820" s="5"/>
      <c r="JXS820" s="5"/>
      <c r="JXT820" s="5"/>
      <c r="JXU820" s="5"/>
      <c r="JXV820" s="5"/>
      <c r="JXW820" s="5"/>
      <c r="JXX820" s="5"/>
      <c r="JXY820" s="5"/>
      <c r="JXZ820" s="5"/>
      <c r="JYA820" s="5"/>
      <c r="JYB820" s="5"/>
      <c r="JYC820" s="5"/>
      <c r="JYD820" s="5"/>
      <c r="JYE820" s="5"/>
      <c r="JYF820" s="5"/>
      <c r="JYG820" s="5"/>
      <c r="JYH820" s="5"/>
      <c r="JYI820" s="5"/>
      <c r="JYJ820" s="5"/>
      <c r="JYK820" s="5"/>
      <c r="JYL820" s="5"/>
      <c r="JYM820" s="5"/>
      <c r="JYN820" s="5"/>
      <c r="JYO820" s="5"/>
      <c r="JYP820" s="5"/>
      <c r="JYQ820" s="5"/>
      <c r="JYR820" s="5"/>
      <c r="JYS820" s="5"/>
      <c r="JYT820" s="5"/>
      <c r="JYU820" s="5"/>
      <c r="JYV820" s="5"/>
      <c r="JYW820" s="5"/>
      <c r="JYX820" s="5"/>
      <c r="JYY820" s="5"/>
      <c r="JYZ820" s="5"/>
      <c r="JZA820" s="5"/>
      <c r="JZB820" s="5"/>
      <c r="JZC820" s="5"/>
      <c r="JZD820" s="5"/>
      <c r="JZE820" s="5"/>
      <c r="JZF820" s="5"/>
      <c r="JZG820" s="5"/>
      <c r="JZH820" s="5"/>
      <c r="JZI820" s="5"/>
      <c r="JZJ820" s="5"/>
      <c r="JZK820" s="5"/>
      <c r="JZL820" s="5"/>
      <c r="JZM820" s="5"/>
      <c r="JZN820" s="5"/>
      <c r="JZO820" s="5"/>
      <c r="JZP820" s="5"/>
      <c r="JZQ820" s="5"/>
      <c r="JZR820" s="5"/>
      <c r="JZS820" s="5"/>
      <c r="JZT820" s="5"/>
      <c r="JZU820" s="5"/>
      <c r="JZV820" s="5"/>
      <c r="JZW820" s="5"/>
      <c r="JZX820" s="5"/>
      <c r="JZY820" s="5"/>
      <c r="JZZ820" s="5"/>
      <c r="KAA820" s="5"/>
      <c r="KAB820" s="5"/>
      <c r="KAC820" s="5"/>
      <c r="KAD820" s="5"/>
      <c r="KAE820" s="5"/>
      <c r="KAF820" s="5"/>
      <c r="KAG820" s="5"/>
      <c r="KAH820" s="5"/>
      <c r="KAI820" s="5"/>
      <c r="KAJ820" s="5"/>
      <c r="KAK820" s="5"/>
      <c r="KAL820" s="5"/>
      <c r="KAM820" s="5"/>
      <c r="KAN820" s="5"/>
      <c r="KAO820" s="5"/>
      <c r="KAP820" s="5"/>
      <c r="KAQ820" s="5"/>
      <c r="KAR820" s="5"/>
      <c r="KAS820" s="5"/>
      <c r="KAT820" s="5"/>
      <c r="KAU820" s="5"/>
      <c r="KAV820" s="5"/>
      <c r="KAW820" s="5"/>
      <c r="KAX820" s="5"/>
      <c r="KAY820" s="5"/>
      <c r="KAZ820" s="5"/>
      <c r="KBA820" s="5"/>
      <c r="KBB820" s="5"/>
      <c r="KBC820" s="5"/>
      <c r="KBD820" s="5"/>
      <c r="KBE820" s="5"/>
      <c r="KBF820" s="5"/>
      <c r="KBG820" s="5"/>
      <c r="KBH820" s="5"/>
      <c r="KBI820" s="5"/>
      <c r="KBJ820" s="5"/>
      <c r="KBK820" s="5"/>
      <c r="KBL820" s="5"/>
      <c r="KBM820" s="5"/>
      <c r="KBN820" s="5"/>
      <c r="KBO820" s="5"/>
      <c r="KBP820" s="5"/>
      <c r="KBQ820" s="5"/>
      <c r="KBR820" s="5"/>
      <c r="KBS820" s="5"/>
      <c r="KBT820" s="5"/>
      <c r="KBU820" s="5"/>
      <c r="KBV820" s="5"/>
      <c r="KBW820" s="5"/>
      <c r="KBX820" s="5"/>
      <c r="KBY820" s="5"/>
      <c r="KBZ820" s="5"/>
      <c r="KCA820" s="5"/>
      <c r="KCB820" s="5"/>
      <c r="KCC820" s="5"/>
      <c r="KCD820" s="5"/>
      <c r="KCE820" s="5"/>
      <c r="KCF820" s="5"/>
      <c r="KCG820" s="5"/>
      <c r="KCH820" s="5"/>
      <c r="KCI820" s="5"/>
      <c r="KCJ820" s="5"/>
      <c r="KCK820" s="5"/>
      <c r="KCL820" s="5"/>
      <c r="KCM820" s="5"/>
      <c r="KCN820" s="5"/>
      <c r="KCO820" s="5"/>
      <c r="KCP820" s="5"/>
      <c r="KCQ820" s="5"/>
      <c r="KCR820" s="5"/>
      <c r="KCS820" s="5"/>
      <c r="KCT820" s="5"/>
      <c r="KCU820" s="5"/>
      <c r="KCV820" s="5"/>
      <c r="KCW820" s="5"/>
      <c r="KCX820" s="5"/>
      <c r="KCY820" s="5"/>
      <c r="KCZ820" s="5"/>
      <c r="KDA820" s="5"/>
      <c r="KDB820" s="5"/>
      <c r="KDC820" s="5"/>
      <c r="KDD820" s="5"/>
      <c r="KDE820" s="5"/>
      <c r="KDF820" s="5"/>
      <c r="KDG820" s="5"/>
      <c r="KDH820" s="5"/>
      <c r="KDI820" s="5"/>
      <c r="KDJ820" s="5"/>
      <c r="KDK820" s="5"/>
      <c r="KDL820" s="5"/>
      <c r="KDM820" s="5"/>
      <c r="KDN820" s="5"/>
      <c r="KDO820" s="5"/>
      <c r="KDP820" s="5"/>
      <c r="KDQ820" s="5"/>
      <c r="KDR820" s="5"/>
      <c r="KDS820" s="5"/>
      <c r="KDT820" s="5"/>
      <c r="KDU820" s="5"/>
      <c r="KDV820" s="5"/>
      <c r="KDW820" s="5"/>
      <c r="KDX820" s="5"/>
      <c r="KDY820" s="5"/>
      <c r="KDZ820" s="5"/>
      <c r="KEA820" s="5"/>
      <c r="KEB820" s="5"/>
      <c r="KEC820" s="5"/>
      <c r="KED820" s="5"/>
      <c r="KEE820" s="5"/>
      <c r="KEF820" s="5"/>
      <c r="KEG820" s="5"/>
      <c r="KEH820" s="5"/>
      <c r="KEI820" s="5"/>
      <c r="KEJ820" s="5"/>
      <c r="KEK820" s="5"/>
      <c r="KEL820" s="5"/>
      <c r="KEM820" s="5"/>
      <c r="KEN820" s="5"/>
      <c r="KEO820" s="5"/>
      <c r="KEP820" s="5"/>
      <c r="KEQ820" s="5"/>
      <c r="KER820" s="5"/>
      <c r="KES820" s="5"/>
      <c r="KET820" s="5"/>
      <c r="KEU820" s="5"/>
      <c r="KEV820" s="5"/>
      <c r="KEW820" s="5"/>
      <c r="KEX820" s="5"/>
      <c r="KEY820" s="5"/>
      <c r="KEZ820" s="5"/>
      <c r="KFA820" s="5"/>
      <c r="KFB820" s="5"/>
      <c r="KFC820" s="5"/>
      <c r="KFD820" s="5"/>
      <c r="KFE820" s="5"/>
      <c r="KFF820" s="5"/>
      <c r="KFG820" s="5"/>
      <c r="KFH820" s="5"/>
      <c r="KFI820" s="5"/>
      <c r="KFJ820" s="5"/>
      <c r="KFK820" s="5"/>
      <c r="KFL820" s="5"/>
      <c r="KFM820" s="5"/>
      <c r="KFN820" s="5"/>
      <c r="KFO820" s="5"/>
      <c r="KFP820" s="5"/>
      <c r="KFQ820" s="5"/>
      <c r="KFR820" s="5"/>
      <c r="KFS820" s="5"/>
      <c r="KFT820" s="5"/>
      <c r="KFU820" s="5"/>
      <c r="KFV820" s="5"/>
      <c r="KFW820" s="5"/>
      <c r="KFX820" s="5"/>
      <c r="KFY820" s="5"/>
      <c r="KFZ820" s="5"/>
      <c r="KGA820" s="5"/>
      <c r="KGB820" s="5"/>
      <c r="KGC820" s="5"/>
      <c r="KGD820" s="5"/>
      <c r="KGE820" s="5"/>
      <c r="KGF820" s="5"/>
      <c r="KGG820" s="5"/>
      <c r="KGH820" s="5"/>
      <c r="KGI820" s="5"/>
      <c r="KGJ820" s="5"/>
      <c r="KGK820" s="5"/>
      <c r="KGL820" s="5"/>
      <c r="KGM820" s="5"/>
      <c r="KGN820" s="5"/>
      <c r="KGO820" s="5"/>
      <c r="KGP820" s="5"/>
      <c r="KGQ820" s="5"/>
      <c r="KGR820" s="5"/>
      <c r="KGS820" s="5"/>
      <c r="KGT820" s="5"/>
      <c r="KGU820" s="5"/>
      <c r="KGV820" s="5"/>
      <c r="KGW820" s="5"/>
      <c r="KGX820" s="5"/>
      <c r="KGY820" s="5"/>
      <c r="KGZ820" s="5"/>
      <c r="KHA820" s="5"/>
      <c r="KHB820" s="5"/>
      <c r="KHC820" s="5"/>
      <c r="KHD820" s="5"/>
      <c r="KHE820" s="5"/>
      <c r="KHF820" s="5"/>
      <c r="KHG820" s="5"/>
      <c r="KHH820" s="5"/>
      <c r="KHI820" s="5"/>
      <c r="KHJ820" s="5"/>
      <c r="KHK820" s="5"/>
      <c r="KHL820" s="5"/>
      <c r="KHM820" s="5"/>
      <c r="KHN820" s="5"/>
      <c r="KHO820" s="5"/>
      <c r="KHP820" s="5"/>
      <c r="KHQ820" s="5"/>
      <c r="KHR820" s="5"/>
      <c r="KHS820" s="5"/>
      <c r="KHT820" s="5"/>
      <c r="KHU820" s="5"/>
      <c r="KHV820" s="5"/>
      <c r="KHW820" s="5"/>
      <c r="KHX820" s="5"/>
      <c r="KHY820" s="5"/>
      <c r="KHZ820" s="5"/>
      <c r="KIA820" s="5"/>
      <c r="KIB820" s="5"/>
      <c r="KIC820" s="5"/>
      <c r="KID820" s="5"/>
      <c r="KIE820" s="5"/>
      <c r="KIF820" s="5"/>
      <c r="KIG820" s="5"/>
      <c r="KIH820" s="5"/>
      <c r="KII820" s="5"/>
      <c r="KIJ820" s="5"/>
      <c r="KIK820" s="5"/>
      <c r="KIL820" s="5"/>
      <c r="KIM820" s="5"/>
      <c r="KIN820" s="5"/>
      <c r="KIO820" s="5"/>
      <c r="KIP820" s="5"/>
      <c r="KIQ820" s="5"/>
      <c r="KIR820" s="5"/>
      <c r="KIS820" s="5"/>
      <c r="KIT820" s="5"/>
      <c r="KIU820" s="5"/>
      <c r="KIV820" s="5"/>
      <c r="KIW820" s="5"/>
      <c r="KIX820" s="5"/>
      <c r="KIY820" s="5"/>
      <c r="KIZ820" s="5"/>
      <c r="KJA820" s="5"/>
      <c r="KJB820" s="5"/>
      <c r="KJC820" s="5"/>
      <c r="KJD820" s="5"/>
      <c r="KJE820" s="5"/>
      <c r="KJF820" s="5"/>
      <c r="KJG820" s="5"/>
      <c r="KJH820" s="5"/>
      <c r="KJI820" s="5"/>
      <c r="KJJ820" s="5"/>
      <c r="KJK820" s="5"/>
      <c r="KJL820" s="5"/>
      <c r="KJM820" s="5"/>
      <c r="KJN820" s="5"/>
      <c r="KJO820" s="5"/>
      <c r="KJP820" s="5"/>
      <c r="KJQ820" s="5"/>
      <c r="KJR820" s="5"/>
      <c r="KJS820" s="5"/>
      <c r="KJT820" s="5"/>
      <c r="KJU820" s="5"/>
      <c r="KJV820" s="5"/>
      <c r="KJW820" s="5"/>
      <c r="KJX820" s="5"/>
      <c r="KJY820" s="5"/>
      <c r="KJZ820" s="5"/>
      <c r="KKA820" s="5"/>
      <c r="KKB820" s="5"/>
      <c r="KKC820" s="5"/>
      <c r="KKD820" s="5"/>
      <c r="KKE820" s="5"/>
      <c r="KKF820" s="5"/>
      <c r="KKG820" s="5"/>
      <c r="KKH820" s="5"/>
      <c r="KKI820" s="5"/>
      <c r="KKJ820" s="5"/>
      <c r="KKK820" s="5"/>
      <c r="KKL820" s="5"/>
      <c r="KKM820" s="5"/>
      <c r="KKN820" s="5"/>
      <c r="KKO820" s="5"/>
      <c r="KKP820" s="5"/>
      <c r="KKQ820" s="5"/>
      <c r="KKR820" s="5"/>
      <c r="KKS820" s="5"/>
      <c r="KKT820" s="5"/>
      <c r="KKU820" s="5"/>
      <c r="KKV820" s="5"/>
      <c r="KKW820" s="5"/>
      <c r="KKX820" s="5"/>
      <c r="KKY820" s="5"/>
      <c r="KKZ820" s="5"/>
      <c r="KLA820" s="5"/>
      <c r="KLB820" s="5"/>
      <c r="KLC820" s="5"/>
      <c r="KLD820" s="5"/>
      <c r="KLE820" s="5"/>
      <c r="KLF820" s="5"/>
      <c r="KLG820" s="5"/>
      <c r="KLH820" s="5"/>
      <c r="KLI820" s="5"/>
      <c r="KLJ820" s="5"/>
      <c r="KLK820" s="5"/>
      <c r="KLL820" s="5"/>
      <c r="KLM820" s="5"/>
      <c r="KLN820" s="5"/>
      <c r="KLO820" s="5"/>
      <c r="KLP820" s="5"/>
      <c r="KLQ820" s="5"/>
      <c r="KLR820" s="5"/>
      <c r="KLS820" s="5"/>
      <c r="KLT820" s="5"/>
      <c r="KLU820" s="5"/>
      <c r="KLV820" s="5"/>
      <c r="KLW820" s="5"/>
      <c r="KLX820" s="5"/>
      <c r="KLY820" s="5"/>
      <c r="KLZ820" s="5"/>
      <c r="KMA820" s="5"/>
      <c r="KMB820" s="5"/>
      <c r="KMC820" s="5"/>
      <c r="KMD820" s="5"/>
      <c r="KME820" s="5"/>
      <c r="KMF820" s="5"/>
      <c r="KMG820" s="5"/>
      <c r="KMH820" s="5"/>
      <c r="KMI820" s="5"/>
      <c r="KMJ820" s="5"/>
      <c r="KMK820" s="5"/>
      <c r="KML820" s="5"/>
      <c r="KMM820" s="5"/>
      <c r="KMN820" s="5"/>
      <c r="KMO820" s="5"/>
      <c r="KMP820" s="5"/>
      <c r="KMQ820" s="5"/>
      <c r="KMR820" s="5"/>
      <c r="KMS820" s="5"/>
      <c r="KMT820" s="5"/>
      <c r="KMU820" s="5"/>
      <c r="KMV820" s="5"/>
      <c r="KMW820" s="5"/>
      <c r="KMX820" s="5"/>
      <c r="KMY820" s="5"/>
      <c r="KMZ820" s="5"/>
      <c r="KNA820" s="5"/>
      <c r="KNB820" s="5"/>
      <c r="KNC820" s="5"/>
      <c r="KND820" s="5"/>
      <c r="KNE820" s="5"/>
      <c r="KNF820" s="5"/>
      <c r="KNG820" s="5"/>
      <c r="KNH820" s="5"/>
      <c r="KNI820" s="5"/>
      <c r="KNJ820" s="5"/>
      <c r="KNK820" s="5"/>
      <c r="KNL820" s="5"/>
      <c r="KNM820" s="5"/>
      <c r="KNN820" s="5"/>
      <c r="KNO820" s="5"/>
      <c r="KNP820" s="5"/>
      <c r="KNQ820" s="5"/>
      <c r="KNR820" s="5"/>
      <c r="KNS820" s="5"/>
      <c r="KNT820" s="5"/>
      <c r="KNU820" s="5"/>
      <c r="KNV820" s="5"/>
      <c r="KNW820" s="5"/>
      <c r="KNX820" s="5"/>
      <c r="KNY820" s="5"/>
      <c r="KNZ820" s="5"/>
      <c r="KOA820" s="5"/>
      <c r="KOB820" s="5"/>
      <c r="KOC820" s="5"/>
      <c r="KOD820" s="5"/>
      <c r="KOE820" s="5"/>
      <c r="KOF820" s="5"/>
      <c r="KOG820" s="5"/>
      <c r="KOH820" s="5"/>
      <c r="KOI820" s="5"/>
      <c r="KOJ820" s="5"/>
      <c r="KOK820" s="5"/>
      <c r="KOL820" s="5"/>
      <c r="KOM820" s="5"/>
      <c r="KON820" s="5"/>
      <c r="KOO820" s="5"/>
      <c r="KOP820" s="5"/>
      <c r="KOQ820" s="5"/>
      <c r="KOR820" s="5"/>
      <c r="KOS820" s="5"/>
      <c r="KOT820" s="5"/>
      <c r="KOU820" s="5"/>
      <c r="KOV820" s="5"/>
      <c r="KOW820" s="5"/>
      <c r="KOX820" s="5"/>
      <c r="KOY820" s="5"/>
      <c r="KOZ820" s="5"/>
      <c r="KPA820" s="5"/>
      <c r="KPB820" s="5"/>
      <c r="KPC820" s="5"/>
      <c r="KPD820" s="5"/>
      <c r="KPE820" s="5"/>
      <c r="KPF820" s="5"/>
      <c r="KPG820" s="5"/>
      <c r="KPH820" s="5"/>
      <c r="KPI820" s="5"/>
      <c r="KPJ820" s="5"/>
      <c r="KPK820" s="5"/>
      <c r="KPL820" s="5"/>
      <c r="KPM820" s="5"/>
      <c r="KPN820" s="5"/>
      <c r="KPO820" s="5"/>
      <c r="KPP820" s="5"/>
      <c r="KPQ820" s="5"/>
      <c r="KPR820" s="5"/>
      <c r="KPS820" s="5"/>
      <c r="KPT820" s="5"/>
      <c r="KPU820" s="5"/>
      <c r="KPV820" s="5"/>
      <c r="KPW820" s="5"/>
      <c r="KPX820" s="5"/>
      <c r="KPY820" s="5"/>
      <c r="KPZ820" s="5"/>
      <c r="KQA820" s="5"/>
      <c r="KQB820" s="5"/>
      <c r="KQC820" s="5"/>
      <c r="KQD820" s="5"/>
      <c r="KQE820" s="5"/>
      <c r="KQF820" s="5"/>
      <c r="KQG820" s="5"/>
      <c r="KQH820" s="5"/>
      <c r="KQI820" s="5"/>
      <c r="KQJ820" s="5"/>
      <c r="KQK820" s="5"/>
      <c r="KQL820" s="5"/>
      <c r="KQM820" s="5"/>
      <c r="KQN820" s="5"/>
      <c r="KQO820" s="5"/>
      <c r="KQP820" s="5"/>
      <c r="KQQ820" s="5"/>
      <c r="KQR820" s="5"/>
      <c r="KQS820" s="5"/>
      <c r="KQT820" s="5"/>
      <c r="KQU820" s="5"/>
      <c r="KQV820" s="5"/>
      <c r="KQW820" s="5"/>
      <c r="KQX820" s="5"/>
      <c r="KQY820" s="5"/>
      <c r="KQZ820" s="5"/>
      <c r="KRA820" s="5"/>
      <c r="KRB820" s="5"/>
      <c r="KRC820" s="5"/>
      <c r="KRD820" s="5"/>
      <c r="KRE820" s="5"/>
      <c r="KRF820" s="5"/>
      <c r="KRG820" s="5"/>
      <c r="KRH820" s="5"/>
      <c r="KRI820" s="5"/>
      <c r="KRJ820" s="5"/>
      <c r="KRK820" s="5"/>
      <c r="KRL820" s="5"/>
      <c r="KRM820" s="5"/>
      <c r="KRN820" s="5"/>
      <c r="KRO820" s="5"/>
      <c r="KRP820" s="5"/>
      <c r="KRQ820" s="5"/>
      <c r="KRR820" s="5"/>
      <c r="KRS820" s="5"/>
      <c r="KRT820" s="5"/>
      <c r="KRU820" s="5"/>
      <c r="KRV820" s="5"/>
      <c r="KRW820" s="5"/>
      <c r="KRX820" s="5"/>
      <c r="KRY820" s="5"/>
      <c r="KRZ820" s="5"/>
      <c r="KSA820" s="5"/>
      <c r="KSB820" s="5"/>
      <c r="KSC820" s="5"/>
      <c r="KSD820" s="5"/>
      <c r="KSE820" s="5"/>
      <c r="KSF820" s="5"/>
      <c r="KSG820" s="5"/>
      <c r="KSH820" s="5"/>
      <c r="KSI820" s="5"/>
      <c r="KSJ820" s="5"/>
      <c r="KSK820" s="5"/>
      <c r="KSL820" s="5"/>
      <c r="KSM820" s="5"/>
      <c r="KSN820" s="5"/>
      <c r="KSO820" s="5"/>
      <c r="KSP820" s="5"/>
      <c r="KSQ820" s="5"/>
      <c r="KSR820" s="5"/>
      <c r="KSS820" s="5"/>
      <c r="KST820" s="5"/>
      <c r="KSU820" s="5"/>
      <c r="KSV820" s="5"/>
      <c r="KSW820" s="5"/>
      <c r="KSX820" s="5"/>
      <c r="KSY820" s="5"/>
      <c r="KSZ820" s="5"/>
      <c r="KTA820" s="5"/>
      <c r="KTB820" s="5"/>
      <c r="KTC820" s="5"/>
      <c r="KTD820" s="5"/>
      <c r="KTE820" s="5"/>
      <c r="KTF820" s="5"/>
      <c r="KTG820" s="5"/>
      <c r="KTH820" s="5"/>
      <c r="KTI820" s="5"/>
      <c r="KTJ820" s="5"/>
      <c r="KTK820" s="5"/>
      <c r="KTL820" s="5"/>
      <c r="KTM820" s="5"/>
      <c r="KTN820" s="5"/>
      <c r="KTO820" s="5"/>
      <c r="KTP820" s="5"/>
      <c r="KTQ820" s="5"/>
      <c r="KTR820" s="5"/>
      <c r="KTS820" s="5"/>
      <c r="KTT820" s="5"/>
      <c r="KTU820" s="5"/>
      <c r="KTV820" s="5"/>
      <c r="KTW820" s="5"/>
      <c r="KTX820" s="5"/>
      <c r="KTY820" s="5"/>
      <c r="KTZ820" s="5"/>
      <c r="KUA820" s="5"/>
      <c r="KUB820" s="5"/>
      <c r="KUC820" s="5"/>
      <c r="KUD820" s="5"/>
      <c r="KUE820" s="5"/>
      <c r="KUF820" s="5"/>
      <c r="KUG820" s="5"/>
      <c r="KUH820" s="5"/>
      <c r="KUI820" s="5"/>
      <c r="KUJ820" s="5"/>
      <c r="KUK820" s="5"/>
      <c r="KUL820" s="5"/>
      <c r="KUM820" s="5"/>
      <c r="KUN820" s="5"/>
      <c r="KUO820" s="5"/>
      <c r="KUP820" s="5"/>
      <c r="KUQ820" s="5"/>
      <c r="KUR820" s="5"/>
      <c r="KUS820" s="5"/>
      <c r="KUT820" s="5"/>
      <c r="KUU820" s="5"/>
      <c r="KUV820" s="5"/>
      <c r="KUW820" s="5"/>
      <c r="KUX820" s="5"/>
      <c r="KUY820" s="5"/>
      <c r="KUZ820" s="5"/>
      <c r="KVA820" s="5"/>
      <c r="KVB820" s="5"/>
      <c r="KVC820" s="5"/>
      <c r="KVD820" s="5"/>
      <c r="KVE820" s="5"/>
      <c r="KVF820" s="5"/>
      <c r="KVG820" s="5"/>
      <c r="KVH820" s="5"/>
      <c r="KVI820" s="5"/>
      <c r="KVJ820" s="5"/>
      <c r="KVK820" s="5"/>
      <c r="KVL820" s="5"/>
      <c r="KVM820" s="5"/>
      <c r="KVN820" s="5"/>
      <c r="KVO820" s="5"/>
      <c r="KVP820" s="5"/>
      <c r="KVQ820" s="5"/>
      <c r="KVR820" s="5"/>
      <c r="KVS820" s="5"/>
      <c r="KVT820" s="5"/>
      <c r="KVU820" s="5"/>
      <c r="KVV820" s="5"/>
      <c r="KVW820" s="5"/>
      <c r="KVX820" s="5"/>
      <c r="KVY820" s="5"/>
      <c r="KVZ820" s="5"/>
      <c r="KWA820" s="5"/>
      <c r="KWB820" s="5"/>
      <c r="KWC820" s="5"/>
      <c r="KWD820" s="5"/>
      <c r="KWE820" s="5"/>
      <c r="KWF820" s="5"/>
      <c r="KWG820" s="5"/>
      <c r="KWH820" s="5"/>
      <c r="KWI820" s="5"/>
      <c r="KWJ820" s="5"/>
      <c r="KWK820" s="5"/>
      <c r="KWL820" s="5"/>
      <c r="KWM820" s="5"/>
      <c r="KWN820" s="5"/>
      <c r="KWO820" s="5"/>
      <c r="KWP820" s="5"/>
      <c r="KWQ820" s="5"/>
      <c r="KWR820" s="5"/>
      <c r="KWS820" s="5"/>
      <c r="KWT820" s="5"/>
      <c r="KWU820" s="5"/>
      <c r="KWV820" s="5"/>
      <c r="KWW820" s="5"/>
      <c r="KWX820" s="5"/>
      <c r="KWY820" s="5"/>
      <c r="KWZ820" s="5"/>
      <c r="KXA820" s="5"/>
      <c r="KXB820" s="5"/>
      <c r="KXC820" s="5"/>
      <c r="KXD820" s="5"/>
      <c r="KXE820" s="5"/>
      <c r="KXF820" s="5"/>
      <c r="KXG820" s="5"/>
      <c r="KXH820" s="5"/>
      <c r="KXI820" s="5"/>
      <c r="KXJ820" s="5"/>
      <c r="KXK820" s="5"/>
      <c r="KXL820" s="5"/>
      <c r="KXM820" s="5"/>
      <c r="KXN820" s="5"/>
      <c r="KXO820" s="5"/>
      <c r="KXP820" s="5"/>
      <c r="KXQ820" s="5"/>
      <c r="KXR820" s="5"/>
      <c r="KXS820" s="5"/>
      <c r="KXT820" s="5"/>
      <c r="KXU820" s="5"/>
      <c r="KXV820" s="5"/>
      <c r="KXW820" s="5"/>
      <c r="KXX820" s="5"/>
      <c r="KXY820" s="5"/>
      <c r="KXZ820" s="5"/>
      <c r="KYA820" s="5"/>
      <c r="KYB820" s="5"/>
      <c r="KYC820" s="5"/>
      <c r="KYD820" s="5"/>
      <c r="KYE820" s="5"/>
      <c r="KYF820" s="5"/>
      <c r="KYG820" s="5"/>
      <c r="KYH820" s="5"/>
      <c r="KYI820" s="5"/>
      <c r="KYJ820" s="5"/>
      <c r="KYK820" s="5"/>
      <c r="KYL820" s="5"/>
      <c r="KYM820" s="5"/>
      <c r="KYN820" s="5"/>
      <c r="KYO820" s="5"/>
      <c r="KYP820" s="5"/>
      <c r="KYQ820" s="5"/>
      <c r="KYR820" s="5"/>
      <c r="KYS820" s="5"/>
      <c r="KYT820" s="5"/>
      <c r="KYU820" s="5"/>
      <c r="KYV820" s="5"/>
      <c r="KYW820" s="5"/>
      <c r="KYX820" s="5"/>
      <c r="KYY820" s="5"/>
      <c r="KYZ820" s="5"/>
      <c r="KZA820" s="5"/>
      <c r="KZB820" s="5"/>
      <c r="KZC820" s="5"/>
      <c r="KZD820" s="5"/>
      <c r="KZE820" s="5"/>
      <c r="KZF820" s="5"/>
      <c r="KZG820" s="5"/>
      <c r="KZH820" s="5"/>
      <c r="KZI820" s="5"/>
      <c r="KZJ820" s="5"/>
      <c r="KZK820" s="5"/>
      <c r="KZL820" s="5"/>
      <c r="KZM820" s="5"/>
      <c r="KZN820" s="5"/>
      <c r="KZO820" s="5"/>
      <c r="KZP820" s="5"/>
      <c r="KZQ820" s="5"/>
      <c r="KZR820" s="5"/>
      <c r="KZS820" s="5"/>
      <c r="KZT820" s="5"/>
      <c r="KZU820" s="5"/>
      <c r="KZV820" s="5"/>
      <c r="KZW820" s="5"/>
      <c r="KZX820" s="5"/>
      <c r="KZY820" s="5"/>
      <c r="KZZ820" s="5"/>
      <c r="LAA820" s="5"/>
      <c r="LAB820" s="5"/>
      <c r="LAC820" s="5"/>
      <c r="LAD820" s="5"/>
      <c r="LAE820" s="5"/>
      <c r="LAF820" s="5"/>
      <c r="LAG820" s="5"/>
      <c r="LAH820" s="5"/>
      <c r="LAI820" s="5"/>
      <c r="LAJ820" s="5"/>
      <c r="LAK820" s="5"/>
      <c r="LAL820" s="5"/>
      <c r="LAM820" s="5"/>
      <c r="LAN820" s="5"/>
      <c r="LAO820" s="5"/>
      <c r="LAP820" s="5"/>
      <c r="LAQ820" s="5"/>
      <c r="LAR820" s="5"/>
      <c r="LAS820" s="5"/>
      <c r="LAT820" s="5"/>
      <c r="LAU820" s="5"/>
      <c r="LAV820" s="5"/>
      <c r="LAW820" s="5"/>
      <c r="LAX820" s="5"/>
      <c r="LAY820" s="5"/>
      <c r="LAZ820" s="5"/>
      <c r="LBA820" s="5"/>
      <c r="LBB820" s="5"/>
      <c r="LBC820" s="5"/>
      <c r="LBD820" s="5"/>
      <c r="LBE820" s="5"/>
      <c r="LBF820" s="5"/>
      <c r="LBG820" s="5"/>
      <c r="LBH820" s="5"/>
      <c r="LBI820" s="5"/>
      <c r="LBJ820" s="5"/>
      <c r="LBK820" s="5"/>
      <c r="LBL820" s="5"/>
      <c r="LBM820" s="5"/>
      <c r="LBN820" s="5"/>
      <c r="LBO820" s="5"/>
      <c r="LBP820" s="5"/>
      <c r="LBQ820" s="5"/>
      <c r="LBR820" s="5"/>
      <c r="LBS820" s="5"/>
      <c r="LBT820" s="5"/>
      <c r="LBU820" s="5"/>
      <c r="LBV820" s="5"/>
      <c r="LBW820" s="5"/>
      <c r="LBX820" s="5"/>
      <c r="LBY820" s="5"/>
      <c r="LBZ820" s="5"/>
      <c r="LCA820" s="5"/>
      <c r="LCB820" s="5"/>
      <c r="LCC820" s="5"/>
      <c r="LCD820" s="5"/>
      <c r="LCE820" s="5"/>
      <c r="LCF820" s="5"/>
      <c r="LCG820" s="5"/>
      <c r="LCH820" s="5"/>
      <c r="LCI820" s="5"/>
      <c r="LCJ820" s="5"/>
      <c r="LCK820" s="5"/>
      <c r="LCL820" s="5"/>
      <c r="LCM820" s="5"/>
      <c r="LCN820" s="5"/>
      <c r="LCO820" s="5"/>
      <c r="LCP820" s="5"/>
      <c r="LCQ820" s="5"/>
      <c r="LCR820" s="5"/>
      <c r="LCS820" s="5"/>
      <c r="LCT820" s="5"/>
      <c r="LCU820" s="5"/>
      <c r="LCV820" s="5"/>
      <c r="LCW820" s="5"/>
      <c r="LCX820" s="5"/>
      <c r="LCY820" s="5"/>
      <c r="LCZ820" s="5"/>
      <c r="LDA820" s="5"/>
      <c r="LDB820" s="5"/>
      <c r="LDC820" s="5"/>
      <c r="LDD820" s="5"/>
      <c r="LDE820" s="5"/>
      <c r="LDF820" s="5"/>
      <c r="LDG820" s="5"/>
      <c r="LDH820" s="5"/>
      <c r="LDI820" s="5"/>
      <c r="LDJ820" s="5"/>
      <c r="LDK820" s="5"/>
      <c r="LDL820" s="5"/>
      <c r="LDM820" s="5"/>
      <c r="LDN820" s="5"/>
      <c r="LDO820" s="5"/>
      <c r="LDP820" s="5"/>
      <c r="LDQ820" s="5"/>
      <c r="LDR820" s="5"/>
      <c r="LDS820" s="5"/>
      <c r="LDT820" s="5"/>
      <c r="LDU820" s="5"/>
      <c r="LDV820" s="5"/>
      <c r="LDW820" s="5"/>
      <c r="LDX820" s="5"/>
      <c r="LDY820" s="5"/>
      <c r="LDZ820" s="5"/>
      <c r="LEA820" s="5"/>
      <c r="LEB820" s="5"/>
      <c r="LEC820" s="5"/>
      <c r="LED820" s="5"/>
      <c r="LEE820" s="5"/>
      <c r="LEF820" s="5"/>
      <c r="LEG820" s="5"/>
      <c r="LEH820" s="5"/>
      <c r="LEI820" s="5"/>
      <c r="LEJ820" s="5"/>
      <c r="LEK820" s="5"/>
      <c r="LEL820" s="5"/>
      <c r="LEM820" s="5"/>
      <c r="LEN820" s="5"/>
      <c r="LEO820" s="5"/>
      <c r="LEP820" s="5"/>
      <c r="LEQ820" s="5"/>
      <c r="LER820" s="5"/>
      <c r="LES820" s="5"/>
      <c r="LET820" s="5"/>
      <c r="LEU820" s="5"/>
      <c r="LEV820" s="5"/>
      <c r="LEW820" s="5"/>
      <c r="LEX820" s="5"/>
      <c r="LEY820" s="5"/>
      <c r="LEZ820" s="5"/>
      <c r="LFA820" s="5"/>
      <c r="LFB820" s="5"/>
      <c r="LFC820" s="5"/>
      <c r="LFD820" s="5"/>
      <c r="LFE820" s="5"/>
      <c r="LFF820" s="5"/>
      <c r="LFG820" s="5"/>
      <c r="LFH820" s="5"/>
      <c r="LFI820" s="5"/>
      <c r="LFJ820" s="5"/>
      <c r="LFK820" s="5"/>
      <c r="LFL820" s="5"/>
      <c r="LFM820" s="5"/>
      <c r="LFN820" s="5"/>
      <c r="LFO820" s="5"/>
      <c r="LFP820" s="5"/>
      <c r="LFQ820" s="5"/>
      <c r="LFR820" s="5"/>
      <c r="LFS820" s="5"/>
      <c r="LFT820" s="5"/>
      <c r="LFU820" s="5"/>
      <c r="LFV820" s="5"/>
      <c r="LFW820" s="5"/>
      <c r="LFX820" s="5"/>
      <c r="LFY820" s="5"/>
      <c r="LFZ820" s="5"/>
      <c r="LGA820" s="5"/>
      <c r="LGB820" s="5"/>
      <c r="LGC820" s="5"/>
      <c r="LGD820" s="5"/>
      <c r="LGE820" s="5"/>
      <c r="LGF820" s="5"/>
      <c r="LGG820" s="5"/>
      <c r="LGH820" s="5"/>
      <c r="LGI820" s="5"/>
      <c r="LGJ820" s="5"/>
      <c r="LGK820" s="5"/>
      <c r="LGL820" s="5"/>
      <c r="LGM820" s="5"/>
      <c r="LGN820" s="5"/>
      <c r="LGO820" s="5"/>
      <c r="LGP820" s="5"/>
      <c r="LGQ820" s="5"/>
      <c r="LGR820" s="5"/>
      <c r="LGS820" s="5"/>
      <c r="LGT820" s="5"/>
      <c r="LGU820" s="5"/>
      <c r="LGV820" s="5"/>
      <c r="LGW820" s="5"/>
      <c r="LGX820" s="5"/>
      <c r="LGY820" s="5"/>
      <c r="LGZ820" s="5"/>
      <c r="LHA820" s="5"/>
      <c r="LHB820" s="5"/>
      <c r="LHC820" s="5"/>
      <c r="LHD820" s="5"/>
      <c r="LHE820" s="5"/>
      <c r="LHF820" s="5"/>
      <c r="LHG820" s="5"/>
      <c r="LHH820" s="5"/>
      <c r="LHI820" s="5"/>
      <c r="LHJ820" s="5"/>
      <c r="LHK820" s="5"/>
      <c r="LHL820" s="5"/>
      <c r="LHM820" s="5"/>
      <c r="LHN820" s="5"/>
      <c r="LHO820" s="5"/>
      <c r="LHP820" s="5"/>
      <c r="LHQ820" s="5"/>
      <c r="LHR820" s="5"/>
      <c r="LHS820" s="5"/>
      <c r="LHT820" s="5"/>
      <c r="LHU820" s="5"/>
      <c r="LHV820" s="5"/>
      <c r="LHW820" s="5"/>
      <c r="LHX820" s="5"/>
      <c r="LHY820" s="5"/>
      <c r="LHZ820" s="5"/>
      <c r="LIA820" s="5"/>
      <c r="LIB820" s="5"/>
      <c r="LIC820" s="5"/>
      <c r="LID820" s="5"/>
      <c r="LIE820" s="5"/>
      <c r="LIF820" s="5"/>
      <c r="LIG820" s="5"/>
      <c r="LIH820" s="5"/>
      <c r="LII820" s="5"/>
      <c r="LIJ820" s="5"/>
      <c r="LIK820" s="5"/>
      <c r="LIL820" s="5"/>
      <c r="LIM820" s="5"/>
      <c r="LIN820" s="5"/>
      <c r="LIO820" s="5"/>
      <c r="LIP820" s="5"/>
      <c r="LIQ820" s="5"/>
      <c r="LIR820" s="5"/>
      <c r="LIS820" s="5"/>
      <c r="LIT820" s="5"/>
      <c r="LIU820" s="5"/>
      <c r="LIV820" s="5"/>
      <c r="LIW820" s="5"/>
      <c r="LIX820" s="5"/>
      <c r="LIY820" s="5"/>
      <c r="LIZ820" s="5"/>
      <c r="LJA820" s="5"/>
      <c r="LJB820" s="5"/>
      <c r="LJC820" s="5"/>
      <c r="LJD820" s="5"/>
      <c r="LJE820" s="5"/>
      <c r="LJF820" s="5"/>
      <c r="LJG820" s="5"/>
      <c r="LJH820" s="5"/>
      <c r="LJI820" s="5"/>
      <c r="LJJ820" s="5"/>
      <c r="LJK820" s="5"/>
      <c r="LJL820" s="5"/>
      <c r="LJM820" s="5"/>
      <c r="LJN820" s="5"/>
      <c r="LJO820" s="5"/>
      <c r="LJP820" s="5"/>
      <c r="LJQ820" s="5"/>
      <c r="LJR820" s="5"/>
      <c r="LJS820" s="5"/>
      <c r="LJT820" s="5"/>
      <c r="LJU820" s="5"/>
      <c r="LJV820" s="5"/>
      <c r="LJW820" s="5"/>
      <c r="LJX820" s="5"/>
      <c r="LJY820" s="5"/>
      <c r="LJZ820" s="5"/>
      <c r="LKA820" s="5"/>
      <c r="LKB820" s="5"/>
      <c r="LKC820" s="5"/>
      <c r="LKD820" s="5"/>
      <c r="LKE820" s="5"/>
      <c r="LKF820" s="5"/>
      <c r="LKG820" s="5"/>
      <c r="LKH820" s="5"/>
      <c r="LKI820" s="5"/>
      <c r="LKJ820" s="5"/>
      <c r="LKK820" s="5"/>
      <c r="LKL820" s="5"/>
      <c r="LKM820" s="5"/>
      <c r="LKN820" s="5"/>
      <c r="LKO820" s="5"/>
      <c r="LKP820" s="5"/>
      <c r="LKQ820" s="5"/>
      <c r="LKR820" s="5"/>
      <c r="LKS820" s="5"/>
      <c r="LKT820" s="5"/>
      <c r="LKU820" s="5"/>
      <c r="LKV820" s="5"/>
      <c r="LKW820" s="5"/>
      <c r="LKX820" s="5"/>
      <c r="LKY820" s="5"/>
      <c r="LKZ820" s="5"/>
      <c r="LLA820" s="5"/>
      <c r="LLB820" s="5"/>
      <c r="LLC820" s="5"/>
      <c r="LLD820" s="5"/>
      <c r="LLE820" s="5"/>
      <c r="LLF820" s="5"/>
      <c r="LLG820" s="5"/>
      <c r="LLH820" s="5"/>
      <c r="LLI820" s="5"/>
      <c r="LLJ820" s="5"/>
      <c r="LLK820" s="5"/>
      <c r="LLL820" s="5"/>
      <c r="LLM820" s="5"/>
      <c r="LLN820" s="5"/>
      <c r="LLO820" s="5"/>
      <c r="LLP820" s="5"/>
      <c r="LLQ820" s="5"/>
      <c r="LLR820" s="5"/>
      <c r="LLS820" s="5"/>
      <c r="LLT820" s="5"/>
      <c r="LLU820" s="5"/>
      <c r="LLV820" s="5"/>
      <c r="LLW820" s="5"/>
      <c r="LLX820" s="5"/>
      <c r="LLY820" s="5"/>
      <c r="LLZ820" s="5"/>
      <c r="LMA820" s="5"/>
      <c r="LMB820" s="5"/>
      <c r="LMC820" s="5"/>
      <c r="LMD820" s="5"/>
      <c r="LME820" s="5"/>
      <c r="LMF820" s="5"/>
      <c r="LMG820" s="5"/>
      <c r="LMH820" s="5"/>
      <c r="LMI820" s="5"/>
      <c r="LMJ820" s="5"/>
      <c r="LMK820" s="5"/>
      <c r="LML820" s="5"/>
      <c r="LMM820" s="5"/>
      <c r="LMN820" s="5"/>
      <c r="LMO820" s="5"/>
      <c r="LMP820" s="5"/>
      <c r="LMQ820" s="5"/>
      <c r="LMR820" s="5"/>
      <c r="LMS820" s="5"/>
      <c r="LMT820" s="5"/>
      <c r="LMU820" s="5"/>
      <c r="LMV820" s="5"/>
      <c r="LMW820" s="5"/>
      <c r="LMX820" s="5"/>
      <c r="LMY820" s="5"/>
      <c r="LMZ820" s="5"/>
      <c r="LNA820" s="5"/>
      <c r="LNB820" s="5"/>
      <c r="LNC820" s="5"/>
      <c r="LND820" s="5"/>
      <c r="LNE820" s="5"/>
      <c r="LNF820" s="5"/>
      <c r="LNG820" s="5"/>
      <c r="LNH820" s="5"/>
      <c r="LNI820" s="5"/>
      <c r="LNJ820" s="5"/>
      <c r="LNK820" s="5"/>
      <c r="LNL820" s="5"/>
      <c r="LNM820" s="5"/>
      <c r="LNN820" s="5"/>
      <c r="LNO820" s="5"/>
      <c r="LNP820" s="5"/>
      <c r="LNQ820" s="5"/>
      <c r="LNR820" s="5"/>
      <c r="LNS820" s="5"/>
      <c r="LNT820" s="5"/>
      <c r="LNU820" s="5"/>
      <c r="LNV820" s="5"/>
      <c r="LNW820" s="5"/>
      <c r="LNX820" s="5"/>
      <c r="LNY820" s="5"/>
      <c r="LNZ820" s="5"/>
      <c r="LOA820" s="5"/>
      <c r="LOB820" s="5"/>
      <c r="LOC820" s="5"/>
      <c r="LOD820" s="5"/>
      <c r="LOE820" s="5"/>
      <c r="LOF820" s="5"/>
      <c r="LOG820" s="5"/>
      <c r="LOH820" s="5"/>
      <c r="LOI820" s="5"/>
      <c r="LOJ820" s="5"/>
      <c r="LOK820" s="5"/>
      <c r="LOL820" s="5"/>
      <c r="LOM820" s="5"/>
      <c r="LON820" s="5"/>
      <c r="LOO820" s="5"/>
      <c r="LOP820" s="5"/>
      <c r="LOQ820" s="5"/>
      <c r="LOR820" s="5"/>
      <c r="LOS820" s="5"/>
      <c r="LOT820" s="5"/>
      <c r="LOU820" s="5"/>
      <c r="LOV820" s="5"/>
      <c r="LOW820" s="5"/>
      <c r="LOX820" s="5"/>
      <c r="LOY820" s="5"/>
      <c r="LOZ820" s="5"/>
      <c r="LPA820" s="5"/>
      <c r="LPB820" s="5"/>
      <c r="LPC820" s="5"/>
      <c r="LPD820" s="5"/>
      <c r="LPE820" s="5"/>
      <c r="LPF820" s="5"/>
      <c r="LPG820" s="5"/>
      <c r="LPH820" s="5"/>
      <c r="LPI820" s="5"/>
      <c r="LPJ820" s="5"/>
      <c r="LPK820" s="5"/>
      <c r="LPL820" s="5"/>
      <c r="LPM820" s="5"/>
      <c r="LPN820" s="5"/>
      <c r="LPO820" s="5"/>
      <c r="LPP820" s="5"/>
      <c r="LPQ820" s="5"/>
      <c r="LPR820" s="5"/>
      <c r="LPS820" s="5"/>
      <c r="LPT820" s="5"/>
      <c r="LPU820" s="5"/>
      <c r="LPV820" s="5"/>
      <c r="LPW820" s="5"/>
      <c r="LPX820" s="5"/>
      <c r="LPY820" s="5"/>
      <c r="LPZ820" s="5"/>
      <c r="LQA820" s="5"/>
      <c r="LQB820" s="5"/>
      <c r="LQC820" s="5"/>
      <c r="LQD820" s="5"/>
      <c r="LQE820" s="5"/>
      <c r="LQF820" s="5"/>
      <c r="LQG820" s="5"/>
      <c r="LQH820" s="5"/>
      <c r="LQI820" s="5"/>
      <c r="LQJ820" s="5"/>
      <c r="LQK820" s="5"/>
      <c r="LQL820" s="5"/>
      <c r="LQM820" s="5"/>
      <c r="LQN820" s="5"/>
      <c r="LQO820" s="5"/>
      <c r="LQP820" s="5"/>
      <c r="LQQ820" s="5"/>
      <c r="LQR820" s="5"/>
      <c r="LQS820" s="5"/>
      <c r="LQT820" s="5"/>
      <c r="LQU820" s="5"/>
      <c r="LQV820" s="5"/>
      <c r="LQW820" s="5"/>
      <c r="LQX820" s="5"/>
      <c r="LQY820" s="5"/>
      <c r="LQZ820" s="5"/>
      <c r="LRA820" s="5"/>
      <c r="LRB820" s="5"/>
      <c r="LRC820" s="5"/>
      <c r="LRD820" s="5"/>
      <c r="LRE820" s="5"/>
      <c r="LRF820" s="5"/>
      <c r="LRG820" s="5"/>
      <c r="LRH820" s="5"/>
      <c r="LRI820" s="5"/>
      <c r="LRJ820" s="5"/>
      <c r="LRK820" s="5"/>
      <c r="LRL820" s="5"/>
      <c r="LRM820" s="5"/>
      <c r="LRN820" s="5"/>
      <c r="LRO820" s="5"/>
      <c r="LRP820" s="5"/>
      <c r="LRQ820" s="5"/>
      <c r="LRR820" s="5"/>
      <c r="LRS820" s="5"/>
      <c r="LRT820" s="5"/>
      <c r="LRU820" s="5"/>
      <c r="LRV820" s="5"/>
      <c r="LRW820" s="5"/>
      <c r="LRX820" s="5"/>
      <c r="LRY820" s="5"/>
      <c r="LRZ820" s="5"/>
      <c r="LSA820" s="5"/>
      <c r="LSB820" s="5"/>
      <c r="LSC820" s="5"/>
      <c r="LSD820" s="5"/>
      <c r="LSE820" s="5"/>
      <c r="LSF820" s="5"/>
      <c r="LSG820" s="5"/>
      <c r="LSH820" s="5"/>
      <c r="LSI820" s="5"/>
      <c r="LSJ820" s="5"/>
      <c r="LSK820" s="5"/>
      <c r="LSL820" s="5"/>
      <c r="LSM820" s="5"/>
      <c r="LSN820" s="5"/>
      <c r="LSO820" s="5"/>
      <c r="LSP820" s="5"/>
      <c r="LSQ820" s="5"/>
      <c r="LSR820" s="5"/>
      <c r="LSS820" s="5"/>
      <c r="LST820" s="5"/>
      <c r="LSU820" s="5"/>
      <c r="LSV820" s="5"/>
      <c r="LSW820" s="5"/>
      <c r="LSX820" s="5"/>
      <c r="LSY820" s="5"/>
      <c r="LSZ820" s="5"/>
      <c r="LTA820" s="5"/>
      <c r="LTB820" s="5"/>
      <c r="LTC820" s="5"/>
      <c r="LTD820" s="5"/>
      <c r="LTE820" s="5"/>
      <c r="LTF820" s="5"/>
      <c r="LTG820" s="5"/>
      <c r="LTH820" s="5"/>
      <c r="LTI820" s="5"/>
      <c r="LTJ820" s="5"/>
      <c r="LTK820" s="5"/>
      <c r="LTL820" s="5"/>
      <c r="LTM820" s="5"/>
      <c r="LTN820" s="5"/>
      <c r="LTO820" s="5"/>
      <c r="LTP820" s="5"/>
      <c r="LTQ820" s="5"/>
      <c r="LTR820" s="5"/>
      <c r="LTS820" s="5"/>
      <c r="LTT820" s="5"/>
      <c r="LTU820" s="5"/>
      <c r="LTV820" s="5"/>
      <c r="LTW820" s="5"/>
      <c r="LTX820" s="5"/>
      <c r="LTY820" s="5"/>
      <c r="LTZ820" s="5"/>
      <c r="LUA820" s="5"/>
      <c r="LUB820" s="5"/>
      <c r="LUC820" s="5"/>
      <c r="LUD820" s="5"/>
      <c r="LUE820" s="5"/>
      <c r="LUF820" s="5"/>
      <c r="LUG820" s="5"/>
      <c r="LUH820" s="5"/>
      <c r="LUI820" s="5"/>
      <c r="LUJ820" s="5"/>
      <c r="LUK820" s="5"/>
      <c r="LUL820" s="5"/>
      <c r="LUM820" s="5"/>
      <c r="LUN820" s="5"/>
      <c r="LUO820" s="5"/>
      <c r="LUP820" s="5"/>
      <c r="LUQ820" s="5"/>
      <c r="LUR820" s="5"/>
      <c r="LUS820" s="5"/>
      <c r="LUT820" s="5"/>
      <c r="LUU820" s="5"/>
      <c r="LUV820" s="5"/>
      <c r="LUW820" s="5"/>
      <c r="LUX820" s="5"/>
      <c r="LUY820" s="5"/>
      <c r="LUZ820" s="5"/>
      <c r="LVA820" s="5"/>
      <c r="LVB820" s="5"/>
      <c r="LVC820" s="5"/>
      <c r="LVD820" s="5"/>
      <c r="LVE820" s="5"/>
      <c r="LVF820" s="5"/>
      <c r="LVG820" s="5"/>
      <c r="LVH820" s="5"/>
      <c r="LVI820" s="5"/>
      <c r="LVJ820" s="5"/>
      <c r="LVK820" s="5"/>
      <c r="LVL820" s="5"/>
      <c r="LVM820" s="5"/>
      <c r="LVN820" s="5"/>
      <c r="LVO820" s="5"/>
      <c r="LVP820" s="5"/>
      <c r="LVQ820" s="5"/>
      <c r="LVR820" s="5"/>
      <c r="LVS820" s="5"/>
      <c r="LVT820" s="5"/>
      <c r="LVU820" s="5"/>
      <c r="LVV820" s="5"/>
      <c r="LVW820" s="5"/>
      <c r="LVX820" s="5"/>
      <c r="LVY820" s="5"/>
      <c r="LVZ820" s="5"/>
      <c r="LWA820" s="5"/>
      <c r="LWB820" s="5"/>
      <c r="LWC820" s="5"/>
      <c r="LWD820" s="5"/>
      <c r="LWE820" s="5"/>
      <c r="LWF820" s="5"/>
      <c r="LWG820" s="5"/>
      <c r="LWH820" s="5"/>
      <c r="LWI820" s="5"/>
      <c r="LWJ820" s="5"/>
      <c r="LWK820" s="5"/>
      <c r="LWL820" s="5"/>
      <c r="LWM820" s="5"/>
      <c r="LWN820" s="5"/>
      <c r="LWO820" s="5"/>
      <c r="LWP820" s="5"/>
      <c r="LWQ820" s="5"/>
      <c r="LWR820" s="5"/>
      <c r="LWS820" s="5"/>
      <c r="LWT820" s="5"/>
      <c r="LWU820" s="5"/>
      <c r="LWV820" s="5"/>
      <c r="LWW820" s="5"/>
      <c r="LWX820" s="5"/>
      <c r="LWY820" s="5"/>
      <c r="LWZ820" s="5"/>
      <c r="LXA820" s="5"/>
      <c r="LXB820" s="5"/>
      <c r="LXC820" s="5"/>
      <c r="LXD820" s="5"/>
      <c r="LXE820" s="5"/>
      <c r="LXF820" s="5"/>
      <c r="LXG820" s="5"/>
      <c r="LXH820" s="5"/>
      <c r="LXI820" s="5"/>
      <c r="LXJ820" s="5"/>
      <c r="LXK820" s="5"/>
      <c r="LXL820" s="5"/>
      <c r="LXM820" s="5"/>
      <c r="LXN820" s="5"/>
      <c r="LXO820" s="5"/>
      <c r="LXP820" s="5"/>
      <c r="LXQ820" s="5"/>
      <c r="LXR820" s="5"/>
      <c r="LXS820" s="5"/>
      <c r="LXT820" s="5"/>
      <c r="LXU820" s="5"/>
      <c r="LXV820" s="5"/>
      <c r="LXW820" s="5"/>
      <c r="LXX820" s="5"/>
      <c r="LXY820" s="5"/>
      <c r="LXZ820" s="5"/>
      <c r="LYA820" s="5"/>
      <c r="LYB820" s="5"/>
      <c r="LYC820" s="5"/>
      <c r="LYD820" s="5"/>
      <c r="LYE820" s="5"/>
      <c r="LYF820" s="5"/>
      <c r="LYG820" s="5"/>
      <c r="LYH820" s="5"/>
      <c r="LYI820" s="5"/>
      <c r="LYJ820" s="5"/>
      <c r="LYK820" s="5"/>
      <c r="LYL820" s="5"/>
      <c r="LYM820" s="5"/>
      <c r="LYN820" s="5"/>
      <c r="LYO820" s="5"/>
      <c r="LYP820" s="5"/>
      <c r="LYQ820" s="5"/>
      <c r="LYR820" s="5"/>
      <c r="LYS820" s="5"/>
      <c r="LYT820" s="5"/>
      <c r="LYU820" s="5"/>
      <c r="LYV820" s="5"/>
      <c r="LYW820" s="5"/>
      <c r="LYX820" s="5"/>
      <c r="LYY820" s="5"/>
      <c r="LYZ820" s="5"/>
      <c r="LZA820" s="5"/>
      <c r="LZB820" s="5"/>
      <c r="LZC820" s="5"/>
      <c r="LZD820" s="5"/>
      <c r="LZE820" s="5"/>
      <c r="LZF820" s="5"/>
      <c r="LZG820" s="5"/>
      <c r="LZH820" s="5"/>
      <c r="LZI820" s="5"/>
      <c r="LZJ820" s="5"/>
      <c r="LZK820" s="5"/>
      <c r="LZL820" s="5"/>
      <c r="LZM820" s="5"/>
      <c r="LZN820" s="5"/>
      <c r="LZO820" s="5"/>
      <c r="LZP820" s="5"/>
      <c r="LZQ820" s="5"/>
      <c r="LZR820" s="5"/>
      <c r="LZS820" s="5"/>
      <c r="LZT820" s="5"/>
      <c r="LZU820" s="5"/>
      <c r="LZV820" s="5"/>
      <c r="LZW820" s="5"/>
      <c r="LZX820" s="5"/>
      <c r="LZY820" s="5"/>
      <c r="LZZ820" s="5"/>
      <c r="MAA820" s="5"/>
      <c r="MAB820" s="5"/>
      <c r="MAC820" s="5"/>
      <c r="MAD820" s="5"/>
      <c r="MAE820" s="5"/>
      <c r="MAF820" s="5"/>
      <c r="MAG820" s="5"/>
      <c r="MAH820" s="5"/>
      <c r="MAI820" s="5"/>
      <c r="MAJ820" s="5"/>
      <c r="MAK820" s="5"/>
      <c r="MAL820" s="5"/>
      <c r="MAM820" s="5"/>
      <c r="MAN820" s="5"/>
      <c r="MAO820" s="5"/>
      <c r="MAP820" s="5"/>
      <c r="MAQ820" s="5"/>
      <c r="MAR820" s="5"/>
      <c r="MAS820" s="5"/>
      <c r="MAT820" s="5"/>
      <c r="MAU820" s="5"/>
      <c r="MAV820" s="5"/>
      <c r="MAW820" s="5"/>
      <c r="MAX820" s="5"/>
      <c r="MAY820" s="5"/>
      <c r="MAZ820" s="5"/>
      <c r="MBA820" s="5"/>
      <c r="MBB820" s="5"/>
      <c r="MBC820" s="5"/>
      <c r="MBD820" s="5"/>
      <c r="MBE820" s="5"/>
      <c r="MBF820" s="5"/>
      <c r="MBG820" s="5"/>
      <c r="MBH820" s="5"/>
      <c r="MBI820" s="5"/>
      <c r="MBJ820" s="5"/>
      <c r="MBK820" s="5"/>
      <c r="MBL820" s="5"/>
      <c r="MBM820" s="5"/>
      <c r="MBN820" s="5"/>
      <c r="MBO820" s="5"/>
      <c r="MBP820" s="5"/>
      <c r="MBQ820" s="5"/>
      <c r="MBR820" s="5"/>
      <c r="MBS820" s="5"/>
      <c r="MBT820" s="5"/>
      <c r="MBU820" s="5"/>
      <c r="MBV820" s="5"/>
      <c r="MBW820" s="5"/>
      <c r="MBX820" s="5"/>
      <c r="MBY820" s="5"/>
      <c r="MBZ820" s="5"/>
      <c r="MCA820" s="5"/>
      <c r="MCB820" s="5"/>
      <c r="MCC820" s="5"/>
      <c r="MCD820" s="5"/>
      <c r="MCE820" s="5"/>
      <c r="MCF820" s="5"/>
      <c r="MCG820" s="5"/>
      <c r="MCH820" s="5"/>
      <c r="MCI820" s="5"/>
      <c r="MCJ820" s="5"/>
      <c r="MCK820" s="5"/>
      <c r="MCL820" s="5"/>
      <c r="MCM820" s="5"/>
      <c r="MCN820" s="5"/>
      <c r="MCO820" s="5"/>
      <c r="MCP820" s="5"/>
      <c r="MCQ820" s="5"/>
      <c r="MCR820" s="5"/>
      <c r="MCS820" s="5"/>
      <c r="MCT820" s="5"/>
      <c r="MCU820" s="5"/>
      <c r="MCV820" s="5"/>
      <c r="MCW820" s="5"/>
      <c r="MCX820" s="5"/>
      <c r="MCY820" s="5"/>
      <c r="MCZ820" s="5"/>
      <c r="MDA820" s="5"/>
      <c r="MDB820" s="5"/>
      <c r="MDC820" s="5"/>
      <c r="MDD820" s="5"/>
      <c r="MDE820" s="5"/>
      <c r="MDF820" s="5"/>
      <c r="MDG820" s="5"/>
      <c r="MDH820" s="5"/>
      <c r="MDI820" s="5"/>
      <c r="MDJ820" s="5"/>
      <c r="MDK820" s="5"/>
      <c r="MDL820" s="5"/>
      <c r="MDM820" s="5"/>
      <c r="MDN820" s="5"/>
      <c r="MDO820" s="5"/>
      <c r="MDP820" s="5"/>
      <c r="MDQ820" s="5"/>
      <c r="MDR820" s="5"/>
      <c r="MDS820" s="5"/>
      <c r="MDT820" s="5"/>
      <c r="MDU820" s="5"/>
      <c r="MDV820" s="5"/>
      <c r="MDW820" s="5"/>
      <c r="MDX820" s="5"/>
      <c r="MDY820" s="5"/>
      <c r="MDZ820" s="5"/>
      <c r="MEA820" s="5"/>
      <c r="MEB820" s="5"/>
      <c r="MEC820" s="5"/>
      <c r="MED820" s="5"/>
      <c r="MEE820" s="5"/>
      <c r="MEF820" s="5"/>
      <c r="MEG820" s="5"/>
      <c r="MEH820" s="5"/>
      <c r="MEI820" s="5"/>
      <c r="MEJ820" s="5"/>
      <c r="MEK820" s="5"/>
      <c r="MEL820" s="5"/>
      <c r="MEM820" s="5"/>
      <c r="MEN820" s="5"/>
      <c r="MEO820" s="5"/>
      <c r="MEP820" s="5"/>
      <c r="MEQ820" s="5"/>
      <c r="MER820" s="5"/>
      <c r="MES820" s="5"/>
      <c r="MET820" s="5"/>
      <c r="MEU820" s="5"/>
      <c r="MEV820" s="5"/>
      <c r="MEW820" s="5"/>
      <c r="MEX820" s="5"/>
      <c r="MEY820" s="5"/>
      <c r="MEZ820" s="5"/>
      <c r="MFA820" s="5"/>
      <c r="MFB820" s="5"/>
      <c r="MFC820" s="5"/>
      <c r="MFD820" s="5"/>
      <c r="MFE820" s="5"/>
      <c r="MFF820" s="5"/>
      <c r="MFG820" s="5"/>
      <c r="MFH820" s="5"/>
      <c r="MFI820" s="5"/>
      <c r="MFJ820" s="5"/>
      <c r="MFK820" s="5"/>
      <c r="MFL820" s="5"/>
      <c r="MFM820" s="5"/>
      <c r="MFN820" s="5"/>
      <c r="MFO820" s="5"/>
      <c r="MFP820" s="5"/>
      <c r="MFQ820" s="5"/>
      <c r="MFR820" s="5"/>
      <c r="MFS820" s="5"/>
      <c r="MFT820" s="5"/>
      <c r="MFU820" s="5"/>
      <c r="MFV820" s="5"/>
      <c r="MFW820" s="5"/>
      <c r="MFX820" s="5"/>
      <c r="MFY820" s="5"/>
      <c r="MFZ820" s="5"/>
      <c r="MGA820" s="5"/>
      <c r="MGB820" s="5"/>
      <c r="MGC820" s="5"/>
      <c r="MGD820" s="5"/>
      <c r="MGE820" s="5"/>
      <c r="MGF820" s="5"/>
      <c r="MGG820" s="5"/>
      <c r="MGH820" s="5"/>
      <c r="MGI820" s="5"/>
      <c r="MGJ820" s="5"/>
      <c r="MGK820" s="5"/>
      <c r="MGL820" s="5"/>
      <c r="MGM820" s="5"/>
      <c r="MGN820" s="5"/>
      <c r="MGO820" s="5"/>
      <c r="MGP820" s="5"/>
      <c r="MGQ820" s="5"/>
      <c r="MGR820" s="5"/>
      <c r="MGS820" s="5"/>
      <c r="MGT820" s="5"/>
      <c r="MGU820" s="5"/>
      <c r="MGV820" s="5"/>
      <c r="MGW820" s="5"/>
      <c r="MGX820" s="5"/>
      <c r="MGY820" s="5"/>
      <c r="MGZ820" s="5"/>
      <c r="MHA820" s="5"/>
      <c r="MHB820" s="5"/>
      <c r="MHC820" s="5"/>
      <c r="MHD820" s="5"/>
      <c r="MHE820" s="5"/>
      <c r="MHF820" s="5"/>
      <c r="MHG820" s="5"/>
      <c r="MHH820" s="5"/>
      <c r="MHI820" s="5"/>
      <c r="MHJ820" s="5"/>
      <c r="MHK820" s="5"/>
      <c r="MHL820" s="5"/>
      <c r="MHM820" s="5"/>
      <c r="MHN820" s="5"/>
      <c r="MHO820" s="5"/>
      <c r="MHP820" s="5"/>
      <c r="MHQ820" s="5"/>
      <c r="MHR820" s="5"/>
      <c r="MHS820" s="5"/>
      <c r="MHT820" s="5"/>
      <c r="MHU820" s="5"/>
      <c r="MHV820" s="5"/>
      <c r="MHW820" s="5"/>
      <c r="MHX820" s="5"/>
      <c r="MHY820" s="5"/>
      <c r="MHZ820" s="5"/>
      <c r="MIA820" s="5"/>
      <c r="MIB820" s="5"/>
      <c r="MIC820" s="5"/>
      <c r="MID820" s="5"/>
      <c r="MIE820" s="5"/>
      <c r="MIF820" s="5"/>
      <c r="MIG820" s="5"/>
      <c r="MIH820" s="5"/>
      <c r="MII820" s="5"/>
      <c r="MIJ820" s="5"/>
      <c r="MIK820" s="5"/>
      <c r="MIL820" s="5"/>
      <c r="MIM820" s="5"/>
      <c r="MIN820" s="5"/>
      <c r="MIO820" s="5"/>
      <c r="MIP820" s="5"/>
      <c r="MIQ820" s="5"/>
      <c r="MIR820" s="5"/>
      <c r="MIS820" s="5"/>
      <c r="MIT820" s="5"/>
      <c r="MIU820" s="5"/>
      <c r="MIV820" s="5"/>
      <c r="MIW820" s="5"/>
      <c r="MIX820" s="5"/>
      <c r="MIY820" s="5"/>
      <c r="MIZ820" s="5"/>
      <c r="MJA820" s="5"/>
      <c r="MJB820" s="5"/>
      <c r="MJC820" s="5"/>
      <c r="MJD820" s="5"/>
      <c r="MJE820" s="5"/>
      <c r="MJF820" s="5"/>
      <c r="MJG820" s="5"/>
      <c r="MJH820" s="5"/>
      <c r="MJI820" s="5"/>
      <c r="MJJ820" s="5"/>
      <c r="MJK820" s="5"/>
      <c r="MJL820" s="5"/>
      <c r="MJM820" s="5"/>
      <c r="MJN820" s="5"/>
      <c r="MJO820" s="5"/>
      <c r="MJP820" s="5"/>
      <c r="MJQ820" s="5"/>
      <c r="MJR820" s="5"/>
      <c r="MJS820" s="5"/>
      <c r="MJT820" s="5"/>
      <c r="MJU820" s="5"/>
      <c r="MJV820" s="5"/>
      <c r="MJW820" s="5"/>
      <c r="MJX820" s="5"/>
      <c r="MJY820" s="5"/>
      <c r="MJZ820" s="5"/>
      <c r="MKA820" s="5"/>
      <c r="MKB820" s="5"/>
      <c r="MKC820" s="5"/>
      <c r="MKD820" s="5"/>
      <c r="MKE820" s="5"/>
      <c r="MKF820" s="5"/>
      <c r="MKG820" s="5"/>
      <c r="MKH820" s="5"/>
      <c r="MKI820" s="5"/>
      <c r="MKJ820" s="5"/>
      <c r="MKK820" s="5"/>
      <c r="MKL820" s="5"/>
      <c r="MKM820" s="5"/>
      <c r="MKN820" s="5"/>
      <c r="MKO820" s="5"/>
      <c r="MKP820" s="5"/>
      <c r="MKQ820" s="5"/>
      <c r="MKR820" s="5"/>
      <c r="MKS820" s="5"/>
      <c r="MKT820" s="5"/>
      <c r="MKU820" s="5"/>
      <c r="MKV820" s="5"/>
      <c r="MKW820" s="5"/>
      <c r="MKX820" s="5"/>
      <c r="MKY820" s="5"/>
      <c r="MKZ820" s="5"/>
      <c r="MLA820" s="5"/>
      <c r="MLB820" s="5"/>
      <c r="MLC820" s="5"/>
      <c r="MLD820" s="5"/>
      <c r="MLE820" s="5"/>
      <c r="MLF820" s="5"/>
      <c r="MLG820" s="5"/>
      <c r="MLH820" s="5"/>
      <c r="MLI820" s="5"/>
      <c r="MLJ820" s="5"/>
      <c r="MLK820" s="5"/>
      <c r="MLL820" s="5"/>
      <c r="MLM820" s="5"/>
      <c r="MLN820" s="5"/>
      <c r="MLO820" s="5"/>
      <c r="MLP820" s="5"/>
      <c r="MLQ820" s="5"/>
      <c r="MLR820" s="5"/>
      <c r="MLS820" s="5"/>
      <c r="MLT820" s="5"/>
      <c r="MLU820" s="5"/>
      <c r="MLV820" s="5"/>
      <c r="MLW820" s="5"/>
      <c r="MLX820" s="5"/>
      <c r="MLY820" s="5"/>
      <c r="MLZ820" s="5"/>
      <c r="MMA820" s="5"/>
      <c r="MMB820" s="5"/>
      <c r="MMC820" s="5"/>
      <c r="MMD820" s="5"/>
      <c r="MME820" s="5"/>
      <c r="MMF820" s="5"/>
      <c r="MMG820" s="5"/>
      <c r="MMH820" s="5"/>
      <c r="MMI820" s="5"/>
      <c r="MMJ820" s="5"/>
      <c r="MMK820" s="5"/>
      <c r="MML820" s="5"/>
      <c r="MMM820" s="5"/>
      <c r="MMN820" s="5"/>
      <c r="MMO820" s="5"/>
      <c r="MMP820" s="5"/>
      <c r="MMQ820" s="5"/>
      <c r="MMR820" s="5"/>
      <c r="MMS820" s="5"/>
      <c r="MMT820" s="5"/>
      <c r="MMU820" s="5"/>
      <c r="MMV820" s="5"/>
      <c r="MMW820" s="5"/>
      <c r="MMX820" s="5"/>
      <c r="MMY820" s="5"/>
      <c r="MMZ820" s="5"/>
      <c r="MNA820" s="5"/>
      <c r="MNB820" s="5"/>
      <c r="MNC820" s="5"/>
      <c r="MND820" s="5"/>
      <c r="MNE820" s="5"/>
      <c r="MNF820" s="5"/>
      <c r="MNG820" s="5"/>
      <c r="MNH820" s="5"/>
      <c r="MNI820" s="5"/>
      <c r="MNJ820" s="5"/>
      <c r="MNK820" s="5"/>
      <c r="MNL820" s="5"/>
      <c r="MNM820" s="5"/>
      <c r="MNN820" s="5"/>
      <c r="MNO820" s="5"/>
      <c r="MNP820" s="5"/>
      <c r="MNQ820" s="5"/>
      <c r="MNR820" s="5"/>
      <c r="MNS820" s="5"/>
      <c r="MNT820" s="5"/>
      <c r="MNU820" s="5"/>
      <c r="MNV820" s="5"/>
      <c r="MNW820" s="5"/>
      <c r="MNX820" s="5"/>
      <c r="MNY820" s="5"/>
      <c r="MNZ820" s="5"/>
      <c r="MOA820" s="5"/>
      <c r="MOB820" s="5"/>
      <c r="MOC820" s="5"/>
      <c r="MOD820" s="5"/>
      <c r="MOE820" s="5"/>
      <c r="MOF820" s="5"/>
      <c r="MOG820" s="5"/>
      <c r="MOH820" s="5"/>
      <c r="MOI820" s="5"/>
      <c r="MOJ820" s="5"/>
      <c r="MOK820" s="5"/>
      <c r="MOL820" s="5"/>
      <c r="MOM820" s="5"/>
      <c r="MON820" s="5"/>
      <c r="MOO820" s="5"/>
      <c r="MOP820" s="5"/>
      <c r="MOQ820" s="5"/>
      <c r="MOR820" s="5"/>
      <c r="MOS820" s="5"/>
      <c r="MOT820" s="5"/>
      <c r="MOU820" s="5"/>
      <c r="MOV820" s="5"/>
      <c r="MOW820" s="5"/>
      <c r="MOX820" s="5"/>
      <c r="MOY820" s="5"/>
      <c r="MOZ820" s="5"/>
      <c r="MPA820" s="5"/>
      <c r="MPB820" s="5"/>
      <c r="MPC820" s="5"/>
      <c r="MPD820" s="5"/>
      <c r="MPE820" s="5"/>
      <c r="MPF820" s="5"/>
      <c r="MPG820" s="5"/>
      <c r="MPH820" s="5"/>
      <c r="MPI820" s="5"/>
      <c r="MPJ820" s="5"/>
      <c r="MPK820" s="5"/>
      <c r="MPL820" s="5"/>
      <c r="MPM820" s="5"/>
      <c r="MPN820" s="5"/>
      <c r="MPO820" s="5"/>
      <c r="MPP820" s="5"/>
      <c r="MPQ820" s="5"/>
      <c r="MPR820" s="5"/>
      <c r="MPS820" s="5"/>
      <c r="MPT820" s="5"/>
      <c r="MPU820" s="5"/>
      <c r="MPV820" s="5"/>
      <c r="MPW820" s="5"/>
      <c r="MPX820" s="5"/>
      <c r="MPY820" s="5"/>
      <c r="MPZ820" s="5"/>
      <c r="MQA820" s="5"/>
      <c r="MQB820" s="5"/>
      <c r="MQC820" s="5"/>
      <c r="MQD820" s="5"/>
      <c r="MQE820" s="5"/>
      <c r="MQF820" s="5"/>
      <c r="MQG820" s="5"/>
      <c r="MQH820" s="5"/>
      <c r="MQI820" s="5"/>
      <c r="MQJ820" s="5"/>
      <c r="MQK820" s="5"/>
      <c r="MQL820" s="5"/>
      <c r="MQM820" s="5"/>
      <c r="MQN820" s="5"/>
      <c r="MQO820" s="5"/>
      <c r="MQP820" s="5"/>
      <c r="MQQ820" s="5"/>
      <c r="MQR820" s="5"/>
      <c r="MQS820" s="5"/>
      <c r="MQT820" s="5"/>
      <c r="MQU820" s="5"/>
      <c r="MQV820" s="5"/>
      <c r="MQW820" s="5"/>
      <c r="MQX820" s="5"/>
      <c r="MQY820" s="5"/>
      <c r="MQZ820" s="5"/>
      <c r="MRA820" s="5"/>
      <c r="MRB820" s="5"/>
      <c r="MRC820" s="5"/>
      <c r="MRD820" s="5"/>
      <c r="MRE820" s="5"/>
      <c r="MRF820" s="5"/>
      <c r="MRG820" s="5"/>
      <c r="MRH820" s="5"/>
      <c r="MRI820" s="5"/>
      <c r="MRJ820" s="5"/>
      <c r="MRK820" s="5"/>
      <c r="MRL820" s="5"/>
      <c r="MRM820" s="5"/>
      <c r="MRN820" s="5"/>
      <c r="MRO820" s="5"/>
      <c r="MRP820" s="5"/>
      <c r="MRQ820" s="5"/>
      <c r="MRR820" s="5"/>
      <c r="MRS820" s="5"/>
      <c r="MRT820" s="5"/>
      <c r="MRU820" s="5"/>
      <c r="MRV820" s="5"/>
      <c r="MRW820" s="5"/>
      <c r="MRX820" s="5"/>
      <c r="MRY820" s="5"/>
      <c r="MRZ820" s="5"/>
      <c r="MSA820" s="5"/>
      <c r="MSB820" s="5"/>
      <c r="MSC820" s="5"/>
      <c r="MSD820" s="5"/>
      <c r="MSE820" s="5"/>
      <c r="MSF820" s="5"/>
      <c r="MSG820" s="5"/>
      <c r="MSH820" s="5"/>
      <c r="MSI820" s="5"/>
      <c r="MSJ820" s="5"/>
      <c r="MSK820" s="5"/>
      <c r="MSL820" s="5"/>
      <c r="MSM820" s="5"/>
      <c r="MSN820" s="5"/>
      <c r="MSO820" s="5"/>
      <c r="MSP820" s="5"/>
      <c r="MSQ820" s="5"/>
      <c r="MSR820" s="5"/>
      <c r="MSS820" s="5"/>
      <c r="MST820" s="5"/>
      <c r="MSU820" s="5"/>
      <c r="MSV820" s="5"/>
      <c r="MSW820" s="5"/>
      <c r="MSX820" s="5"/>
      <c r="MSY820" s="5"/>
      <c r="MSZ820" s="5"/>
      <c r="MTA820" s="5"/>
      <c r="MTB820" s="5"/>
      <c r="MTC820" s="5"/>
      <c r="MTD820" s="5"/>
      <c r="MTE820" s="5"/>
      <c r="MTF820" s="5"/>
      <c r="MTG820" s="5"/>
      <c r="MTH820" s="5"/>
      <c r="MTI820" s="5"/>
      <c r="MTJ820" s="5"/>
      <c r="MTK820" s="5"/>
      <c r="MTL820" s="5"/>
      <c r="MTM820" s="5"/>
      <c r="MTN820" s="5"/>
      <c r="MTO820" s="5"/>
      <c r="MTP820" s="5"/>
      <c r="MTQ820" s="5"/>
      <c r="MTR820" s="5"/>
      <c r="MTS820" s="5"/>
      <c r="MTT820" s="5"/>
      <c r="MTU820" s="5"/>
      <c r="MTV820" s="5"/>
      <c r="MTW820" s="5"/>
      <c r="MTX820" s="5"/>
      <c r="MTY820" s="5"/>
      <c r="MTZ820" s="5"/>
      <c r="MUA820" s="5"/>
      <c r="MUB820" s="5"/>
      <c r="MUC820" s="5"/>
      <c r="MUD820" s="5"/>
      <c r="MUE820" s="5"/>
      <c r="MUF820" s="5"/>
      <c r="MUG820" s="5"/>
      <c r="MUH820" s="5"/>
      <c r="MUI820" s="5"/>
      <c r="MUJ820" s="5"/>
      <c r="MUK820" s="5"/>
      <c r="MUL820" s="5"/>
      <c r="MUM820" s="5"/>
      <c r="MUN820" s="5"/>
      <c r="MUO820" s="5"/>
      <c r="MUP820" s="5"/>
      <c r="MUQ820" s="5"/>
      <c r="MUR820" s="5"/>
      <c r="MUS820" s="5"/>
      <c r="MUT820" s="5"/>
      <c r="MUU820" s="5"/>
      <c r="MUV820" s="5"/>
      <c r="MUW820" s="5"/>
      <c r="MUX820" s="5"/>
      <c r="MUY820" s="5"/>
      <c r="MUZ820" s="5"/>
      <c r="MVA820" s="5"/>
      <c r="MVB820" s="5"/>
      <c r="MVC820" s="5"/>
      <c r="MVD820" s="5"/>
      <c r="MVE820" s="5"/>
      <c r="MVF820" s="5"/>
      <c r="MVG820" s="5"/>
      <c r="MVH820" s="5"/>
      <c r="MVI820" s="5"/>
      <c r="MVJ820" s="5"/>
      <c r="MVK820" s="5"/>
      <c r="MVL820" s="5"/>
      <c r="MVM820" s="5"/>
      <c r="MVN820" s="5"/>
      <c r="MVO820" s="5"/>
      <c r="MVP820" s="5"/>
      <c r="MVQ820" s="5"/>
      <c r="MVR820" s="5"/>
      <c r="MVS820" s="5"/>
      <c r="MVT820" s="5"/>
      <c r="MVU820" s="5"/>
      <c r="MVV820" s="5"/>
      <c r="MVW820" s="5"/>
      <c r="MVX820" s="5"/>
      <c r="MVY820" s="5"/>
      <c r="MVZ820" s="5"/>
      <c r="MWA820" s="5"/>
      <c r="MWB820" s="5"/>
      <c r="MWC820" s="5"/>
      <c r="MWD820" s="5"/>
      <c r="MWE820" s="5"/>
      <c r="MWF820" s="5"/>
      <c r="MWG820" s="5"/>
      <c r="MWH820" s="5"/>
      <c r="MWI820" s="5"/>
      <c r="MWJ820" s="5"/>
      <c r="MWK820" s="5"/>
      <c r="MWL820" s="5"/>
      <c r="MWM820" s="5"/>
      <c r="MWN820" s="5"/>
      <c r="MWO820" s="5"/>
      <c r="MWP820" s="5"/>
      <c r="MWQ820" s="5"/>
      <c r="MWR820" s="5"/>
      <c r="MWS820" s="5"/>
      <c r="MWT820" s="5"/>
      <c r="MWU820" s="5"/>
      <c r="MWV820" s="5"/>
      <c r="MWW820" s="5"/>
      <c r="MWX820" s="5"/>
      <c r="MWY820" s="5"/>
      <c r="MWZ820" s="5"/>
      <c r="MXA820" s="5"/>
      <c r="MXB820" s="5"/>
      <c r="MXC820" s="5"/>
      <c r="MXD820" s="5"/>
      <c r="MXE820" s="5"/>
      <c r="MXF820" s="5"/>
      <c r="MXG820" s="5"/>
      <c r="MXH820" s="5"/>
      <c r="MXI820" s="5"/>
      <c r="MXJ820" s="5"/>
      <c r="MXK820" s="5"/>
      <c r="MXL820" s="5"/>
      <c r="MXM820" s="5"/>
      <c r="MXN820" s="5"/>
      <c r="MXO820" s="5"/>
      <c r="MXP820" s="5"/>
      <c r="MXQ820" s="5"/>
      <c r="MXR820" s="5"/>
      <c r="MXS820" s="5"/>
      <c r="MXT820" s="5"/>
      <c r="MXU820" s="5"/>
      <c r="MXV820" s="5"/>
      <c r="MXW820" s="5"/>
      <c r="MXX820" s="5"/>
      <c r="MXY820" s="5"/>
      <c r="MXZ820" s="5"/>
      <c r="MYA820" s="5"/>
      <c r="MYB820" s="5"/>
      <c r="MYC820" s="5"/>
      <c r="MYD820" s="5"/>
      <c r="MYE820" s="5"/>
      <c r="MYF820" s="5"/>
      <c r="MYG820" s="5"/>
      <c r="MYH820" s="5"/>
      <c r="MYI820" s="5"/>
      <c r="MYJ820" s="5"/>
      <c r="MYK820" s="5"/>
      <c r="MYL820" s="5"/>
      <c r="MYM820" s="5"/>
      <c r="MYN820" s="5"/>
      <c r="MYO820" s="5"/>
      <c r="MYP820" s="5"/>
      <c r="MYQ820" s="5"/>
      <c r="MYR820" s="5"/>
      <c r="MYS820" s="5"/>
      <c r="MYT820" s="5"/>
      <c r="MYU820" s="5"/>
      <c r="MYV820" s="5"/>
      <c r="MYW820" s="5"/>
      <c r="MYX820" s="5"/>
      <c r="MYY820" s="5"/>
      <c r="MYZ820" s="5"/>
      <c r="MZA820" s="5"/>
      <c r="MZB820" s="5"/>
      <c r="MZC820" s="5"/>
      <c r="MZD820" s="5"/>
      <c r="MZE820" s="5"/>
      <c r="MZF820" s="5"/>
      <c r="MZG820" s="5"/>
      <c r="MZH820" s="5"/>
      <c r="MZI820" s="5"/>
      <c r="MZJ820" s="5"/>
      <c r="MZK820" s="5"/>
      <c r="MZL820" s="5"/>
      <c r="MZM820" s="5"/>
      <c r="MZN820" s="5"/>
      <c r="MZO820" s="5"/>
      <c r="MZP820" s="5"/>
      <c r="MZQ820" s="5"/>
      <c r="MZR820" s="5"/>
      <c r="MZS820" s="5"/>
      <c r="MZT820" s="5"/>
      <c r="MZU820" s="5"/>
      <c r="MZV820" s="5"/>
      <c r="MZW820" s="5"/>
      <c r="MZX820" s="5"/>
      <c r="MZY820" s="5"/>
      <c r="MZZ820" s="5"/>
      <c r="NAA820" s="5"/>
      <c r="NAB820" s="5"/>
      <c r="NAC820" s="5"/>
      <c r="NAD820" s="5"/>
      <c r="NAE820" s="5"/>
      <c r="NAF820" s="5"/>
      <c r="NAG820" s="5"/>
      <c r="NAH820" s="5"/>
      <c r="NAI820" s="5"/>
      <c r="NAJ820" s="5"/>
      <c r="NAK820" s="5"/>
      <c r="NAL820" s="5"/>
      <c r="NAM820" s="5"/>
      <c r="NAN820" s="5"/>
      <c r="NAO820" s="5"/>
      <c r="NAP820" s="5"/>
      <c r="NAQ820" s="5"/>
      <c r="NAR820" s="5"/>
      <c r="NAS820" s="5"/>
      <c r="NAT820" s="5"/>
      <c r="NAU820" s="5"/>
      <c r="NAV820" s="5"/>
      <c r="NAW820" s="5"/>
      <c r="NAX820" s="5"/>
      <c r="NAY820" s="5"/>
      <c r="NAZ820" s="5"/>
      <c r="NBA820" s="5"/>
      <c r="NBB820" s="5"/>
      <c r="NBC820" s="5"/>
      <c r="NBD820" s="5"/>
      <c r="NBE820" s="5"/>
      <c r="NBF820" s="5"/>
      <c r="NBG820" s="5"/>
      <c r="NBH820" s="5"/>
      <c r="NBI820" s="5"/>
      <c r="NBJ820" s="5"/>
      <c r="NBK820" s="5"/>
      <c r="NBL820" s="5"/>
      <c r="NBM820" s="5"/>
      <c r="NBN820" s="5"/>
      <c r="NBO820" s="5"/>
      <c r="NBP820" s="5"/>
      <c r="NBQ820" s="5"/>
      <c r="NBR820" s="5"/>
      <c r="NBS820" s="5"/>
      <c r="NBT820" s="5"/>
      <c r="NBU820" s="5"/>
      <c r="NBV820" s="5"/>
      <c r="NBW820" s="5"/>
      <c r="NBX820" s="5"/>
      <c r="NBY820" s="5"/>
      <c r="NBZ820" s="5"/>
      <c r="NCA820" s="5"/>
      <c r="NCB820" s="5"/>
      <c r="NCC820" s="5"/>
      <c r="NCD820" s="5"/>
      <c r="NCE820" s="5"/>
      <c r="NCF820" s="5"/>
      <c r="NCG820" s="5"/>
      <c r="NCH820" s="5"/>
      <c r="NCI820" s="5"/>
      <c r="NCJ820" s="5"/>
      <c r="NCK820" s="5"/>
      <c r="NCL820" s="5"/>
      <c r="NCM820" s="5"/>
      <c r="NCN820" s="5"/>
      <c r="NCO820" s="5"/>
      <c r="NCP820" s="5"/>
      <c r="NCQ820" s="5"/>
      <c r="NCR820" s="5"/>
      <c r="NCS820" s="5"/>
      <c r="NCT820" s="5"/>
      <c r="NCU820" s="5"/>
      <c r="NCV820" s="5"/>
      <c r="NCW820" s="5"/>
      <c r="NCX820" s="5"/>
      <c r="NCY820" s="5"/>
      <c r="NCZ820" s="5"/>
      <c r="NDA820" s="5"/>
      <c r="NDB820" s="5"/>
      <c r="NDC820" s="5"/>
      <c r="NDD820" s="5"/>
      <c r="NDE820" s="5"/>
      <c r="NDF820" s="5"/>
      <c r="NDG820" s="5"/>
      <c r="NDH820" s="5"/>
      <c r="NDI820" s="5"/>
      <c r="NDJ820" s="5"/>
      <c r="NDK820" s="5"/>
      <c r="NDL820" s="5"/>
      <c r="NDM820" s="5"/>
      <c r="NDN820" s="5"/>
      <c r="NDO820" s="5"/>
      <c r="NDP820" s="5"/>
      <c r="NDQ820" s="5"/>
      <c r="NDR820" s="5"/>
      <c r="NDS820" s="5"/>
      <c r="NDT820" s="5"/>
      <c r="NDU820" s="5"/>
      <c r="NDV820" s="5"/>
      <c r="NDW820" s="5"/>
      <c r="NDX820" s="5"/>
      <c r="NDY820" s="5"/>
      <c r="NDZ820" s="5"/>
      <c r="NEA820" s="5"/>
      <c r="NEB820" s="5"/>
      <c r="NEC820" s="5"/>
      <c r="NED820" s="5"/>
      <c r="NEE820" s="5"/>
      <c r="NEF820" s="5"/>
      <c r="NEG820" s="5"/>
      <c r="NEH820" s="5"/>
      <c r="NEI820" s="5"/>
      <c r="NEJ820" s="5"/>
      <c r="NEK820" s="5"/>
      <c r="NEL820" s="5"/>
      <c r="NEM820" s="5"/>
      <c r="NEN820" s="5"/>
      <c r="NEO820" s="5"/>
      <c r="NEP820" s="5"/>
      <c r="NEQ820" s="5"/>
      <c r="NER820" s="5"/>
      <c r="NES820" s="5"/>
      <c r="NET820" s="5"/>
      <c r="NEU820" s="5"/>
      <c r="NEV820" s="5"/>
      <c r="NEW820" s="5"/>
      <c r="NEX820" s="5"/>
      <c r="NEY820" s="5"/>
      <c r="NEZ820" s="5"/>
      <c r="NFA820" s="5"/>
      <c r="NFB820" s="5"/>
      <c r="NFC820" s="5"/>
      <c r="NFD820" s="5"/>
      <c r="NFE820" s="5"/>
      <c r="NFF820" s="5"/>
      <c r="NFG820" s="5"/>
      <c r="NFH820" s="5"/>
      <c r="NFI820" s="5"/>
      <c r="NFJ820" s="5"/>
      <c r="NFK820" s="5"/>
      <c r="NFL820" s="5"/>
      <c r="NFM820" s="5"/>
      <c r="NFN820" s="5"/>
      <c r="NFO820" s="5"/>
      <c r="NFP820" s="5"/>
      <c r="NFQ820" s="5"/>
      <c r="NFR820" s="5"/>
      <c r="NFS820" s="5"/>
      <c r="NFT820" s="5"/>
      <c r="NFU820" s="5"/>
      <c r="NFV820" s="5"/>
      <c r="NFW820" s="5"/>
      <c r="NFX820" s="5"/>
      <c r="NFY820" s="5"/>
      <c r="NFZ820" s="5"/>
      <c r="NGA820" s="5"/>
      <c r="NGB820" s="5"/>
      <c r="NGC820" s="5"/>
      <c r="NGD820" s="5"/>
      <c r="NGE820" s="5"/>
      <c r="NGF820" s="5"/>
      <c r="NGG820" s="5"/>
      <c r="NGH820" s="5"/>
      <c r="NGI820" s="5"/>
      <c r="NGJ820" s="5"/>
      <c r="NGK820" s="5"/>
      <c r="NGL820" s="5"/>
      <c r="NGM820" s="5"/>
      <c r="NGN820" s="5"/>
      <c r="NGO820" s="5"/>
      <c r="NGP820" s="5"/>
      <c r="NGQ820" s="5"/>
      <c r="NGR820" s="5"/>
      <c r="NGS820" s="5"/>
      <c r="NGT820" s="5"/>
      <c r="NGU820" s="5"/>
      <c r="NGV820" s="5"/>
      <c r="NGW820" s="5"/>
      <c r="NGX820" s="5"/>
      <c r="NGY820" s="5"/>
      <c r="NGZ820" s="5"/>
      <c r="NHA820" s="5"/>
      <c r="NHB820" s="5"/>
      <c r="NHC820" s="5"/>
      <c r="NHD820" s="5"/>
      <c r="NHE820" s="5"/>
      <c r="NHF820" s="5"/>
      <c r="NHG820" s="5"/>
      <c r="NHH820" s="5"/>
      <c r="NHI820" s="5"/>
      <c r="NHJ820" s="5"/>
      <c r="NHK820" s="5"/>
      <c r="NHL820" s="5"/>
      <c r="NHM820" s="5"/>
      <c r="NHN820" s="5"/>
      <c r="NHO820" s="5"/>
      <c r="NHP820" s="5"/>
      <c r="NHQ820" s="5"/>
      <c r="NHR820" s="5"/>
      <c r="NHS820" s="5"/>
      <c r="NHT820" s="5"/>
      <c r="NHU820" s="5"/>
      <c r="NHV820" s="5"/>
      <c r="NHW820" s="5"/>
      <c r="NHX820" s="5"/>
      <c r="NHY820" s="5"/>
      <c r="NHZ820" s="5"/>
      <c r="NIA820" s="5"/>
      <c r="NIB820" s="5"/>
      <c r="NIC820" s="5"/>
      <c r="NID820" s="5"/>
      <c r="NIE820" s="5"/>
      <c r="NIF820" s="5"/>
      <c r="NIG820" s="5"/>
      <c r="NIH820" s="5"/>
      <c r="NII820" s="5"/>
      <c r="NIJ820" s="5"/>
      <c r="NIK820" s="5"/>
      <c r="NIL820" s="5"/>
      <c r="NIM820" s="5"/>
      <c r="NIN820" s="5"/>
      <c r="NIO820" s="5"/>
      <c r="NIP820" s="5"/>
      <c r="NIQ820" s="5"/>
      <c r="NIR820" s="5"/>
      <c r="NIS820" s="5"/>
      <c r="NIT820" s="5"/>
      <c r="NIU820" s="5"/>
      <c r="NIV820" s="5"/>
      <c r="NIW820" s="5"/>
      <c r="NIX820" s="5"/>
      <c r="NIY820" s="5"/>
      <c r="NIZ820" s="5"/>
      <c r="NJA820" s="5"/>
      <c r="NJB820" s="5"/>
      <c r="NJC820" s="5"/>
      <c r="NJD820" s="5"/>
      <c r="NJE820" s="5"/>
      <c r="NJF820" s="5"/>
      <c r="NJG820" s="5"/>
      <c r="NJH820" s="5"/>
      <c r="NJI820" s="5"/>
      <c r="NJJ820" s="5"/>
      <c r="NJK820" s="5"/>
      <c r="NJL820" s="5"/>
      <c r="NJM820" s="5"/>
      <c r="NJN820" s="5"/>
      <c r="NJO820" s="5"/>
      <c r="NJP820" s="5"/>
      <c r="NJQ820" s="5"/>
      <c r="NJR820" s="5"/>
      <c r="NJS820" s="5"/>
      <c r="NJT820" s="5"/>
      <c r="NJU820" s="5"/>
      <c r="NJV820" s="5"/>
      <c r="NJW820" s="5"/>
      <c r="NJX820" s="5"/>
      <c r="NJY820" s="5"/>
      <c r="NJZ820" s="5"/>
      <c r="NKA820" s="5"/>
      <c r="NKB820" s="5"/>
      <c r="NKC820" s="5"/>
      <c r="NKD820" s="5"/>
      <c r="NKE820" s="5"/>
      <c r="NKF820" s="5"/>
      <c r="NKG820" s="5"/>
      <c r="NKH820" s="5"/>
      <c r="NKI820" s="5"/>
      <c r="NKJ820" s="5"/>
      <c r="NKK820" s="5"/>
      <c r="NKL820" s="5"/>
      <c r="NKM820" s="5"/>
      <c r="NKN820" s="5"/>
      <c r="NKO820" s="5"/>
      <c r="NKP820" s="5"/>
      <c r="NKQ820" s="5"/>
      <c r="NKR820" s="5"/>
      <c r="NKS820" s="5"/>
      <c r="NKT820" s="5"/>
      <c r="NKU820" s="5"/>
      <c r="NKV820" s="5"/>
      <c r="NKW820" s="5"/>
      <c r="NKX820" s="5"/>
      <c r="NKY820" s="5"/>
      <c r="NKZ820" s="5"/>
      <c r="NLA820" s="5"/>
      <c r="NLB820" s="5"/>
      <c r="NLC820" s="5"/>
      <c r="NLD820" s="5"/>
      <c r="NLE820" s="5"/>
      <c r="NLF820" s="5"/>
      <c r="NLG820" s="5"/>
      <c r="NLH820" s="5"/>
      <c r="NLI820" s="5"/>
      <c r="NLJ820" s="5"/>
      <c r="NLK820" s="5"/>
      <c r="NLL820" s="5"/>
      <c r="NLM820" s="5"/>
      <c r="NLN820" s="5"/>
      <c r="NLO820" s="5"/>
      <c r="NLP820" s="5"/>
      <c r="NLQ820" s="5"/>
      <c r="NLR820" s="5"/>
      <c r="NLS820" s="5"/>
      <c r="NLT820" s="5"/>
      <c r="NLU820" s="5"/>
      <c r="NLV820" s="5"/>
      <c r="NLW820" s="5"/>
      <c r="NLX820" s="5"/>
      <c r="NLY820" s="5"/>
      <c r="NLZ820" s="5"/>
      <c r="NMA820" s="5"/>
      <c r="NMB820" s="5"/>
      <c r="NMC820" s="5"/>
      <c r="NMD820" s="5"/>
      <c r="NME820" s="5"/>
      <c r="NMF820" s="5"/>
      <c r="NMG820" s="5"/>
      <c r="NMH820" s="5"/>
      <c r="NMI820" s="5"/>
      <c r="NMJ820" s="5"/>
      <c r="NMK820" s="5"/>
      <c r="NML820" s="5"/>
      <c r="NMM820" s="5"/>
      <c r="NMN820" s="5"/>
      <c r="NMO820" s="5"/>
      <c r="NMP820" s="5"/>
      <c r="NMQ820" s="5"/>
      <c r="NMR820" s="5"/>
      <c r="NMS820" s="5"/>
      <c r="NMT820" s="5"/>
      <c r="NMU820" s="5"/>
      <c r="NMV820" s="5"/>
      <c r="NMW820" s="5"/>
      <c r="NMX820" s="5"/>
      <c r="NMY820" s="5"/>
      <c r="NMZ820" s="5"/>
      <c r="NNA820" s="5"/>
      <c r="NNB820" s="5"/>
      <c r="NNC820" s="5"/>
      <c r="NND820" s="5"/>
      <c r="NNE820" s="5"/>
      <c r="NNF820" s="5"/>
      <c r="NNG820" s="5"/>
      <c r="NNH820" s="5"/>
      <c r="NNI820" s="5"/>
      <c r="NNJ820" s="5"/>
      <c r="NNK820" s="5"/>
      <c r="NNL820" s="5"/>
      <c r="NNM820" s="5"/>
      <c r="NNN820" s="5"/>
      <c r="NNO820" s="5"/>
      <c r="NNP820" s="5"/>
      <c r="NNQ820" s="5"/>
      <c r="NNR820" s="5"/>
      <c r="NNS820" s="5"/>
      <c r="NNT820" s="5"/>
      <c r="NNU820" s="5"/>
      <c r="NNV820" s="5"/>
      <c r="NNW820" s="5"/>
      <c r="NNX820" s="5"/>
      <c r="NNY820" s="5"/>
      <c r="NNZ820" s="5"/>
      <c r="NOA820" s="5"/>
      <c r="NOB820" s="5"/>
      <c r="NOC820" s="5"/>
      <c r="NOD820" s="5"/>
      <c r="NOE820" s="5"/>
      <c r="NOF820" s="5"/>
      <c r="NOG820" s="5"/>
      <c r="NOH820" s="5"/>
      <c r="NOI820" s="5"/>
      <c r="NOJ820" s="5"/>
      <c r="NOK820" s="5"/>
      <c r="NOL820" s="5"/>
      <c r="NOM820" s="5"/>
      <c r="NON820" s="5"/>
      <c r="NOO820" s="5"/>
      <c r="NOP820" s="5"/>
      <c r="NOQ820" s="5"/>
      <c r="NOR820" s="5"/>
      <c r="NOS820" s="5"/>
      <c r="NOT820" s="5"/>
      <c r="NOU820" s="5"/>
      <c r="NOV820" s="5"/>
      <c r="NOW820" s="5"/>
      <c r="NOX820" s="5"/>
      <c r="NOY820" s="5"/>
      <c r="NOZ820" s="5"/>
      <c r="NPA820" s="5"/>
      <c r="NPB820" s="5"/>
      <c r="NPC820" s="5"/>
      <c r="NPD820" s="5"/>
      <c r="NPE820" s="5"/>
      <c r="NPF820" s="5"/>
      <c r="NPG820" s="5"/>
      <c r="NPH820" s="5"/>
      <c r="NPI820" s="5"/>
      <c r="NPJ820" s="5"/>
      <c r="NPK820" s="5"/>
      <c r="NPL820" s="5"/>
      <c r="NPM820" s="5"/>
      <c r="NPN820" s="5"/>
      <c r="NPO820" s="5"/>
      <c r="NPP820" s="5"/>
      <c r="NPQ820" s="5"/>
      <c r="NPR820" s="5"/>
      <c r="NPS820" s="5"/>
      <c r="NPT820" s="5"/>
      <c r="NPU820" s="5"/>
      <c r="NPV820" s="5"/>
      <c r="NPW820" s="5"/>
      <c r="NPX820" s="5"/>
      <c r="NPY820" s="5"/>
      <c r="NPZ820" s="5"/>
      <c r="NQA820" s="5"/>
      <c r="NQB820" s="5"/>
      <c r="NQC820" s="5"/>
      <c r="NQD820" s="5"/>
      <c r="NQE820" s="5"/>
      <c r="NQF820" s="5"/>
      <c r="NQG820" s="5"/>
      <c r="NQH820" s="5"/>
      <c r="NQI820" s="5"/>
      <c r="NQJ820" s="5"/>
      <c r="NQK820" s="5"/>
      <c r="NQL820" s="5"/>
      <c r="NQM820" s="5"/>
      <c r="NQN820" s="5"/>
      <c r="NQO820" s="5"/>
      <c r="NQP820" s="5"/>
      <c r="NQQ820" s="5"/>
      <c r="NQR820" s="5"/>
      <c r="NQS820" s="5"/>
      <c r="NQT820" s="5"/>
      <c r="NQU820" s="5"/>
      <c r="NQV820" s="5"/>
      <c r="NQW820" s="5"/>
      <c r="NQX820" s="5"/>
      <c r="NQY820" s="5"/>
      <c r="NQZ820" s="5"/>
      <c r="NRA820" s="5"/>
      <c r="NRB820" s="5"/>
      <c r="NRC820" s="5"/>
      <c r="NRD820" s="5"/>
      <c r="NRE820" s="5"/>
      <c r="NRF820" s="5"/>
      <c r="NRG820" s="5"/>
      <c r="NRH820" s="5"/>
      <c r="NRI820" s="5"/>
      <c r="NRJ820" s="5"/>
      <c r="NRK820" s="5"/>
      <c r="NRL820" s="5"/>
      <c r="NRM820" s="5"/>
      <c r="NRN820" s="5"/>
      <c r="NRO820" s="5"/>
      <c r="NRP820" s="5"/>
      <c r="NRQ820" s="5"/>
      <c r="NRR820" s="5"/>
      <c r="NRS820" s="5"/>
      <c r="NRT820" s="5"/>
      <c r="NRU820" s="5"/>
      <c r="NRV820" s="5"/>
      <c r="NRW820" s="5"/>
      <c r="NRX820" s="5"/>
      <c r="NRY820" s="5"/>
      <c r="NRZ820" s="5"/>
      <c r="NSA820" s="5"/>
      <c r="NSB820" s="5"/>
      <c r="NSC820" s="5"/>
      <c r="NSD820" s="5"/>
      <c r="NSE820" s="5"/>
      <c r="NSF820" s="5"/>
      <c r="NSG820" s="5"/>
      <c r="NSH820" s="5"/>
      <c r="NSI820" s="5"/>
      <c r="NSJ820" s="5"/>
      <c r="NSK820" s="5"/>
      <c r="NSL820" s="5"/>
      <c r="NSM820" s="5"/>
      <c r="NSN820" s="5"/>
      <c r="NSO820" s="5"/>
      <c r="NSP820" s="5"/>
      <c r="NSQ820" s="5"/>
      <c r="NSR820" s="5"/>
      <c r="NSS820" s="5"/>
      <c r="NST820" s="5"/>
      <c r="NSU820" s="5"/>
      <c r="NSV820" s="5"/>
      <c r="NSW820" s="5"/>
      <c r="NSX820" s="5"/>
      <c r="NSY820" s="5"/>
      <c r="NSZ820" s="5"/>
      <c r="NTA820" s="5"/>
      <c r="NTB820" s="5"/>
      <c r="NTC820" s="5"/>
      <c r="NTD820" s="5"/>
      <c r="NTE820" s="5"/>
      <c r="NTF820" s="5"/>
      <c r="NTG820" s="5"/>
      <c r="NTH820" s="5"/>
      <c r="NTI820" s="5"/>
      <c r="NTJ820" s="5"/>
      <c r="NTK820" s="5"/>
      <c r="NTL820" s="5"/>
      <c r="NTM820" s="5"/>
      <c r="NTN820" s="5"/>
      <c r="NTO820" s="5"/>
      <c r="NTP820" s="5"/>
      <c r="NTQ820" s="5"/>
      <c r="NTR820" s="5"/>
      <c r="NTS820" s="5"/>
      <c r="NTT820" s="5"/>
      <c r="NTU820" s="5"/>
      <c r="NTV820" s="5"/>
      <c r="NTW820" s="5"/>
      <c r="NTX820" s="5"/>
      <c r="NTY820" s="5"/>
      <c r="NTZ820" s="5"/>
      <c r="NUA820" s="5"/>
      <c r="NUB820" s="5"/>
      <c r="NUC820" s="5"/>
      <c r="NUD820" s="5"/>
      <c r="NUE820" s="5"/>
      <c r="NUF820" s="5"/>
      <c r="NUG820" s="5"/>
      <c r="NUH820" s="5"/>
      <c r="NUI820" s="5"/>
      <c r="NUJ820" s="5"/>
      <c r="NUK820" s="5"/>
      <c r="NUL820" s="5"/>
      <c r="NUM820" s="5"/>
      <c r="NUN820" s="5"/>
      <c r="NUO820" s="5"/>
      <c r="NUP820" s="5"/>
      <c r="NUQ820" s="5"/>
      <c r="NUR820" s="5"/>
      <c r="NUS820" s="5"/>
      <c r="NUT820" s="5"/>
      <c r="NUU820" s="5"/>
      <c r="NUV820" s="5"/>
      <c r="NUW820" s="5"/>
      <c r="NUX820" s="5"/>
      <c r="NUY820" s="5"/>
      <c r="NUZ820" s="5"/>
      <c r="NVA820" s="5"/>
      <c r="NVB820" s="5"/>
      <c r="NVC820" s="5"/>
      <c r="NVD820" s="5"/>
      <c r="NVE820" s="5"/>
      <c r="NVF820" s="5"/>
      <c r="NVG820" s="5"/>
      <c r="NVH820" s="5"/>
      <c r="NVI820" s="5"/>
      <c r="NVJ820" s="5"/>
      <c r="NVK820" s="5"/>
      <c r="NVL820" s="5"/>
      <c r="NVM820" s="5"/>
      <c r="NVN820" s="5"/>
      <c r="NVO820" s="5"/>
      <c r="NVP820" s="5"/>
      <c r="NVQ820" s="5"/>
      <c r="NVR820" s="5"/>
      <c r="NVS820" s="5"/>
      <c r="NVT820" s="5"/>
      <c r="NVU820" s="5"/>
      <c r="NVV820" s="5"/>
      <c r="NVW820" s="5"/>
      <c r="NVX820" s="5"/>
      <c r="NVY820" s="5"/>
      <c r="NVZ820" s="5"/>
      <c r="NWA820" s="5"/>
      <c r="NWB820" s="5"/>
      <c r="NWC820" s="5"/>
      <c r="NWD820" s="5"/>
      <c r="NWE820" s="5"/>
      <c r="NWF820" s="5"/>
      <c r="NWG820" s="5"/>
      <c r="NWH820" s="5"/>
      <c r="NWI820" s="5"/>
      <c r="NWJ820" s="5"/>
      <c r="NWK820" s="5"/>
      <c r="NWL820" s="5"/>
      <c r="NWM820" s="5"/>
      <c r="NWN820" s="5"/>
      <c r="NWO820" s="5"/>
      <c r="NWP820" s="5"/>
      <c r="NWQ820" s="5"/>
      <c r="NWR820" s="5"/>
      <c r="NWS820" s="5"/>
      <c r="NWT820" s="5"/>
      <c r="NWU820" s="5"/>
      <c r="NWV820" s="5"/>
      <c r="NWW820" s="5"/>
      <c r="NWX820" s="5"/>
      <c r="NWY820" s="5"/>
      <c r="NWZ820" s="5"/>
      <c r="NXA820" s="5"/>
      <c r="NXB820" s="5"/>
      <c r="NXC820" s="5"/>
      <c r="NXD820" s="5"/>
      <c r="NXE820" s="5"/>
      <c r="NXF820" s="5"/>
      <c r="NXG820" s="5"/>
      <c r="NXH820" s="5"/>
      <c r="NXI820" s="5"/>
      <c r="NXJ820" s="5"/>
      <c r="NXK820" s="5"/>
      <c r="NXL820" s="5"/>
      <c r="NXM820" s="5"/>
      <c r="NXN820" s="5"/>
      <c r="NXO820" s="5"/>
      <c r="NXP820" s="5"/>
      <c r="NXQ820" s="5"/>
      <c r="NXR820" s="5"/>
      <c r="NXS820" s="5"/>
      <c r="NXT820" s="5"/>
      <c r="NXU820" s="5"/>
      <c r="NXV820" s="5"/>
      <c r="NXW820" s="5"/>
      <c r="NXX820" s="5"/>
      <c r="NXY820" s="5"/>
      <c r="NXZ820" s="5"/>
      <c r="NYA820" s="5"/>
      <c r="NYB820" s="5"/>
      <c r="NYC820" s="5"/>
      <c r="NYD820" s="5"/>
      <c r="NYE820" s="5"/>
      <c r="NYF820" s="5"/>
      <c r="NYG820" s="5"/>
      <c r="NYH820" s="5"/>
      <c r="NYI820" s="5"/>
      <c r="NYJ820" s="5"/>
      <c r="NYK820" s="5"/>
      <c r="NYL820" s="5"/>
      <c r="NYM820" s="5"/>
      <c r="NYN820" s="5"/>
      <c r="NYO820" s="5"/>
      <c r="NYP820" s="5"/>
      <c r="NYQ820" s="5"/>
      <c r="NYR820" s="5"/>
      <c r="NYS820" s="5"/>
      <c r="NYT820" s="5"/>
      <c r="NYU820" s="5"/>
      <c r="NYV820" s="5"/>
      <c r="NYW820" s="5"/>
      <c r="NYX820" s="5"/>
      <c r="NYY820" s="5"/>
      <c r="NYZ820" s="5"/>
      <c r="NZA820" s="5"/>
      <c r="NZB820" s="5"/>
      <c r="NZC820" s="5"/>
      <c r="NZD820" s="5"/>
      <c r="NZE820" s="5"/>
      <c r="NZF820" s="5"/>
      <c r="NZG820" s="5"/>
      <c r="NZH820" s="5"/>
      <c r="NZI820" s="5"/>
      <c r="NZJ820" s="5"/>
      <c r="NZK820" s="5"/>
      <c r="NZL820" s="5"/>
      <c r="NZM820" s="5"/>
      <c r="NZN820" s="5"/>
      <c r="NZO820" s="5"/>
      <c r="NZP820" s="5"/>
      <c r="NZQ820" s="5"/>
      <c r="NZR820" s="5"/>
      <c r="NZS820" s="5"/>
      <c r="NZT820" s="5"/>
      <c r="NZU820" s="5"/>
      <c r="NZV820" s="5"/>
      <c r="NZW820" s="5"/>
      <c r="NZX820" s="5"/>
      <c r="NZY820" s="5"/>
      <c r="NZZ820" s="5"/>
      <c r="OAA820" s="5"/>
      <c r="OAB820" s="5"/>
      <c r="OAC820" s="5"/>
      <c r="OAD820" s="5"/>
      <c r="OAE820" s="5"/>
      <c r="OAF820" s="5"/>
      <c r="OAG820" s="5"/>
      <c r="OAH820" s="5"/>
      <c r="OAI820" s="5"/>
      <c r="OAJ820" s="5"/>
      <c r="OAK820" s="5"/>
      <c r="OAL820" s="5"/>
      <c r="OAM820" s="5"/>
      <c r="OAN820" s="5"/>
      <c r="OAO820" s="5"/>
      <c r="OAP820" s="5"/>
      <c r="OAQ820" s="5"/>
      <c r="OAR820" s="5"/>
      <c r="OAS820" s="5"/>
      <c r="OAT820" s="5"/>
      <c r="OAU820" s="5"/>
      <c r="OAV820" s="5"/>
      <c r="OAW820" s="5"/>
      <c r="OAX820" s="5"/>
      <c r="OAY820" s="5"/>
      <c r="OAZ820" s="5"/>
      <c r="OBA820" s="5"/>
      <c r="OBB820" s="5"/>
      <c r="OBC820" s="5"/>
      <c r="OBD820" s="5"/>
      <c r="OBE820" s="5"/>
      <c r="OBF820" s="5"/>
      <c r="OBG820" s="5"/>
      <c r="OBH820" s="5"/>
      <c r="OBI820" s="5"/>
      <c r="OBJ820" s="5"/>
      <c r="OBK820" s="5"/>
      <c r="OBL820" s="5"/>
      <c r="OBM820" s="5"/>
      <c r="OBN820" s="5"/>
      <c r="OBO820" s="5"/>
      <c r="OBP820" s="5"/>
      <c r="OBQ820" s="5"/>
      <c r="OBR820" s="5"/>
      <c r="OBS820" s="5"/>
      <c r="OBT820" s="5"/>
      <c r="OBU820" s="5"/>
      <c r="OBV820" s="5"/>
      <c r="OBW820" s="5"/>
      <c r="OBX820" s="5"/>
      <c r="OBY820" s="5"/>
      <c r="OBZ820" s="5"/>
      <c r="OCA820" s="5"/>
      <c r="OCB820" s="5"/>
      <c r="OCC820" s="5"/>
      <c r="OCD820" s="5"/>
      <c r="OCE820" s="5"/>
      <c r="OCF820" s="5"/>
      <c r="OCG820" s="5"/>
      <c r="OCH820" s="5"/>
      <c r="OCI820" s="5"/>
      <c r="OCJ820" s="5"/>
      <c r="OCK820" s="5"/>
      <c r="OCL820" s="5"/>
      <c r="OCM820" s="5"/>
      <c r="OCN820" s="5"/>
      <c r="OCO820" s="5"/>
      <c r="OCP820" s="5"/>
      <c r="OCQ820" s="5"/>
      <c r="OCR820" s="5"/>
      <c r="OCS820" s="5"/>
      <c r="OCT820" s="5"/>
      <c r="OCU820" s="5"/>
      <c r="OCV820" s="5"/>
      <c r="OCW820" s="5"/>
      <c r="OCX820" s="5"/>
      <c r="OCY820" s="5"/>
      <c r="OCZ820" s="5"/>
      <c r="ODA820" s="5"/>
      <c r="ODB820" s="5"/>
      <c r="ODC820" s="5"/>
      <c r="ODD820" s="5"/>
      <c r="ODE820" s="5"/>
      <c r="ODF820" s="5"/>
      <c r="ODG820" s="5"/>
      <c r="ODH820" s="5"/>
      <c r="ODI820" s="5"/>
      <c r="ODJ820" s="5"/>
      <c r="ODK820" s="5"/>
      <c r="ODL820" s="5"/>
      <c r="ODM820" s="5"/>
      <c r="ODN820" s="5"/>
      <c r="ODO820" s="5"/>
      <c r="ODP820" s="5"/>
      <c r="ODQ820" s="5"/>
      <c r="ODR820" s="5"/>
      <c r="ODS820" s="5"/>
      <c r="ODT820" s="5"/>
      <c r="ODU820" s="5"/>
      <c r="ODV820" s="5"/>
      <c r="ODW820" s="5"/>
      <c r="ODX820" s="5"/>
      <c r="ODY820" s="5"/>
      <c r="ODZ820" s="5"/>
      <c r="OEA820" s="5"/>
      <c r="OEB820" s="5"/>
      <c r="OEC820" s="5"/>
      <c r="OED820" s="5"/>
      <c r="OEE820" s="5"/>
      <c r="OEF820" s="5"/>
      <c r="OEG820" s="5"/>
      <c r="OEH820" s="5"/>
      <c r="OEI820" s="5"/>
      <c r="OEJ820" s="5"/>
      <c r="OEK820" s="5"/>
      <c r="OEL820" s="5"/>
      <c r="OEM820" s="5"/>
      <c r="OEN820" s="5"/>
      <c r="OEO820" s="5"/>
      <c r="OEP820" s="5"/>
      <c r="OEQ820" s="5"/>
      <c r="OER820" s="5"/>
      <c r="OES820" s="5"/>
      <c r="OET820" s="5"/>
      <c r="OEU820" s="5"/>
      <c r="OEV820" s="5"/>
      <c r="OEW820" s="5"/>
      <c r="OEX820" s="5"/>
      <c r="OEY820" s="5"/>
      <c r="OEZ820" s="5"/>
      <c r="OFA820" s="5"/>
      <c r="OFB820" s="5"/>
      <c r="OFC820" s="5"/>
      <c r="OFD820" s="5"/>
      <c r="OFE820" s="5"/>
      <c r="OFF820" s="5"/>
      <c r="OFG820" s="5"/>
      <c r="OFH820" s="5"/>
      <c r="OFI820" s="5"/>
      <c r="OFJ820" s="5"/>
      <c r="OFK820" s="5"/>
      <c r="OFL820" s="5"/>
      <c r="OFM820" s="5"/>
      <c r="OFN820" s="5"/>
      <c r="OFO820" s="5"/>
      <c r="OFP820" s="5"/>
      <c r="OFQ820" s="5"/>
      <c r="OFR820" s="5"/>
      <c r="OFS820" s="5"/>
      <c r="OFT820" s="5"/>
      <c r="OFU820" s="5"/>
      <c r="OFV820" s="5"/>
      <c r="OFW820" s="5"/>
      <c r="OFX820" s="5"/>
      <c r="OFY820" s="5"/>
      <c r="OFZ820" s="5"/>
      <c r="OGA820" s="5"/>
      <c r="OGB820" s="5"/>
      <c r="OGC820" s="5"/>
      <c r="OGD820" s="5"/>
      <c r="OGE820" s="5"/>
      <c r="OGF820" s="5"/>
      <c r="OGG820" s="5"/>
      <c r="OGH820" s="5"/>
      <c r="OGI820" s="5"/>
      <c r="OGJ820" s="5"/>
      <c r="OGK820" s="5"/>
      <c r="OGL820" s="5"/>
      <c r="OGM820" s="5"/>
      <c r="OGN820" s="5"/>
      <c r="OGO820" s="5"/>
      <c r="OGP820" s="5"/>
      <c r="OGQ820" s="5"/>
      <c r="OGR820" s="5"/>
      <c r="OGS820" s="5"/>
      <c r="OGT820" s="5"/>
      <c r="OGU820" s="5"/>
      <c r="OGV820" s="5"/>
      <c r="OGW820" s="5"/>
      <c r="OGX820" s="5"/>
      <c r="OGY820" s="5"/>
      <c r="OGZ820" s="5"/>
      <c r="OHA820" s="5"/>
      <c r="OHB820" s="5"/>
      <c r="OHC820" s="5"/>
      <c r="OHD820" s="5"/>
      <c r="OHE820" s="5"/>
      <c r="OHF820" s="5"/>
      <c r="OHG820" s="5"/>
      <c r="OHH820" s="5"/>
      <c r="OHI820" s="5"/>
      <c r="OHJ820" s="5"/>
      <c r="OHK820" s="5"/>
      <c r="OHL820" s="5"/>
      <c r="OHM820" s="5"/>
      <c r="OHN820" s="5"/>
      <c r="OHO820" s="5"/>
      <c r="OHP820" s="5"/>
      <c r="OHQ820" s="5"/>
      <c r="OHR820" s="5"/>
      <c r="OHS820" s="5"/>
      <c r="OHT820" s="5"/>
      <c r="OHU820" s="5"/>
      <c r="OHV820" s="5"/>
      <c r="OHW820" s="5"/>
      <c r="OHX820" s="5"/>
      <c r="OHY820" s="5"/>
      <c r="OHZ820" s="5"/>
      <c r="OIA820" s="5"/>
      <c r="OIB820" s="5"/>
      <c r="OIC820" s="5"/>
      <c r="OID820" s="5"/>
      <c r="OIE820" s="5"/>
      <c r="OIF820" s="5"/>
      <c r="OIG820" s="5"/>
      <c r="OIH820" s="5"/>
      <c r="OII820" s="5"/>
      <c r="OIJ820" s="5"/>
      <c r="OIK820" s="5"/>
      <c r="OIL820" s="5"/>
      <c r="OIM820" s="5"/>
      <c r="OIN820" s="5"/>
      <c r="OIO820" s="5"/>
      <c r="OIP820" s="5"/>
      <c r="OIQ820" s="5"/>
      <c r="OIR820" s="5"/>
      <c r="OIS820" s="5"/>
      <c r="OIT820" s="5"/>
      <c r="OIU820" s="5"/>
      <c r="OIV820" s="5"/>
      <c r="OIW820" s="5"/>
      <c r="OIX820" s="5"/>
      <c r="OIY820" s="5"/>
      <c r="OIZ820" s="5"/>
      <c r="OJA820" s="5"/>
      <c r="OJB820" s="5"/>
      <c r="OJC820" s="5"/>
      <c r="OJD820" s="5"/>
      <c r="OJE820" s="5"/>
      <c r="OJF820" s="5"/>
      <c r="OJG820" s="5"/>
      <c r="OJH820" s="5"/>
      <c r="OJI820" s="5"/>
      <c r="OJJ820" s="5"/>
      <c r="OJK820" s="5"/>
      <c r="OJL820" s="5"/>
      <c r="OJM820" s="5"/>
      <c r="OJN820" s="5"/>
      <c r="OJO820" s="5"/>
      <c r="OJP820" s="5"/>
      <c r="OJQ820" s="5"/>
      <c r="OJR820" s="5"/>
      <c r="OJS820" s="5"/>
      <c r="OJT820" s="5"/>
      <c r="OJU820" s="5"/>
      <c r="OJV820" s="5"/>
      <c r="OJW820" s="5"/>
      <c r="OJX820" s="5"/>
      <c r="OJY820" s="5"/>
      <c r="OJZ820" s="5"/>
      <c r="OKA820" s="5"/>
      <c r="OKB820" s="5"/>
      <c r="OKC820" s="5"/>
      <c r="OKD820" s="5"/>
      <c r="OKE820" s="5"/>
      <c r="OKF820" s="5"/>
      <c r="OKG820" s="5"/>
      <c r="OKH820" s="5"/>
      <c r="OKI820" s="5"/>
      <c r="OKJ820" s="5"/>
      <c r="OKK820" s="5"/>
      <c r="OKL820" s="5"/>
      <c r="OKM820" s="5"/>
      <c r="OKN820" s="5"/>
      <c r="OKO820" s="5"/>
      <c r="OKP820" s="5"/>
      <c r="OKQ820" s="5"/>
      <c r="OKR820" s="5"/>
      <c r="OKS820" s="5"/>
      <c r="OKT820" s="5"/>
      <c r="OKU820" s="5"/>
      <c r="OKV820" s="5"/>
      <c r="OKW820" s="5"/>
      <c r="OKX820" s="5"/>
      <c r="OKY820" s="5"/>
      <c r="OKZ820" s="5"/>
      <c r="OLA820" s="5"/>
      <c r="OLB820" s="5"/>
      <c r="OLC820" s="5"/>
      <c r="OLD820" s="5"/>
      <c r="OLE820" s="5"/>
      <c r="OLF820" s="5"/>
      <c r="OLG820" s="5"/>
      <c r="OLH820" s="5"/>
      <c r="OLI820" s="5"/>
      <c r="OLJ820" s="5"/>
      <c r="OLK820" s="5"/>
      <c r="OLL820" s="5"/>
      <c r="OLM820" s="5"/>
      <c r="OLN820" s="5"/>
      <c r="OLO820" s="5"/>
      <c r="OLP820" s="5"/>
      <c r="OLQ820" s="5"/>
      <c r="OLR820" s="5"/>
      <c r="OLS820" s="5"/>
      <c r="OLT820" s="5"/>
      <c r="OLU820" s="5"/>
      <c r="OLV820" s="5"/>
      <c r="OLW820" s="5"/>
      <c r="OLX820" s="5"/>
      <c r="OLY820" s="5"/>
      <c r="OLZ820" s="5"/>
      <c r="OMA820" s="5"/>
      <c r="OMB820" s="5"/>
      <c r="OMC820" s="5"/>
      <c r="OMD820" s="5"/>
      <c r="OME820" s="5"/>
      <c r="OMF820" s="5"/>
      <c r="OMG820" s="5"/>
      <c r="OMH820" s="5"/>
      <c r="OMI820" s="5"/>
      <c r="OMJ820" s="5"/>
      <c r="OMK820" s="5"/>
      <c r="OML820" s="5"/>
      <c r="OMM820" s="5"/>
      <c r="OMN820" s="5"/>
      <c r="OMO820" s="5"/>
      <c r="OMP820" s="5"/>
      <c r="OMQ820" s="5"/>
      <c r="OMR820" s="5"/>
      <c r="OMS820" s="5"/>
      <c r="OMT820" s="5"/>
      <c r="OMU820" s="5"/>
      <c r="OMV820" s="5"/>
      <c r="OMW820" s="5"/>
      <c r="OMX820" s="5"/>
      <c r="OMY820" s="5"/>
      <c r="OMZ820" s="5"/>
      <c r="ONA820" s="5"/>
      <c r="ONB820" s="5"/>
      <c r="ONC820" s="5"/>
      <c r="OND820" s="5"/>
      <c r="ONE820" s="5"/>
      <c r="ONF820" s="5"/>
      <c r="ONG820" s="5"/>
      <c r="ONH820" s="5"/>
      <c r="ONI820" s="5"/>
      <c r="ONJ820" s="5"/>
      <c r="ONK820" s="5"/>
      <c r="ONL820" s="5"/>
      <c r="ONM820" s="5"/>
      <c r="ONN820" s="5"/>
      <c r="ONO820" s="5"/>
      <c r="ONP820" s="5"/>
      <c r="ONQ820" s="5"/>
      <c r="ONR820" s="5"/>
      <c r="ONS820" s="5"/>
      <c r="ONT820" s="5"/>
      <c r="ONU820" s="5"/>
      <c r="ONV820" s="5"/>
      <c r="ONW820" s="5"/>
      <c r="ONX820" s="5"/>
      <c r="ONY820" s="5"/>
      <c r="ONZ820" s="5"/>
      <c r="OOA820" s="5"/>
      <c r="OOB820" s="5"/>
      <c r="OOC820" s="5"/>
      <c r="OOD820" s="5"/>
      <c r="OOE820" s="5"/>
      <c r="OOF820" s="5"/>
      <c r="OOG820" s="5"/>
      <c r="OOH820" s="5"/>
      <c r="OOI820" s="5"/>
      <c r="OOJ820" s="5"/>
      <c r="OOK820" s="5"/>
      <c r="OOL820" s="5"/>
      <c r="OOM820" s="5"/>
      <c r="OON820" s="5"/>
      <c r="OOO820" s="5"/>
      <c r="OOP820" s="5"/>
      <c r="OOQ820" s="5"/>
      <c r="OOR820" s="5"/>
      <c r="OOS820" s="5"/>
      <c r="OOT820" s="5"/>
      <c r="OOU820" s="5"/>
      <c r="OOV820" s="5"/>
      <c r="OOW820" s="5"/>
      <c r="OOX820" s="5"/>
      <c r="OOY820" s="5"/>
      <c r="OOZ820" s="5"/>
      <c r="OPA820" s="5"/>
      <c r="OPB820" s="5"/>
      <c r="OPC820" s="5"/>
      <c r="OPD820" s="5"/>
      <c r="OPE820" s="5"/>
      <c r="OPF820" s="5"/>
      <c r="OPG820" s="5"/>
      <c r="OPH820" s="5"/>
      <c r="OPI820" s="5"/>
      <c r="OPJ820" s="5"/>
      <c r="OPK820" s="5"/>
      <c r="OPL820" s="5"/>
      <c r="OPM820" s="5"/>
      <c r="OPN820" s="5"/>
      <c r="OPO820" s="5"/>
      <c r="OPP820" s="5"/>
      <c r="OPQ820" s="5"/>
      <c r="OPR820" s="5"/>
      <c r="OPS820" s="5"/>
      <c r="OPT820" s="5"/>
      <c r="OPU820" s="5"/>
      <c r="OPV820" s="5"/>
      <c r="OPW820" s="5"/>
      <c r="OPX820" s="5"/>
      <c r="OPY820" s="5"/>
      <c r="OPZ820" s="5"/>
      <c r="OQA820" s="5"/>
      <c r="OQB820" s="5"/>
      <c r="OQC820" s="5"/>
      <c r="OQD820" s="5"/>
      <c r="OQE820" s="5"/>
      <c r="OQF820" s="5"/>
      <c r="OQG820" s="5"/>
      <c r="OQH820" s="5"/>
      <c r="OQI820" s="5"/>
      <c r="OQJ820" s="5"/>
      <c r="OQK820" s="5"/>
      <c r="OQL820" s="5"/>
      <c r="OQM820" s="5"/>
      <c r="OQN820" s="5"/>
      <c r="OQO820" s="5"/>
      <c r="OQP820" s="5"/>
      <c r="OQQ820" s="5"/>
      <c r="OQR820" s="5"/>
      <c r="OQS820" s="5"/>
      <c r="OQT820" s="5"/>
      <c r="OQU820" s="5"/>
      <c r="OQV820" s="5"/>
      <c r="OQW820" s="5"/>
      <c r="OQX820" s="5"/>
      <c r="OQY820" s="5"/>
      <c r="OQZ820" s="5"/>
      <c r="ORA820" s="5"/>
      <c r="ORB820" s="5"/>
      <c r="ORC820" s="5"/>
      <c r="ORD820" s="5"/>
      <c r="ORE820" s="5"/>
      <c r="ORF820" s="5"/>
      <c r="ORG820" s="5"/>
      <c r="ORH820" s="5"/>
      <c r="ORI820" s="5"/>
      <c r="ORJ820" s="5"/>
      <c r="ORK820" s="5"/>
      <c r="ORL820" s="5"/>
      <c r="ORM820" s="5"/>
      <c r="ORN820" s="5"/>
      <c r="ORO820" s="5"/>
      <c r="ORP820" s="5"/>
      <c r="ORQ820" s="5"/>
      <c r="ORR820" s="5"/>
      <c r="ORS820" s="5"/>
      <c r="ORT820" s="5"/>
      <c r="ORU820" s="5"/>
      <c r="ORV820" s="5"/>
      <c r="ORW820" s="5"/>
      <c r="ORX820" s="5"/>
      <c r="ORY820" s="5"/>
      <c r="ORZ820" s="5"/>
      <c r="OSA820" s="5"/>
      <c r="OSB820" s="5"/>
      <c r="OSC820" s="5"/>
      <c r="OSD820" s="5"/>
      <c r="OSE820" s="5"/>
      <c r="OSF820" s="5"/>
      <c r="OSG820" s="5"/>
      <c r="OSH820" s="5"/>
      <c r="OSI820" s="5"/>
      <c r="OSJ820" s="5"/>
      <c r="OSK820" s="5"/>
      <c r="OSL820" s="5"/>
      <c r="OSM820" s="5"/>
      <c r="OSN820" s="5"/>
      <c r="OSO820" s="5"/>
      <c r="OSP820" s="5"/>
      <c r="OSQ820" s="5"/>
      <c r="OSR820" s="5"/>
      <c r="OSS820" s="5"/>
      <c r="OST820" s="5"/>
      <c r="OSU820" s="5"/>
      <c r="OSV820" s="5"/>
      <c r="OSW820" s="5"/>
      <c r="OSX820" s="5"/>
      <c r="OSY820" s="5"/>
      <c r="OSZ820" s="5"/>
      <c r="OTA820" s="5"/>
      <c r="OTB820" s="5"/>
      <c r="OTC820" s="5"/>
      <c r="OTD820" s="5"/>
      <c r="OTE820" s="5"/>
      <c r="OTF820" s="5"/>
      <c r="OTG820" s="5"/>
      <c r="OTH820" s="5"/>
      <c r="OTI820" s="5"/>
      <c r="OTJ820" s="5"/>
      <c r="OTK820" s="5"/>
      <c r="OTL820" s="5"/>
      <c r="OTM820" s="5"/>
      <c r="OTN820" s="5"/>
      <c r="OTO820" s="5"/>
      <c r="OTP820" s="5"/>
      <c r="OTQ820" s="5"/>
      <c r="OTR820" s="5"/>
      <c r="OTS820" s="5"/>
      <c r="OTT820" s="5"/>
      <c r="OTU820" s="5"/>
      <c r="OTV820" s="5"/>
      <c r="OTW820" s="5"/>
      <c r="OTX820" s="5"/>
      <c r="OTY820" s="5"/>
      <c r="OTZ820" s="5"/>
      <c r="OUA820" s="5"/>
      <c r="OUB820" s="5"/>
      <c r="OUC820" s="5"/>
      <c r="OUD820" s="5"/>
      <c r="OUE820" s="5"/>
      <c r="OUF820" s="5"/>
      <c r="OUG820" s="5"/>
      <c r="OUH820" s="5"/>
      <c r="OUI820" s="5"/>
      <c r="OUJ820" s="5"/>
      <c r="OUK820" s="5"/>
      <c r="OUL820" s="5"/>
      <c r="OUM820" s="5"/>
      <c r="OUN820" s="5"/>
      <c r="OUO820" s="5"/>
      <c r="OUP820" s="5"/>
      <c r="OUQ820" s="5"/>
      <c r="OUR820" s="5"/>
      <c r="OUS820" s="5"/>
      <c r="OUT820" s="5"/>
      <c r="OUU820" s="5"/>
      <c r="OUV820" s="5"/>
      <c r="OUW820" s="5"/>
      <c r="OUX820" s="5"/>
      <c r="OUY820" s="5"/>
      <c r="OUZ820" s="5"/>
      <c r="OVA820" s="5"/>
      <c r="OVB820" s="5"/>
      <c r="OVC820" s="5"/>
      <c r="OVD820" s="5"/>
      <c r="OVE820" s="5"/>
      <c r="OVF820" s="5"/>
      <c r="OVG820" s="5"/>
      <c r="OVH820" s="5"/>
      <c r="OVI820" s="5"/>
      <c r="OVJ820" s="5"/>
      <c r="OVK820" s="5"/>
      <c r="OVL820" s="5"/>
      <c r="OVM820" s="5"/>
      <c r="OVN820" s="5"/>
      <c r="OVO820" s="5"/>
      <c r="OVP820" s="5"/>
      <c r="OVQ820" s="5"/>
      <c r="OVR820" s="5"/>
      <c r="OVS820" s="5"/>
      <c r="OVT820" s="5"/>
      <c r="OVU820" s="5"/>
      <c r="OVV820" s="5"/>
      <c r="OVW820" s="5"/>
      <c r="OVX820" s="5"/>
      <c r="OVY820" s="5"/>
      <c r="OVZ820" s="5"/>
      <c r="OWA820" s="5"/>
      <c r="OWB820" s="5"/>
      <c r="OWC820" s="5"/>
      <c r="OWD820" s="5"/>
      <c r="OWE820" s="5"/>
      <c r="OWF820" s="5"/>
      <c r="OWG820" s="5"/>
      <c r="OWH820" s="5"/>
      <c r="OWI820" s="5"/>
      <c r="OWJ820" s="5"/>
      <c r="OWK820" s="5"/>
      <c r="OWL820" s="5"/>
      <c r="OWM820" s="5"/>
      <c r="OWN820" s="5"/>
      <c r="OWO820" s="5"/>
      <c r="OWP820" s="5"/>
      <c r="OWQ820" s="5"/>
      <c r="OWR820" s="5"/>
      <c r="OWS820" s="5"/>
      <c r="OWT820" s="5"/>
      <c r="OWU820" s="5"/>
      <c r="OWV820" s="5"/>
      <c r="OWW820" s="5"/>
      <c r="OWX820" s="5"/>
      <c r="OWY820" s="5"/>
      <c r="OWZ820" s="5"/>
      <c r="OXA820" s="5"/>
      <c r="OXB820" s="5"/>
      <c r="OXC820" s="5"/>
      <c r="OXD820" s="5"/>
      <c r="OXE820" s="5"/>
      <c r="OXF820" s="5"/>
      <c r="OXG820" s="5"/>
      <c r="OXH820" s="5"/>
      <c r="OXI820" s="5"/>
      <c r="OXJ820" s="5"/>
      <c r="OXK820" s="5"/>
      <c r="OXL820" s="5"/>
      <c r="OXM820" s="5"/>
      <c r="OXN820" s="5"/>
      <c r="OXO820" s="5"/>
      <c r="OXP820" s="5"/>
      <c r="OXQ820" s="5"/>
      <c r="OXR820" s="5"/>
      <c r="OXS820" s="5"/>
      <c r="OXT820" s="5"/>
      <c r="OXU820" s="5"/>
      <c r="OXV820" s="5"/>
      <c r="OXW820" s="5"/>
      <c r="OXX820" s="5"/>
      <c r="OXY820" s="5"/>
      <c r="OXZ820" s="5"/>
      <c r="OYA820" s="5"/>
      <c r="OYB820" s="5"/>
      <c r="OYC820" s="5"/>
      <c r="OYD820" s="5"/>
      <c r="OYE820" s="5"/>
      <c r="OYF820" s="5"/>
      <c r="OYG820" s="5"/>
      <c r="OYH820" s="5"/>
      <c r="OYI820" s="5"/>
      <c r="OYJ820" s="5"/>
      <c r="OYK820" s="5"/>
      <c r="OYL820" s="5"/>
      <c r="OYM820" s="5"/>
      <c r="OYN820" s="5"/>
      <c r="OYO820" s="5"/>
      <c r="OYP820" s="5"/>
      <c r="OYQ820" s="5"/>
      <c r="OYR820" s="5"/>
      <c r="OYS820" s="5"/>
      <c r="OYT820" s="5"/>
      <c r="OYU820" s="5"/>
      <c r="OYV820" s="5"/>
      <c r="OYW820" s="5"/>
      <c r="OYX820" s="5"/>
      <c r="OYY820" s="5"/>
      <c r="OYZ820" s="5"/>
      <c r="OZA820" s="5"/>
      <c r="OZB820" s="5"/>
      <c r="OZC820" s="5"/>
      <c r="OZD820" s="5"/>
      <c r="OZE820" s="5"/>
      <c r="OZF820" s="5"/>
      <c r="OZG820" s="5"/>
      <c r="OZH820" s="5"/>
      <c r="OZI820" s="5"/>
      <c r="OZJ820" s="5"/>
      <c r="OZK820" s="5"/>
      <c r="OZL820" s="5"/>
      <c r="OZM820" s="5"/>
      <c r="OZN820" s="5"/>
      <c r="OZO820" s="5"/>
      <c r="OZP820" s="5"/>
      <c r="OZQ820" s="5"/>
      <c r="OZR820" s="5"/>
      <c r="OZS820" s="5"/>
      <c r="OZT820" s="5"/>
      <c r="OZU820" s="5"/>
      <c r="OZV820" s="5"/>
      <c r="OZW820" s="5"/>
      <c r="OZX820" s="5"/>
      <c r="OZY820" s="5"/>
      <c r="OZZ820" s="5"/>
      <c r="PAA820" s="5"/>
      <c r="PAB820" s="5"/>
      <c r="PAC820" s="5"/>
      <c r="PAD820" s="5"/>
      <c r="PAE820" s="5"/>
      <c r="PAF820" s="5"/>
      <c r="PAG820" s="5"/>
      <c r="PAH820" s="5"/>
      <c r="PAI820" s="5"/>
      <c r="PAJ820" s="5"/>
      <c r="PAK820" s="5"/>
      <c r="PAL820" s="5"/>
      <c r="PAM820" s="5"/>
      <c r="PAN820" s="5"/>
      <c r="PAO820" s="5"/>
      <c r="PAP820" s="5"/>
      <c r="PAQ820" s="5"/>
      <c r="PAR820" s="5"/>
      <c r="PAS820" s="5"/>
      <c r="PAT820" s="5"/>
      <c r="PAU820" s="5"/>
      <c r="PAV820" s="5"/>
      <c r="PAW820" s="5"/>
      <c r="PAX820" s="5"/>
      <c r="PAY820" s="5"/>
      <c r="PAZ820" s="5"/>
      <c r="PBA820" s="5"/>
      <c r="PBB820" s="5"/>
      <c r="PBC820" s="5"/>
      <c r="PBD820" s="5"/>
      <c r="PBE820" s="5"/>
      <c r="PBF820" s="5"/>
      <c r="PBG820" s="5"/>
      <c r="PBH820" s="5"/>
      <c r="PBI820" s="5"/>
      <c r="PBJ820" s="5"/>
      <c r="PBK820" s="5"/>
      <c r="PBL820" s="5"/>
      <c r="PBM820" s="5"/>
      <c r="PBN820" s="5"/>
      <c r="PBO820" s="5"/>
      <c r="PBP820" s="5"/>
      <c r="PBQ820" s="5"/>
      <c r="PBR820" s="5"/>
      <c r="PBS820" s="5"/>
      <c r="PBT820" s="5"/>
      <c r="PBU820" s="5"/>
      <c r="PBV820" s="5"/>
      <c r="PBW820" s="5"/>
      <c r="PBX820" s="5"/>
      <c r="PBY820" s="5"/>
      <c r="PBZ820" s="5"/>
      <c r="PCA820" s="5"/>
      <c r="PCB820" s="5"/>
      <c r="PCC820" s="5"/>
      <c r="PCD820" s="5"/>
      <c r="PCE820" s="5"/>
      <c r="PCF820" s="5"/>
      <c r="PCG820" s="5"/>
      <c r="PCH820" s="5"/>
      <c r="PCI820" s="5"/>
      <c r="PCJ820" s="5"/>
      <c r="PCK820" s="5"/>
      <c r="PCL820" s="5"/>
      <c r="PCM820" s="5"/>
      <c r="PCN820" s="5"/>
      <c r="PCO820" s="5"/>
      <c r="PCP820" s="5"/>
      <c r="PCQ820" s="5"/>
      <c r="PCR820" s="5"/>
      <c r="PCS820" s="5"/>
      <c r="PCT820" s="5"/>
      <c r="PCU820" s="5"/>
      <c r="PCV820" s="5"/>
      <c r="PCW820" s="5"/>
      <c r="PCX820" s="5"/>
      <c r="PCY820" s="5"/>
      <c r="PCZ820" s="5"/>
      <c r="PDA820" s="5"/>
      <c r="PDB820" s="5"/>
      <c r="PDC820" s="5"/>
      <c r="PDD820" s="5"/>
      <c r="PDE820" s="5"/>
      <c r="PDF820" s="5"/>
      <c r="PDG820" s="5"/>
      <c r="PDH820" s="5"/>
      <c r="PDI820" s="5"/>
      <c r="PDJ820" s="5"/>
      <c r="PDK820" s="5"/>
      <c r="PDL820" s="5"/>
      <c r="PDM820" s="5"/>
      <c r="PDN820" s="5"/>
      <c r="PDO820" s="5"/>
      <c r="PDP820" s="5"/>
      <c r="PDQ820" s="5"/>
      <c r="PDR820" s="5"/>
      <c r="PDS820" s="5"/>
      <c r="PDT820" s="5"/>
      <c r="PDU820" s="5"/>
      <c r="PDV820" s="5"/>
      <c r="PDW820" s="5"/>
      <c r="PDX820" s="5"/>
      <c r="PDY820" s="5"/>
      <c r="PDZ820" s="5"/>
      <c r="PEA820" s="5"/>
      <c r="PEB820" s="5"/>
      <c r="PEC820" s="5"/>
      <c r="PED820" s="5"/>
      <c r="PEE820" s="5"/>
      <c r="PEF820" s="5"/>
      <c r="PEG820" s="5"/>
      <c r="PEH820" s="5"/>
      <c r="PEI820" s="5"/>
      <c r="PEJ820" s="5"/>
      <c r="PEK820" s="5"/>
      <c r="PEL820" s="5"/>
      <c r="PEM820" s="5"/>
      <c r="PEN820" s="5"/>
      <c r="PEO820" s="5"/>
      <c r="PEP820" s="5"/>
      <c r="PEQ820" s="5"/>
      <c r="PER820" s="5"/>
      <c r="PES820" s="5"/>
      <c r="PET820" s="5"/>
      <c r="PEU820" s="5"/>
      <c r="PEV820" s="5"/>
      <c r="PEW820" s="5"/>
      <c r="PEX820" s="5"/>
      <c r="PEY820" s="5"/>
      <c r="PEZ820" s="5"/>
      <c r="PFA820" s="5"/>
      <c r="PFB820" s="5"/>
      <c r="PFC820" s="5"/>
      <c r="PFD820" s="5"/>
      <c r="PFE820" s="5"/>
      <c r="PFF820" s="5"/>
      <c r="PFG820" s="5"/>
      <c r="PFH820" s="5"/>
      <c r="PFI820" s="5"/>
      <c r="PFJ820" s="5"/>
      <c r="PFK820" s="5"/>
      <c r="PFL820" s="5"/>
      <c r="PFM820" s="5"/>
      <c r="PFN820" s="5"/>
      <c r="PFO820" s="5"/>
      <c r="PFP820" s="5"/>
      <c r="PFQ820" s="5"/>
      <c r="PFR820" s="5"/>
      <c r="PFS820" s="5"/>
      <c r="PFT820" s="5"/>
      <c r="PFU820" s="5"/>
      <c r="PFV820" s="5"/>
      <c r="PFW820" s="5"/>
      <c r="PFX820" s="5"/>
      <c r="PFY820" s="5"/>
      <c r="PFZ820" s="5"/>
      <c r="PGA820" s="5"/>
      <c r="PGB820" s="5"/>
      <c r="PGC820" s="5"/>
      <c r="PGD820" s="5"/>
      <c r="PGE820" s="5"/>
      <c r="PGF820" s="5"/>
      <c r="PGG820" s="5"/>
      <c r="PGH820" s="5"/>
      <c r="PGI820" s="5"/>
      <c r="PGJ820" s="5"/>
      <c r="PGK820" s="5"/>
      <c r="PGL820" s="5"/>
      <c r="PGM820" s="5"/>
      <c r="PGN820" s="5"/>
      <c r="PGO820" s="5"/>
      <c r="PGP820" s="5"/>
      <c r="PGQ820" s="5"/>
      <c r="PGR820" s="5"/>
      <c r="PGS820" s="5"/>
      <c r="PGT820" s="5"/>
      <c r="PGU820" s="5"/>
      <c r="PGV820" s="5"/>
      <c r="PGW820" s="5"/>
      <c r="PGX820" s="5"/>
      <c r="PGY820" s="5"/>
      <c r="PGZ820" s="5"/>
      <c r="PHA820" s="5"/>
      <c r="PHB820" s="5"/>
      <c r="PHC820" s="5"/>
      <c r="PHD820" s="5"/>
      <c r="PHE820" s="5"/>
      <c r="PHF820" s="5"/>
      <c r="PHG820" s="5"/>
      <c r="PHH820" s="5"/>
      <c r="PHI820" s="5"/>
      <c r="PHJ820" s="5"/>
      <c r="PHK820" s="5"/>
      <c r="PHL820" s="5"/>
      <c r="PHM820" s="5"/>
      <c r="PHN820" s="5"/>
      <c r="PHO820" s="5"/>
      <c r="PHP820" s="5"/>
      <c r="PHQ820" s="5"/>
      <c r="PHR820" s="5"/>
      <c r="PHS820" s="5"/>
      <c r="PHT820" s="5"/>
      <c r="PHU820" s="5"/>
      <c r="PHV820" s="5"/>
      <c r="PHW820" s="5"/>
      <c r="PHX820" s="5"/>
      <c r="PHY820" s="5"/>
      <c r="PHZ820" s="5"/>
      <c r="PIA820" s="5"/>
      <c r="PIB820" s="5"/>
      <c r="PIC820" s="5"/>
      <c r="PID820" s="5"/>
      <c r="PIE820" s="5"/>
      <c r="PIF820" s="5"/>
      <c r="PIG820" s="5"/>
      <c r="PIH820" s="5"/>
      <c r="PII820" s="5"/>
      <c r="PIJ820" s="5"/>
      <c r="PIK820" s="5"/>
      <c r="PIL820" s="5"/>
      <c r="PIM820" s="5"/>
      <c r="PIN820" s="5"/>
      <c r="PIO820" s="5"/>
      <c r="PIP820" s="5"/>
      <c r="PIQ820" s="5"/>
      <c r="PIR820" s="5"/>
      <c r="PIS820" s="5"/>
      <c r="PIT820" s="5"/>
      <c r="PIU820" s="5"/>
      <c r="PIV820" s="5"/>
      <c r="PIW820" s="5"/>
      <c r="PIX820" s="5"/>
      <c r="PIY820" s="5"/>
      <c r="PIZ820" s="5"/>
      <c r="PJA820" s="5"/>
      <c r="PJB820" s="5"/>
      <c r="PJC820" s="5"/>
      <c r="PJD820" s="5"/>
      <c r="PJE820" s="5"/>
      <c r="PJF820" s="5"/>
      <c r="PJG820" s="5"/>
      <c r="PJH820" s="5"/>
      <c r="PJI820" s="5"/>
      <c r="PJJ820" s="5"/>
      <c r="PJK820" s="5"/>
      <c r="PJL820" s="5"/>
      <c r="PJM820" s="5"/>
      <c r="PJN820" s="5"/>
      <c r="PJO820" s="5"/>
      <c r="PJP820" s="5"/>
      <c r="PJQ820" s="5"/>
      <c r="PJR820" s="5"/>
      <c r="PJS820" s="5"/>
      <c r="PJT820" s="5"/>
      <c r="PJU820" s="5"/>
      <c r="PJV820" s="5"/>
      <c r="PJW820" s="5"/>
      <c r="PJX820" s="5"/>
      <c r="PJY820" s="5"/>
      <c r="PJZ820" s="5"/>
      <c r="PKA820" s="5"/>
      <c r="PKB820" s="5"/>
      <c r="PKC820" s="5"/>
      <c r="PKD820" s="5"/>
      <c r="PKE820" s="5"/>
      <c r="PKF820" s="5"/>
      <c r="PKG820" s="5"/>
      <c r="PKH820" s="5"/>
      <c r="PKI820" s="5"/>
      <c r="PKJ820" s="5"/>
      <c r="PKK820" s="5"/>
      <c r="PKL820" s="5"/>
      <c r="PKM820" s="5"/>
      <c r="PKN820" s="5"/>
      <c r="PKO820" s="5"/>
      <c r="PKP820" s="5"/>
      <c r="PKQ820" s="5"/>
      <c r="PKR820" s="5"/>
      <c r="PKS820" s="5"/>
      <c r="PKT820" s="5"/>
      <c r="PKU820" s="5"/>
      <c r="PKV820" s="5"/>
      <c r="PKW820" s="5"/>
      <c r="PKX820" s="5"/>
      <c r="PKY820" s="5"/>
      <c r="PKZ820" s="5"/>
      <c r="PLA820" s="5"/>
      <c r="PLB820" s="5"/>
      <c r="PLC820" s="5"/>
      <c r="PLD820" s="5"/>
      <c r="PLE820" s="5"/>
      <c r="PLF820" s="5"/>
      <c r="PLG820" s="5"/>
      <c r="PLH820" s="5"/>
      <c r="PLI820" s="5"/>
      <c r="PLJ820" s="5"/>
      <c r="PLK820" s="5"/>
      <c r="PLL820" s="5"/>
      <c r="PLM820" s="5"/>
      <c r="PLN820" s="5"/>
      <c r="PLO820" s="5"/>
      <c r="PLP820" s="5"/>
      <c r="PLQ820" s="5"/>
      <c r="PLR820" s="5"/>
      <c r="PLS820" s="5"/>
      <c r="PLT820" s="5"/>
      <c r="PLU820" s="5"/>
      <c r="PLV820" s="5"/>
      <c r="PLW820" s="5"/>
      <c r="PLX820" s="5"/>
      <c r="PLY820" s="5"/>
      <c r="PLZ820" s="5"/>
      <c r="PMA820" s="5"/>
      <c r="PMB820" s="5"/>
      <c r="PMC820" s="5"/>
      <c r="PMD820" s="5"/>
      <c r="PME820" s="5"/>
      <c r="PMF820" s="5"/>
      <c r="PMG820" s="5"/>
      <c r="PMH820" s="5"/>
      <c r="PMI820" s="5"/>
      <c r="PMJ820" s="5"/>
      <c r="PMK820" s="5"/>
      <c r="PML820" s="5"/>
      <c r="PMM820" s="5"/>
      <c r="PMN820" s="5"/>
      <c r="PMO820" s="5"/>
      <c r="PMP820" s="5"/>
      <c r="PMQ820" s="5"/>
      <c r="PMR820" s="5"/>
      <c r="PMS820" s="5"/>
      <c r="PMT820" s="5"/>
      <c r="PMU820" s="5"/>
      <c r="PMV820" s="5"/>
      <c r="PMW820" s="5"/>
      <c r="PMX820" s="5"/>
      <c r="PMY820" s="5"/>
      <c r="PMZ820" s="5"/>
      <c r="PNA820" s="5"/>
      <c r="PNB820" s="5"/>
      <c r="PNC820" s="5"/>
      <c r="PND820" s="5"/>
      <c r="PNE820" s="5"/>
      <c r="PNF820" s="5"/>
      <c r="PNG820" s="5"/>
      <c r="PNH820" s="5"/>
      <c r="PNI820" s="5"/>
      <c r="PNJ820" s="5"/>
      <c r="PNK820" s="5"/>
      <c r="PNL820" s="5"/>
      <c r="PNM820" s="5"/>
      <c r="PNN820" s="5"/>
      <c r="PNO820" s="5"/>
      <c r="PNP820" s="5"/>
      <c r="PNQ820" s="5"/>
      <c r="PNR820" s="5"/>
      <c r="PNS820" s="5"/>
      <c r="PNT820" s="5"/>
      <c r="PNU820" s="5"/>
      <c r="PNV820" s="5"/>
      <c r="PNW820" s="5"/>
      <c r="PNX820" s="5"/>
      <c r="PNY820" s="5"/>
      <c r="PNZ820" s="5"/>
      <c r="POA820" s="5"/>
      <c r="POB820" s="5"/>
      <c r="POC820" s="5"/>
      <c r="POD820" s="5"/>
      <c r="POE820" s="5"/>
      <c r="POF820" s="5"/>
      <c r="POG820" s="5"/>
      <c r="POH820" s="5"/>
      <c r="POI820" s="5"/>
      <c r="POJ820" s="5"/>
      <c r="POK820" s="5"/>
      <c r="POL820" s="5"/>
      <c r="POM820" s="5"/>
      <c r="PON820" s="5"/>
      <c r="POO820" s="5"/>
      <c r="POP820" s="5"/>
      <c r="POQ820" s="5"/>
      <c r="POR820" s="5"/>
      <c r="POS820" s="5"/>
      <c r="POT820" s="5"/>
      <c r="POU820" s="5"/>
      <c r="POV820" s="5"/>
      <c r="POW820" s="5"/>
      <c r="POX820" s="5"/>
      <c r="POY820" s="5"/>
      <c r="POZ820" s="5"/>
      <c r="PPA820" s="5"/>
      <c r="PPB820" s="5"/>
      <c r="PPC820" s="5"/>
      <c r="PPD820" s="5"/>
      <c r="PPE820" s="5"/>
      <c r="PPF820" s="5"/>
      <c r="PPG820" s="5"/>
      <c r="PPH820" s="5"/>
      <c r="PPI820" s="5"/>
      <c r="PPJ820" s="5"/>
      <c r="PPK820" s="5"/>
      <c r="PPL820" s="5"/>
      <c r="PPM820" s="5"/>
      <c r="PPN820" s="5"/>
      <c r="PPO820" s="5"/>
      <c r="PPP820" s="5"/>
      <c r="PPQ820" s="5"/>
      <c r="PPR820" s="5"/>
      <c r="PPS820" s="5"/>
      <c r="PPT820" s="5"/>
      <c r="PPU820" s="5"/>
      <c r="PPV820" s="5"/>
      <c r="PPW820" s="5"/>
      <c r="PPX820" s="5"/>
      <c r="PPY820" s="5"/>
      <c r="PPZ820" s="5"/>
      <c r="PQA820" s="5"/>
      <c r="PQB820" s="5"/>
      <c r="PQC820" s="5"/>
      <c r="PQD820" s="5"/>
      <c r="PQE820" s="5"/>
      <c r="PQF820" s="5"/>
      <c r="PQG820" s="5"/>
      <c r="PQH820" s="5"/>
      <c r="PQI820" s="5"/>
      <c r="PQJ820" s="5"/>
      <c r="PQK820" s="5"/>
      <c r="PQL820" s="5"/>
      <c r="PQM820" s="5"/>
      <c r="PQN820" s="5"/>
      <c r="PQO820" s="5"/>
      <c r="PQP820" s="5"/>
      <c r="PQQ820" s="5"/>
      <c r="PQR820" s="5"/>
      <c r="PQS820" s="5"/>
      <c r="PQT820" s="5"/>
      <c r="PQU820" s="5"/>
      <c r="PQV820" s="5"/>
      <c r="PQW820" s="5"/>
      <c r="PQX820" s="5"/>
      <c r="PQY820" s="5"/>
      <c r="PQZ820" s="5"/>
      <c r="PRA820" s="5"/>
      <c r="PRB820" s="5"/>
      <c r="PRC820" s="5"/>
      <c r="PRD820" s="5"/>
      <c r="PRE820" s="5"/>
      <c r="PRF820" s="5"/>
      <c r="PRG820" s="5"/>
      <c r="PRH820" s="5"/>
      <c r="PRI820" s="5"/>
      <c r="PRJ820" s="5"/>
      <c r="PRK820" s="5"/>
      <c r="PRL820" s="5"/>
      <c r="PRM820" s="5"/>
      <c r="PRN820" s="5"/>
      <c r="PRO820" s="5"/>
      <c r="PRP820" s="5"/>
      <c r="PRQ820" s="5"/>
      <c r="PRR820" s="5"/>
      <c r="PRS820" s="5"/>
      <c r="PRT820" s="5"/>
      <c r="PRU820" s="5"/>
      <c r="PRV820" s="5"/>
      <c r="PRW820" s="5"/>
      <c r="PRX820" s="5"/>
      <c r="PRY820" s="5"/>
      <c r="PRZ820" s="5"/>
      <c r="PSA820" s="5"/>
      <c r="PSB820" s="5"/>
      <c r="PSC820" s="5"/>
      <c r="PSD820" s="5"/>
      <c r="PSE820" s="5"/>
      <c r="PSF820" s="5"/>
      <c r="PSG820" s="5"/>
      <c r="PSH820" s="5"/>
      <c r="PSI820" s="5"/>
      <c r="PSJ820" s="5"/>
      <c r="PSK820" s="5"/>
      <c r="PSL820" s="5"/>
      <c r="PSM820" s="5"/>
      <c r="PSN820" s="5"/>
      <c r="PSO820" s="5"/>
      <c r="PSP820" s="5"/>
      <c r="PSQ820" s="5"/>
      <c r="PSR820" s="5"/>
      <c r="PSS820" s="5"/>
      <c r="PST820" s="5"/>
      <c r="PSU820" s="5"/>
      <c r="PSV820" s="5"/>
      <c r="PSW820" s="5"/>
      <c r="PSX820" s="5"/>
      <c r="PSY820" s="5"/>
      <c r="PSZ820" s="5"/>
      <c r="PTA820" s="5"/>
      <c r="PTB820" s="5"/>
      <c r="PTC820" s="5"/>
      <c r="PTD820" s="5"/>
      <c r="PTE820" s="5"/>
      <c r="PTF820" s="5"/>
      <c r="PTG820" s="5"/>
      <c r="PTH820" s="5"/>
      <c r="PTI820" s="5"/>
      <c r="PTJ820" s="5"/>
      <c r="PTK820" s="5"/>
      <c r="PTL820" s="5"/>
      <c r="PTM820" s="5"/>
      <c r="PTN820" s="5"/>
      <c r="PTO820" s="5"/>
      <c r="PTP820" s="5"/>
      <c r="PTQ820" s="5"/>
      <c r="PTR820" s="5"/>
      <c r="PTS820" s="5"/>
      <c r="PTT820" s="5"/>
      <c r="PTU820" s="5"/>
      <c r="PTV820" s="5"/>
      <c r="PTW820" s="5"/>
      <c r="PTX820" s="5"/>
      <c r="PTY820" s="5"/>
      <c r="PTZ820" s="5"/>
      <c r="PUA820" s="5"/>
      <c r="PUB820" s="5"/>
      <c r="PUC820" s="5"/>
      <c r="PUD820" s="5"/>
      <c r="PUE820" s="5"/>
      <c r="PUF820" s="5"/>
      <c r="PUG820" s="5"/>
      <c r="PUH820" s="5"/>
      <c r="PUI820" s="5"/>
      <c r="PUJ820" s="5"/>
      <c r="PUK820" s="5"/>
      <c r="PUL820" s="5"/>
      <c r="PUM820" s="5"/>
      <c r="PUN820" s="5"/>
      <c r="PUO820" s="5"/>
      <c r="PUP820" s="5"/>
      <c r="PUQ820" s="5"/>
      <c r="PUR820" s="5"/>
      <c r="PUS820" s="5"/>
      <c r="PUT820" s="5"/>
      <c r="PUU820" s="5"/>
      <c r="PUV820" s="5"/>
      <c r="PUW820" s="5"/>
      <c r="PUX820" s="5"/>
      <c r="PUY820" s="5"/>
      <c r="PUZ820" s="5"/>
      <c r="PVA820" s="5"/>
      <c r="PVB820" s="5"/>
      <c r="PVC820" s="5"/>
      <c r="PVD820" s="5"/>
      <c r="PVE820" s="5"/>
      <c r="PVF820" s="5"/>
      <c r="PVG820" s="5"/>
      <c r="PVH820" s="5"/>
      <c r="PVI820" s="5"/>
      <c r="PVJ820" s="5"/>
      <c r="PVK820" s="5"/>
      <c r="PVL820" s="5"/>
      <c r="PVM820" s="5"/>
      <c r="PVN820" s="5"/>
      <c r="PVO820" s="5"/>
      <c r="PVP820" s="5"/>
      <c r="PVQ820" s="5"/>
      <c r="PVR820" s="5"/>
      <c r="PVS820" s="5"/>
      <c r="PVT820" s="5"/>
      <c r="PVU820" s="5"/>
      <c r="PVV820" s="5"/>
      <c r="PVW820" s="5"/>
      <c r="PVX820" s="5"/>
      <c r="PVY820" s="5"/>
      <c r="PVZ820" s="5"/>
      <c r="PWA820" s="5"/>
      <c r="PWB820" s="5"/>
      <c r="PWC820" s="5"/>
      <c r="PWD820" s="5"/>
      <c r="PWE820" s="5"/>
      <c r="PWF820" s="5"/>
      <c r="PWG820" s="5"/>
      <c r="PWH820" s="5"/>
      <c r="PWI820" s="5"/>
      <c r="PWJ820" s="5"/>
      <c r="PWK820" s="5"/>
      <c r="PWL820" s="5"/>
      <c r="PWM820" s="5"/>
      <c r="PWN820" s="5"/>
      <c r="PWO820" s="5"/>
      <c r="PWP820" s="5"/>
      <c r="PWQ820" s="5"/>
      <c r="PWR820" s="5"/>
      <c r="PWS820" s="5"/>
      <c r="PWT820" s="5"/>
      <c r="PWU820" s="5"/>
      <c r="PWV820" s="5"/>
      <c r="PWW820" s="5"/>
      <c r="PWX820" s="5"/>
      <c r="PWY820" s="5"/>
      <c r="PWZ820" s="5"/>
      <c r="PXA820" s="5"/>
      <c r="PXB820" s="5"/>
      <c r="PXC820" s="5"/>
      <c r="PXD820" s="5"/>
      <c r="PXE820" s="5"/>
      <c r="PXF820" s="5"/>
      <c r="PXG820" s="5"/>
      <c r="PXH820" s="5"/>
      <c r="PXI820" s="5"/>
      <c r="PXJ820" s="5"/>
      <c r="PXK820" s="5"/>
      <c r="PXL820" s="5"/>
      <c r="PXM820" s="5"/>
      <c r="PXN820" s="5"/>
      <c r="PXO820" s="5"/>
      <c r="PXP820" s="5"/>
      <c r="PXQ820" s="5"/>
      <c r="PXR820" s="5"/>
      <c r="PXS820" s="5"/>
      <c r="PXT820" s="5"/>
      <c r="PXU820" s="5"/>
      <c r="PXV820" s="5"/>
      <c r="PXW820" s="5"/>
      <c r="PXX820" s="5"/>
      <c r="PXY820" s="5"/>
      <c r="PXZ820" s="5"/>
      <c r="PYA820" s="5"/>
      <c r="PYB820" s="5"/>
      <c r="PYC820" s="5"/>
      <c r="PYD820" s="5"/>
      <c r="PYE820" s="5"/>
      <c r="PYF820" s="5"/>
      <c r="PYG820" s="5"/>
      <c r="PYH820" s="5"/>
      <c r="PYI820" s="5"/>
      <c r="PYJ820" s="5"/>
      <c r="PYK820" s="5"/>
      <c r="PYL820" s="5"/>
      <c r="PYM820" s="5"/>
      <c r="PYN820" s="5"/>
      <c r="PYO820" s="5"/>
      <c r="PYP820" s="5"/>
      <c r="PYQ820" s="5"/>
      <c r="PYR820" s="5"/>
      <c r="PYS820" s="5"/>
      <c r="PYT820" s="5"/>
      <c r="PYU820" s="5"/>
      <c r="PYV820" s="5"/>
      <c r="PYW820" s="5"/>
      <c r="PYX820" s="5"/>
      <c r="PYY820" s="5"/>
      <c r="PYZ820" s="5"/>
      <c r="PZA820" s="5"/>
      <c r="PZB820" s="5"/>
      <c r="PZC820" s="5"/>
      <c r="PZD820" s="5"/>
      <c r="PZE820" s="5"/>
      <c r="PZF820" s="5"/>
      <c r="PZG820" s="5"/>
      <c r="PZH820" s="5"/>
      <c r="PZI820" s="5"/>
      <c r="PZJ820" s="5"/>
      <c r="PZK820" s="5"/>
      <c r="PZL820" s="5"/>
      <c r="PZM820" s="5"/>
      <c r="PZN820" s="5"/>
      <c r="PZO820" s="5"/>
      <c r="PZP820" s="5"/>
      <c r="PZQ820" s="5"/>
      <c r="PZR820" s="5"/>
      <c r="PZS820" s="5"/>
      <c r="PZT820" s="5"/>
      <c r="PZU820" s="5"/>
      <c r="PZV820" s="5"/>
      <c r="PZW820" s="5"/>
      <c r="PZX820" s="5"/>
      <c r="PZY820" s="5"/>
      <c r="PZZ820" s="5"/>
      <c r="QAA820" s="5"/>
      <c r="QAB820" s="5"/>
      <c r="QAC820" s="5"/>
      <c r="QAD820" s="5"/>
      <c r="QAE820" s="5"/>
      <c r="QAF820" s="5"/>
      <c r="QAG820" s="5"/>
      <c r="QAH820" s="5"/>
      <c r="QAI820" s="5"/>
      <c r="QAJ820" s="5"/>
      <c r="QAK820" s="5"/>
      <c r="QAL820" s="5"/>
      <c r="QAM820" s="5"/>
      <c r="QAN820" s="5"/>
      <c r="QAO820" s="5"/>
      <c r="QAP820" s="5"/>
      <c r="QAQ820" s="5"/>
      <c r="QAR820" s="5"/>
      <c r="QAS820" s="5"/>
      <c r="QAT820" s="5"/>
      <c r="QAU820" s="5"/>
      <c r="QAV820" s="5"/>
      <c r="QAW820" s="5"/>
      <c r="QAX820" s="5"/>
      <c r="QAY820" s="5"/>
      <c r="QAZ820" s="5"/>
      <c r="QBA820" s="5"/>
      <c r="QBB820" s="5"/>
      <c r="QBC820" s="5"/>
      <c r="QBD820" s="5"/>
      <c r="QBE820" s="5"/>
      <c r="QBF820" s="5"/>
      <c r="QBG820" s="5"/>
      <c r="QBH820" s="5"/>
      <c r="QBI820" s="5"/>
      <c r="QBJ820" s="5"/>
      <c r="QBK820" s="5"/>
      <c r="QBL820" s="5"/>
      <c r="QBM820" s="5"/>
      <c r="QBN820" s="5"/>
      <c r="QBO820" s="5"/>
      <c r="QBP820" s="5"/>
      <c r="QBQ820" s="5"/>
      <c r="QBR820" s="5"/>
      <c r="QBS820" s="5"/>
      <c r="QBT820" s="5"/>
      <c r="QBU820" s="5"/>
      <c r="QBV820" s="5"/>
      <c r="QBW820" s="5"/>
      <c r="QBX820" s="5"/>
      <c r="QBY820" s="5"/>
      <c r="QBZ820" s="5"/>
      <c r="QCA820" s="5"/>
      <c r="QCB820" s="5"/>
      <c r="QCC820" s="5"/>
      <c r="QCD820" s="5"/>
      <c r="QCE820" s="5"/>
      <c r="QCF820" s="5"/>
      <c r="QCG820" s="5"/>
      <c r="QCH820" s="5"/>
      <c r="QCI820" s="5"/>
      <c r="QCJ820" s="5"/>
      <c r="QCK820" s="5"/>
      <c r="QCL820" s="5"/>
      <c r="QCM820" s="5"/>
      <c r="QCN820" s="5"/>
      <c r="QCO820" s="5"/>
      <c r="QCP820" s="5"/>
      <c r="QCQ820" s="5"/>
      <c r="QCR820" s="5"/>
      <c r="QCS820" s="5"/>
      <c r="QCT820" s="5"/>
      <c r="QCU820" s="5"/>
      <c r="QCV820" s="5"/>
      <c r="QCW820" s="5"/>
      <c r="QCX820" s="5"/>
      <c r="QCY820" s="5"/>
      <c r="QCZ820" s="5"/>
      <c r="QDA820" s="5"/>
      <c r="QDB820" s="5"/>
      <c r="QDC820" s="5"/>
      <c r="QDD820" s="5"/>
      <c r="QDE820" s="5"/>
      <c r="QDF820" s="5"/>
      <c r="QDG820" s="5"/>
      <c r="QDH820" s="5"/>
      <c r="QDI820" s="5"/>
      <c r="QDJ820" s="5"/>
      <c r="QDK820" s="5"/>
      <c r="QDL820" s="5"/>
      <c r="QDM820" s="5"/>
      <c r="QDN820" s="5"/>
      <c r="QDO820" s="5"/>
      <c r="QDP820" s="5"/>
      <c r="QDQ820" s="5"/>
      <c r="QDR820" s="5"/>
      <c r="QDS820" s="5"/>
      <c r="QDT820" s="5"/>
      <c r="QDU820" s="5"/>
      <c r="QDV820" s="5"/>
      <c r="QDW820" s="5"/>
      <c r="QDX820" s="5"/>
      <c r="QDY820" s="5"/>
      <c r="QDZ820" s="5"/>
      <c r="QEA820" s="5"/>
      <c r="QEB820" s="5"/>
      <c r="QEC820" s="5"/>
      <c r="QED820" s="5"/>
      <c r="QEE820" s="5"/>
      <c r="QEF820" s="5"/>
      <c r="QEG820" s="5"/>
      <c r="QEH820" s="5"/>
      <c r="QEI820" s="5"/>
      <c r="QEJ820" s="5"/>
      <c r="QEK820" s="5"/>
      <c r="QEL820" s="5"/>
      <c r="QEM820" s="5"/>
      <c r="QEN820" s="5"/>
      <c r="QEO820" s="5"/>
      <c r="QEP820" s="5"/>
      <c r="QEQ820" s="5"/>
      <c r="QER820" s="5"/>
      <c r="QES820" s="5"/>
      <c r="QET820" s="5"/>
      <c r="QEU820" s="5"/>
      <c r="QEV820" s="5"/>
      <c r="QEW820" s="5"/>
      <c r="QEX820" s="5"/>
      <c r="QEY820" s="5"/>
      <c r="QEZ820" s="5"/>
      <c r="QFA820" s="5"/>
      <c r="QFB820" s="5"/>
      <c r="QFC820" s="5"/>
      <c r="QFD820" s="5"/>
      <c r="QFE820" s="5"/>
      <c r="QFF820" s="5"/>
      <c r="QFG820" s="5"/>
      <c r="QFH820" s="5"/>
      <c r="QFI820" s="5"/>
      <c r="QFJ820" s="5"/>
      <c r="QFK820" s="5"/>
      <c r="QFL820" s="5"/>
      <c r="QFM820" s="5"/>
      <c r="QFN820" s="5"/>
      <c r="QFO820" s="5"/>
      <c r="QFP820" s="5"/>
      <c r="QFQ820" s="5"/>
      <c r="QFR820" s="5"/>
      <c r="QFS820" s="5"/>
      <c r="QFT820" s="5"/>
      <c r="QFU820" s="5"/>
      <c r="QFV820" s="5"/>
      <c r="QFW820" s="5"/>
      <c r="QFX820" s="5"/>
      <c r="QFY820" s="5"/>
      <c r="QFZ820" s="5"/>
      <c r="QGA820" s="5"/>
      <c r="QGB820" s="5"/>
      <c r="QGC820" s="5"/>
      <c r="QGD820" s="5"/>
      <c r="QGE820" s="5"/>
      <c r="QGF820" s="5"/>
      <c r="QGG820" s="5"/>
      <c r="QGH820" s="5"/>
      <c r="QGI820" s="5"/>
      <c r="QGJ820" s="5"/>
      <c r="QGK820" s="5"/>
      <c r="QGL820" s="5"/>
      <c r="QGM820" s="5"/>
      <c r="QGN820" s="5"/>
      <c r="QGO820" s="5"/>
      <c r="QGP820" s="5"/>
      <c r="QGQ820" s="5"/>
      <c r="QGR820" s="5"/>
      <c r="QGS820" s="5"/>
      <c r="QGT820" s="5"/>
      <c r="QGU820" s="5"/>
      <c r="QGV820" s="5"/>
      <c r="QGW820" s="5"/>
      <c r="QGX820" s="5"/>
      <c r="QGY820" s="5"/>
      <c r="QGZ820" s="5"/>
      <c r="QHA820" s="5"/>
      <c r="QHB820" s="5"/>
      <c r="QHC820" s="5"/>
      <c r="QHD820" s="5"/>
      <c r="QHE820" s="5"/>
      <c r="QHF820" s="5"/>
      <c r="QHG820" s="5"/>
      <c r="QHH820" s="5"/>
      <c r="QHI820" s="5"/>
      <c r="QHJ820" s="5"/>
      <c r="QHK820" s="5"/>
      <c r="QHL820" s="5"/>
      <c r="QHM820" s="5"/>
      <c r="QHN820" s="5"/>
      <c r="QHO820" s="5"/>
      <c r="QHP820" s="5"/>
      <c r="QHQ820" s="5"/>
      <c r="QHR820" s="5"/>
      <c r="QHS820" s="5"/>
      <c r="QHT820" s="5"/>
      <c r="QHU820" s="5"/>
      <c r="QHV820" s="5"/>
      <c r="QHW820" s="5"/>
      <c r="QHX820" s="5"/>
      <c r="QHY820" s="5"/>
      <c r="QHZ820" s="5"/>
      <c r="QIA820" s="5"/>
      <c r="QIB820" s="5"/>
      <c r="QIC820" s="5"/>
      <c r="QID820" s="5"/>
      <c r="QIE820" s="5"/>
      <c r="QIF820" s="5"/>
      <c r="QIG820" s="5"/>
      <c r="QIH820" s="5"/>
      <c r="QII820" s="5"/>
      <c r="QIJ820" s="5"/>
      <c r="QIK820" s="5"/>
      <c r="QIL820" s="5"/>
      <c r="QIM820" s="5"/>
      <c r="QIN820" s="5"/>
      <c r="QIO820" s="5"/>
      <c r="QIP820" s="5"/>
      <c r="QIQ820" s="5"/>
      <c r="QIR820" s="5"/>
      <c r="QIS820" s="5"/>
      <c r="QIT820" s="5"/>
      <c r="QIU820" s="5"/>
      <c r="QIV820" s="5"/>
      <c r="QIW820" s="5"/>
      <c r="QIX820" s="5"/>
      <c r="QIY820" s="5"/>
      <c r="QIZ820" s="5"/>
      <c r="QJA820" s="5"/>
      <c r="QJB820" s="5"/>
      <c r="QJC820" s="5"/>
      <c r="QJD820" s="5"/>
      <c r="QJE820" s="5"/>
      <c r="QJF820" s="5"/>
      <c r="QJG820" s="5"/>
      <c r="QJH820" s="5"/>
      <c r="QJI820" s="5"/>
      <c r="QJJ820" s="5"/>
      <c r="QJK820" s="5"/>
      <c r="QJL820" s="5"/>
      <c r="QJM820" s="5"/>
      <c r="QJN820" s="5"/>
      <c r="QJO820" s="5"/>
      <c r="QJP820" s="5"/>
      <c r="QJQ820" s="5"/>
      <c r="QJR820" s="5"/>
      <c r="QJS820" s="5"/>
      <c r="QJT820" s="5"/>
      <c r="QJU820" s="5"/>
      <c r="QJV820" s="5"/>
      <c r="QJW820" s="5"/>
      <c r="QJX820" s="5"/>
      <c r="QJY820" s="5"/>
      <c r="QJZ820" s="5"/>
      <c r="QKA820" s="5"/>
      <c r="QKB820" s="5"/>
      <c r="QKC820" s="5"/>
      <c r="QKD820" s="5"/>
      <c r="QKE820" s="5"/>
      <c r="QKF820" s="5"/>
      <c r="QKG820" s="5"/>
      <c r="QKH820" s="5"/>
      <c r="QKI820" s="5"/>
      <c r="QKJ820" s="5"/>
      <c r="QKK820" s="5"/>
      <c r="QKL820" s="5"/>
      <c r="QKM820" s="5"/>
      <c r="QKN820" s="5"/>
      <c r="QKO820" s="5"/>
      <c r="QKP820" s="5"/>
      <c r="QKQ820" s="5"/>
      <c r="QKR820" s="5"/>
      <c r="QKS820" s="5"/>
      <c r="QKT820" s="5"/>
      <c r="QKU820" s="5"/>
      <c r="QKV820" s="5"/>
      <c r="QKW820" s="5"/>
      <c r="QKX820" s="5"/>
      <c r="QKY820" s="5"/>
      <c r="QKZ820" s="5"/>
      <c r="QLA820" s="5"/>
      <c r="QLB820" s="5"/>
      <c r="QLC820" s="5"/>
      <c r="QLD820" s="5"/>
      <c r="QLE820" s="5"/>
      <c r="QLF820" s="5"/>
      <c r="QLG820" s="5"/>
      <c r="QLH820" s="5"/>
      <c r="QLI820" s="5"/>
      <c r="QLJ820" s="5"/>
      <c r="QLK820" s="5"/>
      <c r="QLL820" s="5"/>
      <c r="QLM820" s="5"/>
      <c r="QLN820" s="5"/>
      <c r="QLO820" s="5"/>
      <c r="QLP820" s="5"/>
      <c r="QLQ820" s="5"/>
      <c r="QLR820" s="5"/>
      <c r="QLS820" s="5"/>
      <c r="QLT820" s="5"/>
      <c r="QLU820" s="5"/>
      <c r="QLV820" s="5"/>
      <c r="QLW820" s="5"/>
      <c r="QLX820" s="5"/>
      <c r="QLY820" s="5"/>
      <c r="QLZ820" s="5"/>
      <c r="QMA820" s="5"/>
      <c r="QMB820" s="5"/>
      <c r="QMC820" s="5"/>
      <c r="QMD820" s="5"/>
      <c r="QME820" s="5"/>
      <c r="QMF820" s="5"/>
      <c r="QMG820" s="5"/>
      <c r="QMH820" s="5"/>
      <c r="QMI820" s="5"/>
      <c r="QMJ820" s="5"/>
      <c r="QMK820" s="5"/>
      <c r="QML820" s="5"/>
      <c r="QMM820" s="5"/>
      <c r="QMN820" s="5"/>
      <c r="QMO820" s="5"/>
      <c r="QMP820" s="5"/>
      <c r="QMQ820" s="5"/>
      <c r="QMR820" s="5"/>
      <c r="QMS820" s="5"/>
      <c r="QMT820" s="5"/>
      <c r="QMU820" s="5"/>
      <c r="QMV820" s="5"/>
      <c r="QMW820" s="5"/>
      <c r="QMX820" s="5"/>
      <c r="QMY820" s="5"/>
      <c r="QMZ820" s="5"/>
      <c r="QNA820" s="5"/>
      <c r="QNB820" s="5"/>
      <c r="QNC820" s="5"/>
      <c r="QND820" s="5"/>
      <c r="QNE820" s="5"/>
      <c r="QNF820" s="5"/>
      <c r="QNG820" s="5"/>
      <c r="QNH820" s="5"/>
      <c r="QNI820" s="5"/>
      <c r="QNJ820" s="5"/>
      <c r="QNK820" s="5"/>
      <c r="QNL820" s="5"/>
      <c r="QNM820" s="5"/>
      <c r="QNN820" s="5"/>
      <c r="QNO820" s="5"/>
      <c r="QNP820" s="5"/>
      <c r="QNQ820" s="5"/>
      <c r="QNR820" s="5"/>
      <c r="QNS820" s="5"/>
      <c r="QNT820" s="5"/>
      <c r="QNU820" s="5"/>
      <c r="QNV820" s="5"/>
      <c r="QNW820" s="5"/>
      <c r="QNX820" s="5"/>
      <c r="QNY820" s="5"/>
      <c r="QNZ820" s="5"/>
      <c r="QOA820" s="5"/>
      <c r="QOB820" s="5"/>
      <c r="QOC820" s="5"/>
      <c r="QOD820" s="5"/>
      <c r="QOE820" s="5"/>
      <c r="QOF820" s="5"/>
      <c r="QOG820" s="5"/>
      <c r="QOH820" s="5"/>
      <c r="QOI820" s="5"/>
      <c r="QOJ820" s="5"/>
      <c r="QOK820" s="5"/>
      <c r="QOL820" s="5"/>
      <c r="QOM820" s="5"/>
      <c r="QON820" s="5"/>
      <c r="QOO820" s="5"/>
      <c r="QOP820" s="5"/>
      <c r="QOQ820" s="5"/>
      <c r="QOR820" s="5"/>
      <c r="QOS820" s="5"/>
      <c r="QOT820" s="5"/>
      <c r="QOU820" s="5"/>
      <c r="QOV820" s="5"/>
      <c r="QOW820" s="5"/>
      <c r="QOX820" s="5"/>
      <c r="QOY820" s="5"/>
      <c r="QOZ820" s="5"/>
      <c r="QPA820" s="5"/>
      <c r="QPB820" s="5"/>
      <c r="QPC820" s="5"/>
      <c r="QPD820" s="5"/>
      <c r="QPE820" s="5"/>
      <c r="QPF820" s="5"/>
      <c r="QPG820" s="5"/>
      <c r="QPH820" s="5"/>
      <c r="QPI820" s="5"/>
      <c r="QPJ820" s="5"/>
      <c r="QPK820" s="5"/>
      <c r="QPL820" s="5"/>
      <c r="QPM820" s="5"/>
      <c r="QPN820" s="5"/>
      <c r="QPO820" s="5"/>
      <c r="QPP820" s="5"/>
      <c r="QPQ820" s="5"/>
      <c r="QPR820" s="5"/>
      <c r="QPS820" s="5"/>
      <c r="QPT820" s="5"/>
      <c r="QPU820" s="5"/>
      <c r="QPV820" s="5"/>
      <c r="QPW820" s="5"/>
      <c r="QPX820" s="5"/>
      <c r="QPY820" s="5"/>
      <c r="QPZ820" s="5"/>
      <c r="QQA820" s="5"/>
      <c r="QQB820" s="5"/>
      <c r="QQC820" s="5"/>
      <c r="QQD820" s="5"/>
      <c r="QQE820" s="5"/>
      <c r="QQF820" s="5"/>
      <c r="QQG820" s="5"/>
      <c r="QQH820" s="5"/>
      <c r="QQI820" s="5"/>
      <c r="QQJ820" s="5"/>
      <c r="QQK820" s="5"/>
      <c r="QQL820" s="5"/>
      <c r="QQM820" s="5"/>
      <c r="QQN820" s="5"/>
      <c r="QQO820" s="5"/>
      <c r="QQP820" s="5"/>
      <c r="QQQ820" s="5"/>
      <c r="QQR820" s="5"/>
      <c r="QQS820" s="5"/>
      <c r="QQT820" s="5"/>
      <c r="QQU820" s="5"/>
      <c r="QQV820" s="5"/>
      <c r="QQW820" s="5"/>
      <c r="QQX820" s="5"/>
      <c r="QQY820" s="5"/>
      <c r="QQZ820" s="5"/>
      <c r="QRA820" s="5"/>
      <c r="QRB820" s="5"/>
      <c r="QRC820" s="5"/>
      <c r="QRD820" s="5"/>
      <c r="QRE820" s="5"/>
      <c r="QRF820" s="5"/>
      <c r="QRG820" s="5"/>
      <c r="QRH820" s="5"/>
      <c r="QRI820" s="5"/>
      <c r="QRJ820" s="5"/>
      <c r="QRK820" s="5"/>
      <c r="QRL820" s="5"/>
      <c r="QRM820" s="5"/>
      <c r="QRN820" s="5"/>
      <c r="QRO820" s="5"/>
      <c r="QRP820" s="5"/>
      <c r="QRQ820" s="5"/>
      <c r="QRR820" s="5"/>
      <c r="QRS820" s="5"/>
      <c r="QRT820" s="5"/>
      <c r="QRU820" s="5"/>
      <c r="QRV820" s="5"/>
      <c r="QRW820" s="5"/>
      <c r="QRX820" s="5"/>
      <c r="QRY820" s="5"/>
      <c r="QRZ820" s="5"/>
      <c r="QSA820" s="5"/>
      <c r="QSB820" s="5"/>
      <c r="QSC820" s="5"/>
      <c r="QSD820" s="5"/>
      <c r="QSE820" s="5"/>
      <c r="QSF820" s="5"/>
      <c r="QSG820" s="5"/>
      <c r="QSH820" s="5"/>
      <c r="QSI820" s="5"/>
      <c r="QSJ820" s="5"/>
      <c r="QSK820" s="5"/>
      <c r="QSL820" s="5"/>
      <c r="QSM820" s="5"/>
      <c r="QSN820" s="5"/>
      <c r="QSO820" s="5"/>
      <c r="QSP820" s="5"/>
      <c r="QSQ820" s="5"/>
      <c r="QSR820" s="5"/>
      <c r="QSS820" s="5"/>
      <c r="QST820" s="5"/>
      <c r="QSU820" s="5"/>
      <c r="QSV820" s="5"/>
      <c r="QSW820" s="5"/>
      <c r="QSX820" s="5"/>
      <c r="QSY820" s="5"/>
      <c r="QSZ820" s="5"/>
      <c r="QTA820" s="5"/>
      <c r="QTB820" s="5"/>
      <c r="QTC820" s="5"/>
      <c r="QTD820" s="5"/>
      <c r="QTE820" s="5"/>
      <c r="QTF820" s="5"/>
      <c r="QTG820" s="5"/>
      <c r="QTH820" s="5"/>
      <c r="QTI820" s="5"/>
      <c r="QTJ820" s="5"/>
      <c r="QTK820" s="5"/>
      <c r="QTL820" s="5"/>
      <c r="QTM820" s="5"/>
      <c r="QTN820" s="5"/>
      <c r="QTO820" s="5"/>
      <c r="QTP820" s="5"/>
      <c r="QTQ820" s="5"/>
      <c r="QTR820" s="5"/>
      <c r="QTS820" s="5"/>
      <c r="QTT820" s="5"/>
      <c r="QTU820" s="5"/>
      <c r="QTV820" s="5"/>
      <c r="QTW820" s="5"/>
      <c r="QTX820" s="5"/>
      <c r="QTY820" s="5"/>
      <c r="QTZ820" s="5"/>
      <c r="QUA820" s="5"/>
      <c r="QUB820" s="5"/>
      <c r="QUC820" s="5"/>
      <c r="QUD820" s="5"/>
      <c r="QUE820" s="5"/>
      <c r="QUF820" s="5"/>
      <c r="QUG820" s="5"/>
      <c r="QUH820" s="5"/>
      <c r="QUI820" s="5"/>
      <c r="QUJ820" s="5"/>
      <c r="QUK820" s="5"/>
      <c r="QUL820" s="5"/>
      <c r="QUM820" s="5"/>
      <c r="QUN820" s="5"/>
      <c r="QUO820" s="5"/>
      <c r="QUP820" s="5"/>
      <c r="QUQ820" s="5"/>
      <c r="QUR820" s="5"/>
      <c r="QUS820" s="5"/>
      <c r="QUT820" s="5"/>
      <c r="QUU820" s="5"/>
      <c r="QUV820" s="5"/>
      <c r="QUW820" s="5"/>
      <c r="QUX820" s="5"/>
      <c r="QUY820" s="5"/>
      <c r="QUZ820" s="5"/>
      <c r="QVA820" s="5"/>
      <c r="QVB820" s="5"/>
      <c r="QVC820" s="5"/>
      <c r="QVD820" s="5"/>
      <c r="QVE820" s="5"/>
      <c r="QVF820" s="5"/>
      <c r="QVG820" s="5"/>
      <c r="QVH820" s="5"/>
      <c r="QVI820" s="5"/>
      <c r="QVJ820" s="5"/>
      <c r="QVK820" s="5"/>
      <c r="QVL820" s="5"/>
      <c r="QVM820" s="5"/>
      <c r="QVN820" s="5"/>
      <c r="QVO820" s="5"/>
      <c r="QVP820" s="5"/>
      <c r="QVQ820" s="5"/>
      <c r="QVR820" s="5"/>
      <c r="QVS820" s="5"/>
      <c r="QVT820" s="5"/>
      <c r="QVU820" s="5"/>
      <c r="QVV820" s="5"/>
      <c r="QVW820" s="5"/>
      <c r="QVX820" s="5"/>
      <c r="QVY820" s="5"/>
      <c r="QVZ820" s="5"/>
      <c r="QWA820" s="5"/>
      <c r="QWB820" s="5"/>
      <c r="QWC820" s="5"/>
      <c r="QWD820" s="5"/>
      <c r="QWE820" s="5"/>
      <c r="QWF820" s="5"/>
      <c r="QWG820" s="5"/>
      <c r="QWH820" s="5"/>
      <c r="QWI820" s="5"/>
      <c r="QWJ820" s="5"/>
      <c r="QWK820" s="5"/>
      <c r="QWL820" s="5"/>
      <c r="QWM820" s="5"/>
      <c r="QWN820" s="5"/>
      <c r="QWO820" s="5"/>
      <c r="QWP820" s="5"/>
      <c r="QWQ820" s="5"/>
      <c r="QWR820" s="5"/>
      <c r="QWS820" s="5"/>
      <c r="QWT820" s="5"/>
      <c r="QWU820" s="5"/>
      <c r="QWV820" s="5"/>
      <c r="QWW820" s="5"/>
      <c r="QWX820" s="5"/>
      <c r="QWY820" s="5"/>
      <c r="QWZ820" s="5"/>
      <c r="QXA820" s="5"/>
      <c r="QXB820" s="5"/>
      <c r="QXC820" s="5"/>
      <c r="QXD820" s="5"/>
      <c r="QXE820" s="5"/>
      <c r="QXF820" s="5"/>
      <c r="QXG820" s="5"/>
      <c r="QXH820" s="5"/>
      <c r="QXI820" s="5"/>
      <c r="QXJ820" s="5"/>
      <c r="QXK820" s="5"/>
      <c r="QXL820" s="5"/>
      <c r="QXM820" s="5"/>
      <c r="QXN820" s="5"/>
      <c r="QXO820" s="5"/>
      <c r="QXP820" s="5"/>
      <c r="QXQ820" s="5"/>
      <c r="QXR820" s="5"/>
      <c r="QXS820" s="5"/>
      <c r="QXT820" s="5"/>
      <c r="QXU820" s="5"/>
      <c r="QXV820" s="5"/>
      <c r="QXW820" s="5"/>
      <c r="QXX820" s="5"/>
      <c r="QXY820" s="5"/>
      <c r="QXZ820" s="5"/>
      <c r="QYA820" s="5"/>
      <c r="QYB820" s="5"/>
      <c r="QYC820" s="5"/>
      <c r="QYD820" s="5"/>
      <c r="QYE820" s="5"/>
      <c r="QYF820" s="5"/>
      <c r="QYG820" s="5"/>
      <c r="QYH820" s="5"/>
      <c r="QYI820" s="5"/>
      <c r="QYJ820" s="5"/>
      <c r="QYK820" s="5"/>
      <c r="QYL820" s="5"/>
      <c r="QYM820" s="5"/>
      <c r="QYN820" s="5"/>
      <c r="QYO820" s="5"/>
      <c r="QYP820" s="5"/>
      <c r="QYQ820" s="5"/>
      <c r="QYR820" s="5"/>
      <c r="QYS820" s="5"/>
      <c r="QYT820" s="5"/>
      <c r="QYU820" s="5"/>
      <c r="QYV820" s="5"/>
      <c r="QYW820" s="5"/>
      <c r="QYX820" s="5"/>
      <c r="QYY820" s="5"/>
      <c r="QYZ820" s="5"/>
      <c r="QZA820" s="5"/>
      <c r="QZB820" s="5"/>
      <c r="QZC820" s="5"/>
      <c r="QZD820" s="5"/>
      <c r="QZE820" s="5"/>
      <c r="QZF820" s="5"/>
      <c r="QZG820" s="5"/>
      <c r="QZH820" s="5"/>
      <c r="QZI820" s="5"/>
      <c r="QZJ820" s="5"/>
      <c r="QZK820" s="5"/>
      <c r="QZL820" s="5"/>
      <c r="QZM820" s="5"/>
      <c r="QZN820" s="5"/>
      <c r="QZO820" s="5"/>
      <c r="QZP820" s="5"/>
      <c r="QZQ820" s="5"/>
      <c r="QZR820" s="5"/>
      <c r="QZS820" s="5"/>
      <c r="QZT820" s="5"/>
      <c r="QZU820" s="5"/>
      <c r="QZV820" s="5"/>
      <c r="QZW820" s="5"/>
      <c r="QZX820" s="5"/>
      <c r="QZY820" s="5"/>
      <c r="QZZ820" s="5"/>
      <c r="RAA820" s="5"/>
      <c r="RAB820" s="5"/>
      <c r="RAC820" s="5"/>
      <c r="RAD820" s="5"/>
      <c r="RAE820" s="5"/>
      <c r="RAF820" s="5"/>
      <c r="RAG820" s="5"/>
      <c r="RAH820" s="5"/>
      <c r="RAI820" s="5"/>
      <c r="RAJ820" s="5"/>
      <c r="RAK820" s="5"/>
      <c r="RAL820" s="5"/>
      <c r="RAM820" s="5"/>
      <c r="RAN820" s="5"/>
      <c r="RAO820" s="5"/>
      <c r="RAP820" s="5"/>
      <c r="RAQ820" s="5"/>
      <c r="RAR820" s="5"/>
      <c r="RAS820" s="5"/>
      <c r="RAT820" s="5"/>
      <c r="RAU820" s="5"/>
      <c r="RAV820" s="5"/>
      <c r="RAW820" s="5"/>
      <c r="RAX820" s="5"/>
      <c r="RAY820" s="5"/>
      <c r="RAZ820" s="5"/>
      <c r="RBA820" s="5"/>
      <c r="RBB820" s="5"/>
      <c r="RBC820" s="5"/>
      <c r="RBD820" s="5"/>
      <c r="RBE820" s="5"/>
      <c r="RBF820" s="5"/>
      <c r="RBG820" s="5"/>
      <c r="RBH820" s="5"/>
      <c r="RBI820" s="5"/>
      <c r="RBJ820" s="5"/>
      <c r="RBK820" s="5"/>
      <c r="RBL820" s="5"/>
      <c r="RBM820" s="5"/>
      <c r="RBN820" s="5"/>
      <c r="RBO820" s="5"/>
      <c r="RBP820" s="5"/>
      <c r="RBQ820" s="5"/>
      <c r="RBR820" s="5"/>
      <c r="RBS820" s="5"/>
      <c r="RBT820" s="5"/>
      <c r="RBU820" s="5"/>
      <c r="RBV820" s="5"/>
      <c r="RBW820" s="5"/>
      <c r="RBX820" s="5"/>
      <c r="RBY820" s="5"/>
      <c r="RBZ820" s="5"/>
      <c r="RCA820" s="5"/>
      <c r="RCB820" s="5"/>
      <c r="RCC820" s="5"/>
      <c r="RCD820" s="5"/>
      <c r="RCE820" s="5"/>
      <c r="RCF820" s="5"/>
      <c r="RCG820" s="5"/>
      <c r="RCH820" s="5"/>
      <c r="RCI820" s="5"/>
      <c r="RCJ820" s="5"/>
      <c r="RCK820" s="5"/>
      <c r="RCL820" s="5"/>
      <c r="RCM820" s="5"/>
      <c r="RCN820" s="5"/>
      <c r="RCO820" s="5"/>
      <c r="RCP820" s="5"/>
      <c r="RCQ820" s="5"/>
      <c r="RCR820" s="5"/>
      <c r="RCS820" s="5"/>
      <c r="RCT820" s="5"/>
      <c r="RCU820" s="5"/>
      <c r="RCV820" s="5"/>
      <c r="RCW820" s="5"/>
      <c r="RCX820" s="5"/>
      <c r="RCY820" s="5"/>
      <c r="RCZ820" s="5"/>
      <c r="RDA820" s="5"/>
      <c r="RDB820" s="5"/>
      <c r="RDC820" s="5"/>
      <c r="RDD820" s="5"/>
      <c r="RDE820" s="5"/>
      <c r="RDF820" s="5"/>
      <c r="RDG820" s="5"/>
      <c r="RDH820" s="5"/>
      <c r="RDI820" s="5"/>
      <c r="RDJ820" s="5"/>
      <c r="RDK820" s="5"/>
      <c r="RDL820" s="5"/>
      <c r="RDM820" s="5"/>
      <c r="RDN820" s="5"/>
      <c r="RDO820" s="5"/>
      <c r="RDP820" s="5"/>
      <c r="RDQ820" s="5"/>
      <c r="RDR820" s="5"/>
      <c r="RDS820" s="5"/>
      <c r="RDT820" s="5"/>
      <c r="RDU820" s="5"/>
      <c r="RDV820" s="5"/>
      <c r="RDW820" s="5"/>
      <c r="RDX820" s="5"/>
      <c r="RDY820" s="5"/>
      <c r="RDZ820" s="5"/>
      <c r="REA820" s="5"/>
      <c r="REB820" s="5"/>
      <c r="REC820" s="5"/>
      <c r="RED820" s="5"/>
      <c r="REE820" s="5"/>
      <c r="REF820" s="5"/>
      <c r="REG820" s="5"/>
      <c r="REH820" s="5"/>
      <c r="REI820" s="5"/>
      <c r="REJ820" s="5"/>
      <c r="REK820" s="5"/>
      <c r="REL820" s="5"/>
      <c r="REM820" s="5"/>
      <c r="REN820" s="5"/>
      <c r="REO820" s="5"/>
      <c r="REP820" s="5"/>
      <c r="REQ820" s="5"/>
      <c r="RER820" s="5"/>
      <c r="RES820" s="5"/>
      <c r="RET820" s="5"/>
      <c r="REU820" s="5"/>
      <c r="REV820" s="5"/>
      <c r="REW820" s="5"/>
      <c r="REX820" s="5"/>
      <c r="REY820" s="5"/>
      <c r="REZ820" s="5"/>
      <c r="RFA820" s="5"/>
      <c r="RFB820" s="5"/>
      <c r="RFC820" s="5"/>
      <c r="RFD820" s="5"/>
      <c r="RFE820" s="5"/>
      <c r="RFF820" s="5"/>
      <c r="RFG820" s="5"/>
      <c r="RFH820" s="5"/>
      <c r="RFI820" s="5"/>
      <c r="RFJ820" s="5"/>
      <c r="RFK820" s="5"/>
      <c r="RFL820" s="5"/>
      <c r="RFM820" s="5"/>
      <c r="RFN820" s="5"/>
      <c r="RFO820" s="5"/>
      <c r="RFP820" s="5"/>
      <c r="RFQ820" s="5"/>
      <c r="RFR820" s="5"/>
      <c r="RFS820" s="5"/>
      <c r="RFT820" s="5"/>
      <c r="RFU820" s="5"/>
      <c r="RFV820" s="5"/>
      <c r="RFW820" s="5"/>
      <c r="RFX820" s="5"/>
      <c r="RFY820" s="5"/>
      <c r="RFZ820" s="5"/>
      <c r="RGA820" s="5"/>
      <c r="RGB820" s="5"/>
      <c r="RGC820" s="5"/>
      <c r="RGD820" s="5"/>
      <c r="RGE820" s="5"/>
      <c r="RGF820" s="5"/>
      <c r="RGG820" s="5"/>
      <c r="RGH820" s="5"/>
      <c r="RGI820" s="5"/>
      <c r="RGJ820" s="5"/>
      <c r="RGK820" s="5"/>
      <c r="RGL820" s="5"/>
      <c r="RGM820" s="5"/>
      <c r="RGN820" s="5"/>
      <c r="RGO820" s="5"/>
      <c r="RGP820" s="5"/>
      <c r="RGQ820" s="5"/>
      <c r="RGR820" s="5"/>
      <c r="RGS820" s="5"/>
      <c r="RGT820" s="5"/>
      <c r="RGU820" s="5"/>
      <c r="RGV820" s="5"/>
      <c r="RGW820" s="5"/>
      <c r="RGX820" s="5"/>
      <c r="RGY820" s="5"/>
      <c r="RGZ820" s="5"/>
      <c r="RHA820" s="5"/>
      <c r="RHB820" s="5"/>
      <c r="RHC820" s="5"/>
      <c r="RHD820" s="5"/>
      <c r="RHE820" s="5"/>
      <c r="RHF820" s="5"/>
      <c r="RHG820" s="5"/>
      <c r="RHH820" s="5"/>
      <c r="RHI820" s="5"/>
      <c r="RHJ820" s="5"/>
      <c r="RHK820" s="5"/>
      <c r="RHL820" s="5"/>
      <c r="RHM820" s="5"/>
      <c r="RHN820" s="5"/>
      <c r="RHO820" s="5"/>
      <c r="RHP820" s="5"/>
      <c r="RHQ820" s="5"/>
      <c r="RHR820" s="5"/>
      <c r="RHS820" s="5"/>
      <c r="RHT820" s="5"/>
      <c r="RHU820" s="5"/>
      <c r="RHV820" s="5"/>
      <c r="RHW820" s="5"/>
      <c r="RHX820" s="5"/>
      <c r="RHY820" s="5"/>
      <c r="RHZ820" s="5"/>
      <c r="RIA820" s="5"/>
      <c r="RIB820" s="5"/>
      <c r="RIC820" s="5"/>
      <c r="RID820" s="5"/>
      <c r="RIE820" s="5"/>
      <c r="RIF820" s="5"/>
      <c r="RIG820" s="5"/>
      <c r="RIH820" s="5"/>
      <c r="RII820" s="5"/>
      <c r="RIJ820" s="5"/>
      <c r="RIK820" s="5"/>
      <c r="RIL820" s="5"/>
      <c r="RIM820" s="5"/>
      <c r="RIN820" s="5"/>
      <c r="RIO820" s="5"/>
      <c r="RIP820" s="5"/>
      <c r="RIQ820" s="5"/>
      <c r="RIR820" s="5"/>
      <c r="RIS820" s="5"/>
      <c r="RIT820" s="5"/>
      <c r="RIU820" s="5"/>
      <c r="RIV820" s="5"/>
      <c r="RIW820" s="5"/>
      <c r="RIX820" s="5"/>
      <c r="RIY820" s="5"/>
      <c r="RIZ820" s="5"/>
      <c r="RJA820" s="5"/>
      <c r="RJB820" s="5"/>
      <c r="RJC820" s="5"/>
      <c r="RJD820" s="5"/>
      <c r="RJE820" s="5"/>
      <c r="RJF820" s="5"/>
      <c r="RJG820" s="5"/>
      <c r="RJH820" s="5"/>
      <c r="RJI820" s="5"/>
      <c r="RJJ820" s="5"/>
      <c r="RJK820" s="5"/>
      <c r="RJL820" s="5"/>
      <c r="RJM820" s="5"/>
      <c r="RJN820" s="5"/>
      <c r="RJO820" s="5"/>
      <c r="RJP820" s="5"/>
      <c r="RJQ820" s="5"/>
      <c r="RJR820" s="5"/>
      <c r="RJS820" s="5"/>
      <c r="RJT820" s="5"/>
      <c r="RJU820" s="5"/>
      <c r="RJV820" s="5"/>
      <c r="RJW820" s="5"/>
      <c r="RJX820" s="5"/>
      <c r="RJY820" s="5"/>
      <c r="RJZ820" s="5"/>
      <c r="RKA820" s="5"/>
      <c r="RKB820" s="5"/>
      <c r="RKC820" s="5"/>
      <c r="RKD820" s="5"/>
      <c r="RKE820" s="5"/>
      <c r="RKF820" s="5"/>
      <c r="RKG820" s="5"/>
      <c r="RKH820" s="5"/>
      <c r="RKI820" s="5"/>
      <c r="RKJ820" s="5"/>
      <c r="RKK820" s="5"/>
      <c r="RKL820" s="5"/>
      <c r="RKM820" s="5"/>
      <c r="RKN820" s="5"/>
      <c r="RKO820" s="5"/>
      <c r="RKP820" s="5"/>
      <c r="RKQ820" s="5"/>
      <c r="RKR820" s="5"/>
      <c r="RKS820" s="5"/>
      <c r="RKT820" s="5"/>
      <c r="RKU820" s="5"/>
      <c r="RKV820" s="5"/>
      <c r="RKW820" s="5"/>
      <c r="RKX820" s="5"/>
      <c r="RKY820" s="5"/>
      <c r="RKZ820" s="5"/>
      <c r="RLA820" s="5"/>
      <c r="RLB820" s="5"/>
      <c r="RLC820" s="5"/>
      <c r="RLD820" s="5"/>
      <c r="RLE820" s="5"/>
      <c r="RLF820" s="5"/>
      <c r="RLG820" s="5"/>
      <c r="RLH820" s="5"/>
      <c r="RLI820" s="5"/>
      <c r="RLJ820" s="5"/>
      <c r="RLK820" s="5"/>
      <c r="RLL820" s="5"/>
      <c r="RLM820" s="5"/>
      <c r="RLN820" s="5"/>
      <c r="RLO820" s="5"/>
      <c r="RLP820" s="5"/>
      <c r="RLQ820" s="5"/>
      <c r="RLR820" s="5"/>
      <c r="RLS820" s="5"/>
      <c r="RLT820" s="5"/>
      <c r="RLU820" s="5"/>
      <c r="RLV820" s="5"/>
      <c r="RLW820" s="5"/>
      <c r="RLX820" s="5"/>
      <c r="RLY820" s="5"/>
      <c r="RLZ820" s="5"/>
      <c r="RMA820" s="5"/>
      <c r="RMB820" s="5"/>
      <c r="RMC820" s="5"/>
      <c r="RMD820" s="5"/>
      <c r="RME820" s="5"/>
      <c r="RMF820" s="5"/>
      <c r="RMG820" s="5"/>
      <c r="RMH820" s="5"/>
      <c r="RMI820" s="5"/>
      <c r="RMJ820" s="5"/>
      <c r="RMK820" s="5"/>
      <c r="RML820" s="5"/>
      <c r="RMM820" s="5"/>
      <c r="RMN820" s="5"/>
      <c r="RMO820" s="5"/>
      <c r="RMP820" s="5"/>
      <c r="RMQ820" s="5"/>
      <c r="RMR820" s="5"/>
      <c r="RMS820" s="5"/>
      <c r="RMT820" s="5"/>
      <c r="RMU820" s="5"/>
      <c r="RMV820" s="5"/>
      <c r="RMW820" s="5"/>
      <c r="RMX820" s="5"/>
      <c r="RMY820" s="5"/>
      <c r="RMZ820" s="5"/>
      <c r="RNA820" s="5"/>
      <c r="RNB820" s="5"/>
      <c r="RNC820" s="5"/>
      <c r="RND820" s="5"/>
      <c r="RNE820" s="5"/>
      <c r="RNF820" s="5"/>
      <c r="RNG820" s="5"/>
      <c r="RNH820" s="5"/>
      <c r="RNI820" s="5"/>
      <c r="RNJ820" s="5"/>
      <c r="RNK820" s="5"/>
      <c r="RNL820" s="5"/>
      <c r="RNM820" s="5"/>
      <c r="RNN820" s="5"/>
      <c r="RNO820" s="5"/>
      <c r="RNP820" s="5"/>
      <c r="RNQ820" s="5"/>
      <c r="RNR820" s="5"/>
      <c r="RNS820" s="5"/>
      <c r="RNT820" s="5"/>
      <c r="RNU820" s="5"/>
      <c r="RNV820" s="5"/>
      <c r="RNW820" s="5"/>
      <c r="RNX820" s="5"/>
      <c r="RNY820" s="5"/>
      <c r="RNZ820" s="5"/>
      <c r="ROA820" s="5"/>
      <c r="ROB820" s="5"/>
      <c r="ROC820" s="5"/>
      <c r="ROD820" s="5"/>
      <c r="ROE820" s="5"/>
      <c r="ROF820" s="5"/>
      <c r="ROG820" s="5"/>
      <c r="ROH820" s="5"/>
      <c r="ROI820" s="5"/>
      <c r="ROJ820" s="5"/>
      <c r="ROK820" s="5"/>
      <c r="ROL820" s="5"/>
      <c r="ROM820" s="5"/>
      <c r="RON820" s="5"/>
      <c r="ROO820" s="5"/>
      <c r="ROP820" s="5"/>
      <c r="ROQ820" s="5"/>
      <c r="ROR820" s="5"/>
      <c r="ROS820" s="5"/>
      <c r="ROT820" s="5"/>
      <c r="ROU820" s="5"/>
      <c r="ROV820" s="5"/>
      <c r="ROW820" s="5"/>
      <c r="ROX820" s="5"/>
      <c r="ROY820" s="5"/>
      <c r="ROZ820" s="5"/>
      <c r="RPA820" s="5"/>
      <c r="RPB820" s="5"/>
      <c r="RPC820" s="5"/>
      <c r="RPD820" s="5"/>
      <c r="RPE820" s="5"/>
      <c r="RPF820" s="5"/>
      <c r="RPG820" s="5"/>
      <c r="RPH820" s="5"/>
      <c r="RPI820" s="5"/>
      <c r="RPJ820" s="5"/>
      <c r="RPK820" s="5"/>
      <c r="RPL820" s="5"/>
      <c r="RPM820" s="5"/>
      <c r="RPN820" s="5"/>
      <c r="RPO820" s="5"/>
      <c r="RPP820" s="5"/>
      <c r="RPQ820" s="5"/>
      <c r="RPR820" s="5"/>
      <c r="RPS820" s="5"/>
      <c r="RPT820" s="5"/>
      <c r="RPU820" s="5"/>
      <c r="RPV820" s="5"/>
      <c r="RPW820" s="5"/>
      <c r="RPX820" s="5"/>
      <c r="RPY820" s="5"/>
      <c r="RPZ820" s="5"/>
      <c r="RQA820" s="5"/>
      <c r="RQB820" s="5"/>
      <c r="RQC820" s="5"/>
      <c r="RQD820" s="5"/>
      <c r="RQE820" s="5"/>
      <c r="RQF820" s="5"/>
      <c r="RQG820" s="5"/>
      <c r="RQH820" s="5"/>
      <c r="RQI820" s="5"/>
      <c r="RQJ820" s="5"/>
      <c r="RQK820" s="5"/>
      <c r="RQL820" s="5"/>
      <c r="RQM820" s="5"/>
      <c r="RQN820" s="5"/>
      <c r="RQO820" s="5"/>
      <c r="RQP820" s="5"/>
      <c r="RQQ820" s="5"/>
      <c r="RQR820" s="5"/>
      <c r="RQS820" s="5"/>
      <c r="RQT820" s="5"/>
      <c r="RQU820" s="5"/>
      <c r="RQV820" s="5"/>
      <c r="RQW820" s="5"/>
      <c r="RQX820" s="5"/>
      <c r="RQY820" s="5"/>
      <c r="RQZ820" s="5"/>
      <c r="RRA820" s="5"/>
      <c r="RRB820" s="5"/>
      <c r="RRC820" s="5"/>
      <c r="RRD820" s="5"/>
      <c r="RRE820" s="5"/>
      <c r="RRF820" s="5"/>
      <c r="RRG820" s="5"/>
      <c r="RRH820" s="5"/>
      <c r="RRI820" s="5"/>
      <c r="RRJ820" s="5"/>
      <c r="RRK820" s="5"/>
      <c r="RRL820" s="5"/>
      <c r="RRM820" s="5"/>
      <c r="RRN820" s="5"/>
      <c r="RRO820" s="5"/>
      <c r="RRP820" s="5"/>
      <c r="RRQ820" s="5"/>
      <c r="RRR820" s="5"/>
      <c r="RRS820" s="5"/>
      <c r="RRT820" s="5"/>
      <c r="RRU820" s="5"/>
      <c r="RRV820" s="5"/>
      <c r="RRW820" s="5"/>
      <c r="RRX820" s="5"/>
      <c r="RRY820" s="5"/>
      <c r="RRZ820" s="5"/>
      <c r="RSA820" s="5"/>
      <c r="RSB820" s="5"/>
      <c r="RSC820" s="5"/>
      <c r="RSD820" s="5"/>
      <c r="RSE820" s="5"/>
      <c r="RSF820" s="5"/>
      <c r="RSG820" s="5"/>
      <c r="RSH820" s="5"/>
      <c r="RSI820" s="5"/>
      <c r="RSJ820" s="5"/>
      <c r="RSK820" s="5"/>
      <c r="RSL820" s="5"/>
      <c r="RSM820" s="5"/>
      <c r="RSN820" s="5"/>
      <c r="RSO820" s="5"/>
      <c r="RSP820" s="5"/>
      <c r="RSQ820" s="5"/>
      <c r="RSR820" s="5"/>
      <c r="RSS820" s="5"/>
      <c r="RST820" s="5"/>
      <c r="RSU820" s="5"/>
      <c r="RSV820" s="5"/>
      <c r="RSW820" s="5"/>
      <c r="RSX820" s="5"/>
      <c r="RSY820" s="5"/>
      <c r="RSZ820" s="5"/>
      <c r="RTA820" s="5"/>
      <c r="RTB820" s="5"/>
      <c r="RTC820" s="5"/>
      <c r="RTD820" s="5"/>
      <c r="RTE820" s="5"/>
      <c r="RTF820" s="5"/>
      <c r="RTG820" s="5"/>
      <c r="RTH820" s="5"/>
      <c r="RTI820" s="5"/>
      <c r="RTJ820" s="5"/>
      <c r="RTK820" s="5"/>
      <c r="RTL820" s="5"/>
      <c r="RTM820" s="5"/>
      <c r="RTN820" s="5"/>
      <c r="RTO820" s="5"/>
      <c r="RTP820" s="5"/>
      <c r="RTQ820" s="5"/>
      <c r="RTR820" s="5"/>
      <c r="RTS820" s="5"/>
      <c r="RTT820" s="5"/>
      <c r="RTU820" s="5"/>
      <c r="RTV820" s="5"/>
      <c r="RTW820" s="5"/>
      <c r="RTX820" s="5"/>
      <c r="RTY820" s="5"/>
      <c r="RTZ820" s="5"/>
      <c r="RUA820" s="5"/>
      <c r="RUB820" s="5"/>
      <c r="RUC820" s="5"/>
      <c r="RUD820" s="5"/>
      <c r="RUE820" s="5"/>
      <c r="RUF820" s="5"/>
      <c r="RUG820" s="5"/>
      <c r="RUH820" s="5"/>
      <c r="RUI820" s="5"/>
      <c r="RUJ820" s="5"/>
      <c r="RUK820" s="5"/>
      <c r="RUL820" s="5"/>
      <c r="RUM820" s="5"/>
      <c r="RUN820" s="5"/>
      <c r="RUO820" s="5"/>
      <c r="RUP820" s="5"/>
      <c r="RUQ820" s="5"/>
      <c r="RUR820" s="5"/>
      <c r="RUS820" s="5"/>
      <c r="RUT820" s="5"/>
      <c r="RUU820" s="5"/>
      <c r="RUV820" s="5"/>
      <c r="RUW820" s="5"/>
      <c r="RUX820" s="5"/>
      <c r="RUY820" s="5"/>
      <c r="RUZ820" s="5"/>
      <c r="RVA820" s="5"/>
      <c r="RVB820" s="5"/>
      <c r="RVC820" s="5"/>
      <c r="RVD820" s="5"/>
      <c r="RVE820" s="5"/>
      <c r="RVF820" s="5"/>
      <c r="RVG820" s="5"/>
      <c r="RVH820" s="5"/>
      <c r="RVI820" s="5"/>
      <c r="RVJ820" s="5"/>
      <c r="RVK820" s="5"/>
      <c r="RVL820" s="5"/>
      <c r="RVM820" s="5"/>
      <c r="RVN820" s="5"/>
      <c r="RVO820" s="5"/>
      <c r="RVP820" s="5"/>
      <c r="RVQ820" s="5"/>
      <c r="RVR820" s="5"/>
      <c r="RVS820" s="5"/>
      <c r="RVT820" s="5"/>
      <c r="RVU820" s="5"/>
      <c r="RVV820" s="5"/>
      <c r="RVW820" s="5"/>
      <c r="RVX820" s="5"/>
      <c r="RVY820" s="5"/>
      <c r="RVZ820" s="5"/>
      <c r="RWA820" s="5"/>
      <c r="RWB820" s="5"/>
      <c r="RWC820" s="5"/>
      <c r="RWD820" s="5"/>
      <c r="RWE820" s="5"/>
      <c r="RWF820" s="5"/>
      <c r="RWG820" s="5"/>
      <c r="RWH820" s="5"/>
      <c r="RWI820" s="5"/>
      <c r="RWJ820" s="5"/>
      <c r="RWK820" s="5"/>
      <c r="RWL820" s="5"/>
      <c r="RWM820" s="5"/>
      <c r="RWN820" s="5"/>
      <c r="RWO820" s="5"/>
      <c r="RWP820" s="5"/>
      <c r="RWQ820" s="5"/>
      <c r="RWR820" s="5"/>
      <c r="RWS820" s="5"/>
      <c r="RWT820" s="5"/>
      <c r="RWU820" s="5"/>
      <c r="RWV820" s="5"/>
      <c r="RWW820" s="5"/>
      <c r="RWX820" s="5"/>
      <c r="RWY820" s="5"/>
      <c r="RWZ820" s="5"/>
      <c r="RXA820" s="5"/>
      <c r="RXB820" s="5"/>
      <c r="RXC820" s="5"/>
      <c r="RXD820" s="5"/>
      <c r="RXE820" s="5"/>
      <c r="RXF820" s="5"/>
      <c r="RXG820" s="5"/>
      <c r="RXH820" s="5"/>
      <c r="RXI820" s="5"/>
      <c r="RXJ820" s="5"/>
      <c r="RXK820" s="5"/>
      <c r="RXL820" s="5"/>
      <c r="RXM820" s="5"/>
      <c r="RXN820" s="5"/>
      <c r="RXO820" s="5"/>
      <c r="RXP820" s="5"/>
      <c r="RXQ820" s="5"/>
      <c r="RXR820" s="5"/>
      <c r="RXS820" s="5"/>
      <c r="RXT820" s="5"/>
      <c r="RXU820" s="5"/>
      <c r="RXV820" s="5"/>
      <c r="RXW820" s="5"/>
      <c r="RXX820" s="5"/>
      <c r="RXY820" s="5"/>
      <c r="RXZ820" s="5"/>
      <c r="RYA820" s="5"/>
      <c r="RYB820" s="5"/>
      <c r="RYC820" s="5"/>
      <c r="RYD820" s="5"/>
      <c r="RYE820" s="5"/>
      <c r="RYF820" s="5"/>
      <c r="RYG820" s="5"/>
      <c r="RYH820" s="5"/>
      <c r="RYI820" s="5"/>
      <c r="RYJ820" s="5"/>
      <c r="RYK820" s="5"/>
      <c r="RYL820" s="5"/>
      <c r="RYM820" s="5"/>
      <c r="RYN820" s="5"/>
      <c r="RYO820" s="5"/>
      <c r="RYP820" s="5"/>
      <c r="RYQ820" s="5"/>
      <c r="RYR820" s="5"/>
      <c r="RYS820" s="5"/>
      <c r="RYT820" s="5"/>
      <c r="RYU820" s="5"/>
      <c r="RYV820" s="5"/>
      <c r="RYW820" s="5"/>
      <c r="RYX820" s="5"/>
      <c r="RYY820" s="5"/>
      <c r="RYZ820" s="5"/>
      <c r="RZA820" s="5"/>
      <c r="RZB820" s="5"/>
      <c r="RZC820" s="5"/>
      <c r="RZD820" s="5"/>
      <c r="RZE820" s="5"/>
      <c r="RZF820" s="5"/>
      <c r="RZG820" s="5"/>
      <c r="RZH820" s="5"/>
      <c r="RZI820" s="5"/>
      <c r="RZJ820" s="5"/>
      <c r="RZK820" s="5"/>
      <c r="RZL820" s="5"/>
      <c r="RZM820" s="5"/>
      <c r="RZN820" s="5"/>
      <c r="RZO820" s="5"/>
      <c r="RZP820" s="5"/>
      <c r="RZQ820" s="5"/>
      <c r="RZR820" s="5"/>
      <c r="RZS820" s="5"/>
      <c r="RZT820" s="5"/>
      <c r="RZU820" s="5"/>
      <c r="RZV820" s="5"/>
      <c r="RZW820" s="5"/>
      <c r="RZX820" s="5"/>
      <c r="RZY820" s="5"/>
      <c r="RZZ820" s="5"/>
      <c r="SAA820" s="5"/>
      <c r="SAB820" s="5"/>
      <c r="SAC820" s="5"/>
      <c r="SAD820" s="5"/>
      <c r="SAE820" s="5"/>
      <c r="SAF820" s="5"/>
      <c r="SAG820" s="5"/>
      <c r="SAH820" s="5"/>
      <c r="SAI820" s="5"/>
      <c r="SAJ820" s="5"/>
      <c r="SAK820" s="5"/>
      <c r="SAL820" s="5"/>
      <c r="SAM820" s="5"/>
      <c r="SAN820" s="5"/>
      <c r="SAO820" s="5"/>
      <c r="SAP820" s="5"/>
      <c r="SAQ820" s="5"/>
      <c r="SAR820" s="5"/>
      <c r="SAS820" s="5"/>
      <c r="SAT820" s="5"/>
      <c r="SAU820" s="5"/>
      <c r="SAV820" s="5"/>
      <c r="SAW820" s="5"/>
      <c r="SAX820" s="5"/>
      <c r="SAY820" s="5"/>
      <c r="SAZ820" s="5"/>
      <c r="SBA820" s="5"/>
      <c r="SBB820" s="5"/>
      <c r="SBC820" s="5"/>
      <c r="SBD820" s="5"/>
      <c r="SBE820" s="5"/>
      <c r="SBF820" s="5"/>
      <c r="SBG820" s="5"/>
      <c r="SBH820" s="5"/>
      <c r="SBI820" s="5"/>
      <c r="SBJ820" s="5"/>
      <c r="SBK820" s="5"/>
      <c r="SBL820" s="5"/>
      <c r="SBM820" s="5"/>
      <c r="SBN820" s="5"/>
      <c r="SBO820" s="5"/>
      <c r="SBP820" s="5"/>
      <c r="SBQ820" s="5"/>
      <c r="SBR820" s="5"/>
      <c r="SBS820" s="5"/>
      <c r="SBT820" s="5"/>
      <c r="SBU820" s="5"/>
      <c r="SBV820" s="5"/>
      <c r="SBW820" s="5"/>
      <c r="SBX820" s="5"/>
      <c r="SBY820" s="5"/>
      <c r="SBZ820" s="5"/>
      <c r="SCA820" s="5"/>
      <c r="SCB820" s="5"/>
      <c r="SCC820" s="5"/>
      <c r="SCD820" s="5"/>
      <c r="SCE820" s="5"/>
      <c r="SCF820" s="5"/>
      <c r="SCG820" s="5"/>
      <c r="SCH820" s="5"/>
      <c r="SCI820" s="5"/>
      <c r="SCJ820" s="5"/>
      <c r="SCK820" s="5"/>
      <c r="SCL820" s="5"/>
      <c r="SCM820" s="5"/>
      <c r="SCN820" s="5"/>
      <c r="SCO820" s="5"/>
      <c r="SCP820" s="5"/>
      <c r="SCQ820" s="5"/>
      <c r="SCR820" s="5"/>
      <c r="SCS820" s="5"/>
      <c r="SCT820" s="5"/>
      <c r="SCU820" s="5"/>
      <c r="SCV820" s="5"/>
      <c r="SCW820" s="5"/>
      <c r="SCX820" s="5"/>
      <c r="SCY820" s="5"/>
      <c r="SCZ820" s="5"/>
      <c r="SDA820" s="5"/>
      <c r="SDB820" s="5"/>
      <c r="SDC820" s="5"/>
      <c r="SDD820" s="5"/>
      <c r="SDE820" s="5"/>
      <c r="SDF820" s="5"/>
      <c r="SDG820" s="5"/>
      <c r="SDH820" s="5"/>
      <c r="SDI820" s="5"/>
      <c r="SDJ820" s="5"/>
      <c r="SDK820" s="5"/>
      <c r="SDL820" s="5"/>
      <c r="SDM820" s="5"/>
      <c r="SDN820" s="5"/>
      <c r="SDO820" s="5"/>
      <c r="SDP820" s="5"/>
      <c r="SDQ820" s="5"/>
      <c r="SDR820" s="5"/>
      <c r="SDS820" s="5"/>
      <c r="SDT820" s="5"/>
      <c r="SDU820" s="5"/>
      <c r="SDV820" s="5"/>
      <c r="SDW820" s="5"/>
      <c r="SDX820" s="5"/>
      <c r="SDY820" s="5"/>
      <c r="SDZ820" s="5"/>
      <c r="SEA820" s="5"/>
      <c r="SEB820" s="5"/>
      <c r="SEC820" s="5"/>
      <c r="SED820" s="5"/>
      <c r="SEE820" s="5"/>
      <c r="SEF820" s="5"/>
      <c r="SEG820" s="5"/>
      <c r="SEH820" s="5"/>
      <c r="SEI820" s="5"/>
      <c r="SEJ820" s="5"/>
      <c r="SEK820" s="5"/>
      <c r="SEL820" s="5"/>
      <c r="SEM820" s="5"/>
      <c r="SEN820" s="5"/>
      <c r="SEO820" s="5"/>
      <c r="SEP820" s="5"/>
      <c r="SEQ820" s="5"/>
      <c r="SER820" s="5"/>
      <c r="SES820" s="5"/>
      <c r="SET820" s="5"/>
      <c r="SEU820" s="5"/>
      <c r="SEV820" s="5"/>
      <c r="SEW820" s="5"/>
      <c r="SEX820" s="5"/>
      <c r="SEY820" s="5"/>
      <c r="SEZ820" s="5"/>
      <c r="SFA820" s="5"/>
      <c r="SFB820" s="5"/>
      <c r="SFC820" s="5"/>
      <c r="SFD820" s="5"/>
      <c r="SFE820" s="5"/>
      <c r="SFF820" s="5"/>
      <c r="SFG820" s="5"/>
      <c r="SFH820" s="5"/>
      <c r="SFI820" s="5"/>
      <c r="SFJ820" s="5"/>
      <c r="SFK820" s="5"/>
      <c r="SFL820" s="5"/>
      <c r="SFM820" s="5"/>
      <c r="SFN820" s="5"/>
      <c r="SFO820" s="5"/>
      <c r="SFP820" s="5"/>
      <c r="SFQ820" s="5"/>
      <c r="SFR820" s="5"/>
      <c r="SFS820" s="5"/>
      <c r="SFT820" s="5"/>
      <c r="SFU820" s="5"/>
      <c r="SFV820" s="5"/>
      <c r="SFW820" s="5"/>
      <c r="SFX820" s="5"/>
      <c r="SFY820" s="5"/>
      <c r="SFZ820" s="5"/>
      <c r="SGA820" s="5"/>
      <c r="SGB820" s="5"/>
      <c r="SGC820" s="5"/>
      <c r="SGD820" s="5"/>
      <c r="SGE820" s="5"/>
      <c r="SGF820" s="5"/>
      <c r="SGG820" s="5"/>
      <c r="SGH820" s="5"/>
      <c r="SGI820" s="5"/>
      <c r="SGJ820" s="5"/>
      <c r="SGK820" s="5"/>
      <c r="SGL820" s="5"/>
      <c r="SGM820" s="5"/>
      <c r="SGN820" s="5"/>
      <c r="SGO820" s="5"/>
      <c r="SGP820" s="5"/>
      <c r="SGQ820" s="5"/>
      <c r="SGR820" s="5"/>
      <c r="SGS820" s="5"/>
      <c r="SGT820" s="5"/>
      <c r="SGU820" s="5"/>
      <c r="SGV820" s="5"/>
      <c r="SGW820" s="5"/>
      <c r="SGX820" s="5"/>
      <c r="SGY820" s="5"/>
      <c r="SGZ820" s="5"/>
      <c r="SHA820" s="5"/>
      <c r="SHB820" s="5"/>
      <c r="SHC820" s="5"/>
      <c r="SHD820" s="5"/>
      <c r="SHE820" s="5"/>
      <c r="SHF820" s="5"/>
      <c r="SHG820" s="5"/>
      <c r="SHH820" s="5"/>
      <c r="SHI820" s="5"/>
      <c r="SHJ820" s="5"/>
      <c r="SHK820" s="5"/>
      <c r="SHL820" s="5"/>
      <c r="SHM820" s="5"/>
      <c r="SHN820" s="5"/>
      <c r="SHO820" s="5"/>
      <c r="SHP820" s="5"/>
      <c r="SHQ820" s="5"/>
      <c r="SHR820" s="5"/>
      <c r="SHS820" s="5"/>
      <c r="SHT820" s="5"/>
      <c r="SHU820" s="5"/>
      <c r="SHV820" s="5"/>
      <c r="SHW820" s="5"/>
      <c r="SHX820" s="5"/>
      <c r="SHY820" s="5"/>
      <c r="SHZ820" s="5"/>
      <c r="SIA820" s="5"/>
      <c r="SIB820" s="5"/>
      <c r="SIC820" s="5"/>
      <c r="SID820" s="5"/>
      <c r="SIE820" s="5"/>
      <c r="SIF820" s="5"/>
      <c r="SIG820" s="5"/>
      <c r="SIH820" s="5"/>
      <c r="SII820" s="5"/>
      <c r="SIJ820" s="5"/>
      <c r="SIK820" s="5"/>
      <c r="SIL820" s="5"/>
      <c r="SIM820" s="5"/>
      <c r="SIN820" s="5"/>
      <c r="SIO820" s="5"/>
      <c r="SIP820" s="5"/>
      <c r="SIQ820" s="5"/>
      <c r="SIR820" s="5"/>
      <c r="SIS820" s="5"/>
      <c r="SIT820" s="5"/>
      <c r="SIU820" s="5"/>
      <c r="SIV820" s="5"/>
      <c r="SIW820" s="5"/>
      <c r="SIX820" s="5"/>
      <c r="SIY820" s="5"/>
      <c r="SIZ820" s="5"/>
      <c r="SJA820" s="5"/>
      <c r="SJB820" s="5"/>
      <c r="SJC820" s="5"/>
      <c r="SJD820" s="5"/>
      <c r="SJE820" s="5"/>
      <c r="SJF820" s="5"/>
      <c r="SJG820" s="5"/>
      <c r="SJH820" s="5"/>
      <c r="SJI820" s="5"/>
      <c r="SJJ820" s="5"/>
      <c r="SJK820" s="5"/>
      <c r="SJL820" s="5"/>
      <c r="SJM820" s="5"/>
      <c r="SJN820" s="5"/>
      <c r="SJO820" s="5"/>
      <c r="SJP820" s="5"/>
      <c r="SJQ820" s="5"/>
      <c r="SJR820" s="5"/>
      <c r="SJS820" s="5"/>
      <c r="SJT820" s="5"/>
      <c r="SJU820" s="5"/>
      <c r="SJV820" s="5"/>
      <c r="SJW820" s="5"/>
      <c r="SJX820" s="5"/>
      <c r="SJY820" s="5"/>
      <c r="SJZ820" s="5"/>
      <c r="SKA820" s="5"/>
      <c r="SKB820" s="5"/>
      <c r="SKC820" s="5"/>
      <c r="SKD820" s="5"/>
      <c r="SKE820" s="5"/>
      <c r="SKF820" s="5"/>
      <c r="SKG820" s="5"/>
      <c r="SKH820" s="5"/>
      <c r="SKI820" s="5"/>
      <c r="SKJ820" s="5"/>
      <c r="SKK820" s="5"/>
      <c r="SKL820" s="5"/>
      <c r="SKM820" s="5"/>
      <c r="SKN820" s="5"/>
      <c r="SKO820" s="5"/>
      <c r="SKP820" s="5"/>
      <c r="SKQ820" s="5"/>
      <c r="SKR820" s="5"/>
      <c r="SKS820" s="5"/>
      <c r="SKT820" s="5"/>
      <c r="SKU820" s="5"/>
      <c r="SKV820" s="5"/>
      <c r="SKW820" s="5"/>
      <c r="SKX820" s="5"/>
      <c r="SKY820" s="5"/>
      <c r="SKZ820" s="5"/>
      <c r="SLA820" s="5"/>
      <c r="SLB820" s="5"/>
      <c r="SLC820" s="5"/>
      <c r="SLD820" s="5"/>
      <c r="SLE820" s="5"/>
      <c r="SLF820" s="5"/>
      <c r="SLG820" s="5"/>
      <c r="SLH820" s="5"/>
      <c r="SLI820" s="5"/>
      <c r="SLJ820" s="5"/>
      <c r="SLK820" s="5"/>
      <c r="SLL820" s="5"/>
      <c r="SLM820" s="5"/>
      <c r="SLN820" s="5"/>
      <c r="SLO820" s="5"/>
      <c r="SLP820" s="5"/>
      <c r="SLQ820" s="5"/>
      <c r="SLR820" s="5"/>
      <c r="SLS820" s="5"/>
      <c r="SLT820" s="5"/>
      <c r="SLU820" s="5"/>
      <c r="SLV820" s="5"/>
      <c r="SLW820" s="5"/>
      <c r="SLX820" s="5"/>
      <c r="SLY820" s="5"/>
      <c r="SLZ820" s="5"/>
      <c r="SMA820" s="5"/>
      <c r="SMB820" s="5"/>
      <c r="SMC820" s="5"/>
      <c r="SMD820" s="5"/>
      <c r="SME820" s="5"/>
      <c r="SMF820" s="5"/>
      <c r="SMG820" s="5"/>
      <c r="SMH820" s="5"/>
      <c r="SMI820" s="5"/>
      <c r="SMJ820" s="5"/>
      <c r="SMK820" s="5"/>
      <c r="SML820" s="5"/>
      <c r="SMM820" s="5"/>
      <c r="SMN820" s="5"/>
      <c r="SMO820" s="5"/>
      <c r="SMP820" s="5"/>
      <c r="SMQ820" s="5"/>
      <c r="SMR820" s="5"/>
      <c r="SMS820" s="5"/>
      <c r="SMT820" s="5"/>
      <c r="SMU820" s="5"/>
      <c r="SMV820" s="5"/>
      <c r="SMW820" s="5"/>
      <c r="SMX820" s="5"/>
      <c r="SMY820" s="5"/>
      <c r="SMZ820" s="5"/>
      <c r="SNA820" s="5"/>
      <c r="SNB820" s="5"/>
      <c r="SNC820" s="5"/>
      <c r="SND820" s="5"/>
      <c r="SNE820" s="5"/>
      <c r="SNF820" s="5"/>
      <c r="SNG820" s="5"/>
      <c r="SNH820" s="5"/>
      <c r="SNI820" s="5"/>
      <c r="SNJ820" s="5"/>
      <c r="SNK820" s="5"/>
      <c r="SNL820" s="5"/>
      <c r="SNM820" s="5"/>
      <c r="SNN820" s="5"/>
      <c r="SNO820" s="5"/>
      <c r="SNP820" s="5"/>
      <c r="SNQ820" s="5"/>
      <c r="SNR820" s="5"/>
      <c r="SNS820" s="5"/>
      <c r="SNT820" s="5"/>
      <c r="SNU820" s="5"/>
      <c r="SNV820" s="5"/>
      <c r="SNW820" s="5"/>
      <c r="SNX820" s="5"/>
      <c r="SNY820" s="5"/>
      <c r="SNZ820" s="5"/>
      <c r="SOA820" s="5"/>
      <c r="SOB820" s="5"/>
      <c r="SOC820" s="5"/>
      <c r="SOD820" s="5"/>
      <c r="SOE820" s="5"/>
      <c r="SOF820" s="5"/>
      <c r="SOG820" s="5"/>
      <c r="SOH820" s="5"/>
      <c r="SOI820" s="5"/>
      <c r="SOJ820" s="5"/>
      <c r="SOK820" s="5"/>
      <c r="SOL820" s="5"/>
      <c r="SOM820" s="5"/>
      <c r="SON820" s="5"/>
      <c r="SOO820" s="5"/>
      <c r="SOP820" s="5"/>
      <c r="SOQ820" s="5"/>
      <c r="SOR820" s="5"/>
      <c r="SOS820" s="5"/>
      <c r="SOT820" s="5"/>
      <c r="SOU820" s="5"/>
      <c r="SOV820" s="5"/>
      <c r="SOW820" s="5"/>
      <c r="SOX820" s="5"/>
      <c r="SOY820" s="5"/>
      <c r="SOZ820" s="5"/>
      <c r="SPA820" s="5"/>
      <c r="SPB820" s="5"/>
      <c r="SPC820" s="5"/>
      <c r="SPD820" s="5"/>
      <c r="SPE820" s="5"/>
      <c r="SPF820" s="5"/>
      <c r="SPG820" s="5"/>
      <c r="SPH820" s="5"/>
      <c r="SPI820" s="5"/>
      <c r="SPJ820" s="5"/>
      <c r="SPK820" s="5"/>
      <c r="SPL820" s="5"/>
      <c r="SPM820" s="5"/>
      <c r="SPN820" s="5"/>
      <c r="SPO820" s="5"/>
      <c r="SPP820" s="5"/>
      <c r="SPQ820" s="5"/>
      <c r="SPR820" s="5"/>
      <c r="SPS820" s="5"/>
      <c r="SPT820" s="5"/>
      <c r="SPU820" s="5"/>
      <c r="SPV820" s="5"/>
      <c r="SPW820" s="5"/>
      <c r="SPX820" s="5"/>
      <c r="SPY820" s="5"/>
      <c r="SPZ820" s="5"/>
      <c r="SQA820" s="5"/>
      <c r="SQB820" s="5"/>
      <c r="SQC820" s="5"/>
      <c r="SQD820" s="5"/>
      <c r="SQE820" s="5"/>
      <c r="SQF820" s="5"/>
      <c r="SQG820" s="5"/>
      <c r="SQH820" s="5"/>
      <c r="SQI820" s="5"/>
      <c r="SQJ820" s="5"/>
      <c r="SQK820" s="5"/>
      <c r="SQL820" s="5"/>
      <c r="SQM820" s="5"/>
      <c r="SQN820" s="5"/>
      <c r="SQO820" s="5"/>
      <c r="SQP820" s="5"/>
      <c r="SQQ820" s="5"/>
      <c r="SQR820" s="5"/>
      <c r="SQS820" s="5"/>
      <c r="SQT820" s="5"/>
      <c r="SQU820" s="5"/>
      <c r="SQV820" s="5"/>
      <c r="SQW820" s="5"/>
      <c r="SQX820" s="5"/>
      <c r="SQY820" s="5"/>
      <c r="SQZ820" s="5"/>
      <c r="SRA820" s="5"/>
      <c r="SRB820" s="5"/>
      <c r="SRC820" s="5"/>
      <c r="SRD820" s="5"/>
      <c r="SRE820" s="5"/>
      <c r="SRF820" s="5"/>
      <c r="SRG820" s="5"/>
      <c r="SRH820" s="5"/>
      <c r="SRI820" s="5"/>
      <c r="SRJ820" s="5"/>
      <c r="SRK820" s="5"/>
      <c r="SRL820" s="5"/>
      <c r="SRM820" s="5"/>
      <c r="SRN820" s="5"/>
      <c r="SRO820" s="5"/>
      <c r="SRP820" s="5"/>
      <c r="SRQ820" s="5"/>
      <c r="SRR820" s="5"/>
      <c r="SRS820" s="5"/>
      <c r="SRT820" s="5"/>
      <c r="SRU820" s="5"/>
      <c r="SRV820" s="5"/>
      <c r="SRW820" s="5"/>
      <c r="SRX820" s="5"/>
      <c r="SRY820" s="5"/>
      <c r="SRZ820" s="5"/>
      <c r="SSA820" s="5"/>
      <c r="SSB820" s="5"/>
      <c r="SSC820" s="5"/>
      <c r="SSD820" s="5"/>
      <c r="SSE820" s="5"/>
      <c r="SSF820" s="5"/>
      <c r="SSG820" s="5"/>
      <c r="SSH820" s="5"/>
      <c r="SSI820" s="5"/>
      <c r="SSJ820" s="5"/>
      <c r="SSK820" s="5"/>
      <c r="SSL820" s="5"/>
      <c r="SSM820" s="5"/>
      <c r="SSN820" s="5"/>
      <c r="SSO820" s="5"/>
      <c r="SSP820" s="5"/>
      <c r="SSQ820" s="5"/>
      <c r="SSR820" s="5"/>
      <c r="SSS820" s="5"/>
      <c r="SST820" s="5"/>
      <c r="SSU820" s="5"/>
      <c r="SSV820" s="5"/>
      <c r="SSW820" s="5"/>
      <c r="SSX820" s="5"/>
      <c r="SSY820" s="5"/>
      <c r="SSZ820" s="5"/>
      <c r="STA820" s="5"/>
      <c r="STB820" s="5"/>
      <c r="STC820" s="5"/>
      <c r="STD820" s="5"/>
      <c r="STE820" s="5"/>
      <c r="STF820" s="5"/>
      <c r="STG820" s="5"/>
      <c r="STH820" s="5"/>
      <c r="STI820" s="5"/>
      <c r="STJ820" s="5"/>
      <c r="STK820" s="5"/>
      <c r="STL820" s="5"/>
      <c r="STM820" s="5"/>
      <c r="STN820" s="5"/>
      <c r="STO820" s="5"/>
      <c r="STP820" s="5"/>
      <c r="STQ820" s="5"/>
      <c r="STR820" s="5"/>
      <c r="STS820" s="5"/>
      <c r="STT820" s="5"/>
      <c r="STU820" s="5"/>
      <c r="STV820" s="5"/>
      <c r="STW820" s="5"/>
      <c r="STX820" s="5"/>
      <c r="STY820" s="5"/>
      <c r="STZ820" s="5"/>
      <c r="SUA820" s="5"/>
      <c r="SUB820" s="5"/>
      <c r="SUC820" s="5"/>
      <c r="SUD820" s="5"/>
      <c r="SUE820" s="5"/>
      <c r="SUF820" s="5"/>
      <c r="SUG820" s="5"/>
      <c r="SUH820" s="5"/>
      <c r="SUI820" s="5"/>
      <c r="SUJ820" s="5"/>
      <c r="SUK820" s="5"/>
      <c r="SUL820" s="5"/>
      <c r="SUM820" s="5"/>
      <c r="SUN820" s="5"/>
      <c r="SUO820" s="5"/>
      <c r="SUP820" s="5"/>
      <c r="SUQ820" s="5"/>
      <c r="SUR820" s="5"/>
      <c r="SUS820" s="5"/>
      <c r="SUT820" s="5"/>
      <c r="SUU820" s="5"/>
      <c r="SUV820" s="5"/>
      <c r="SUW820" s="5"/>
      <c r="SUX820" s="5"/>
      <c r="SUY820" s="5"/>
      <c r="SUZ820" s="5"/>
      <c r="SVA820" s="5"/>
      <c r="SVB820" s="5"/>
      <c r="SVC820" s="5"/>
      <c r="SVD820" s="5"/>
      <c r="SVE820" s="5"/>
      <c r="SVF820" s="5"/>
      <c r="SVG820" s="5"/>
      <c r="SVH820" s="5"/>
      <c r="SVI820" s="5"/>
      <c r="SVJ820" s="5"/>
      <c r="SVK820" s="5"/>
      <c r="SVL820" s="5"/>
      <c r="SVM820" s="5"/>
      <c r="SVN820" s="5"/>
      <c r="SVO820" s="5"/>
      <c r="SVP820" s="5"/>
      <c r="SVQ820" s="5"/>
      <c r="SVR820" s="5"/>
      <c r="SVS820" s="5"/>
      <c r="SVT820" s="5"/>
      <c r="SVU820" s="5"/>
      <c r="SVV820" s="5"/>
      <c r="SVW820" s="5"/>
      <c r="SVX820" s="5"/>
      <c r="SVY820" s="5"/>
      <c r="SVZ820" s="5"/>
      <c r="SWA820" s="5"/>
      <c r="SWB820" s="5"/>
      <c r="SWC820" s="5"/>
      <c r="SWD820" s="5"/>
      <c r="SWE820" s="5"/>
      <c r="SWF820" s="5"/>
      <c r="SWG820" s="5"/>
      <c r="SWH820" s="5"/>
      <c r="SWI820" s="5"/>
      <c r="SWJ820" s="5"/>
      <c r="SWK820" s="5"/>
      <c r="SWL820" s="5"/>
      <c r="SWM820" s="5"/>
      <c r="SWN820" s="5"/>
      <c r="SWO820" s="5"/>
      <c r="SWP820" s="5"/>
      <c r="SWQ820" s="5"/>
      <c r="SWR820" s="5"/>
      <c r="SWS820" s="5"/>
      <c r="SWT820" s="5"/>
      <c r="SWU820" s="5"/>
      <c r="SWV820" s="5"/>
      <c r="SWW820" s="5"/>
      <c r="SWX820" s="5"/>
      <c r="SWY820" s="5"/>
      <c r="SWZ820" s="5"/>
      <c r="SXA820" s="5"/>
      <c r="SXB820" s="5"/>
      <c r="SXC820" s="5"/>
      <c r="SXD820" s="5"/>
      <c r="SXE820" s="5"/>
      <c r="SXF820" s="5"/>
      <c r="SXG820" s="5"/>
      <c r="SXH820" s="5"/>
      <c r="SXI820" s="5"/>
      <c r="SXJ820" s="5"/>
      <c r="SXK820" s="5"/>
      <c r="SXL820" s="5"/>
      <c r="SXM820" s="5"/>
      <c r="SXN820" s="5"/>
      <c r="SXO820" s="5"/>
      <c r="SXP820" s="5"/>
      <c r="SXQ820" s="5"/>
      <c r="SXR820" s="5"/>
      <c r="SXS820" s="5"/>
      <c r="SXT820" s="5"/>
      <c r="SXU820" s="5"/>
      <c r="SXV820" s="5"/>
      <c r="SXW820" s="5"/>
      <c r="SXX820" s="5"/>
      <c r="SXY820" s="5"/>
      <c r="SXZ820" s="5"/>
      <c r="SYA820" s="5"/>
      <c r="SYB820" s="5"/>
      <c r="SYC820" s="5"/>
      <c r="SYD820" s="5"/>
      <c r="SYE820" s="5"/>
      <c r="SYF820" s="5"/>
      <c r="SYG820" s="5"/>
      <c r="SYH820" s="5"/>
      <c r="SYI820" s="5"/>
      <c r="SYJ820" s="5"/>
      <c r="SYK820" s="5"/>
      <c r="SYL820" s="5"/>
      <c r="SYM820" s="5"/>
      <c r="SYN820" s="5"/>
      <c r="SYO820" s="5"/>
      <c r="SYP820" s="5"/>
      <c r="SYQ820" s="5"/>
      <c r="SYR820" s="5"/>
      <c r="SYS820" s="5"/>
      <c r="SYT820" s="5"/>
      <c r="SYU820" s="5"/>
      <c r="SYV820" s="5"/>
      <c r="SYW820" s="5"/>
      <c r="SYX820" s="5"/>
      <c r="SYY820" s="5"/>
      <c r="SYZ820" s="5"/>
      <c r="SZA820" s="5"/>
      <c r="SZB820" s="5"/>
      <c r="SZC820" s="5"/>
      <c r="SZD820" s="5"/>
      <c r="SZE820" s="5"/>
      <c r="SZF820" s="5"/>
      <c r="SZG820" s="5"/>
      <c r="SZH820" s="5"/>
      <c r="SZI820" s="5"/>
      <c r="SZJ820" s="5"/>
      <c r="SZK820" s="5"/>
      <c r="SZL820" s="5"/>
      <c r="SZM820" s="5"/>
      <c r="SZN820" s="5"/>
      <c r="SZO820" s="5"/>
      <c r="SZP820" s="5"/>
      <c r="SZQ820" s="5"/>
      <c r="SZR820" s="5"/>
      <c r="SZS820" s="5"/>
      <c r="SZT820" s="5"/>
      <c r="SZU820" s="5"/>
      <c r="SZV820" s="5"/>
      <c r="SZW820" s="5"/>
      <c r="SZX820" s="5"/>
      <c r="SZY820" s="5"/>
      <c r="SZZ820" s="5"/>
      <c r="TAA820" s="5"/>
      <c r="TAB820" s="5"/>
      <c r="TAC820" s="5"/>
      <c r="TAD820" s="5"/>
      <c r="TAE820" s="5"/>
      <c r="TAF820" s="5"/>
      <c r="TAG820" s="5"/>
      <c r="TAH820" s="5"/>
      <c r="TAI820" s="5"/>
      <c r="TAJ820" s="5"/>
      <c r="TAK820" s="5"/>
      <c r="TAL820" s="5"/>
      <c r="TAM820" s="5"/>
      <c r="TAN820" s="5"/>
      <c r="TAO820" s="5"/>
      <c r="TAP820" s="5"/>
      <c r="TAQ820" s="5"/>
      <c r="TAR820" s="5"/>
      <c r="TAS820" s="5"/>
      <c r="TAT820" s="5"/>
      <c r="TAU820" s="5"/>
      <c r="TAV820" s="5"/>
      <c r="TAW820" s="5"/>
      <c r="TAX820" s="5"/>
      <c r="TAY820" s="5"/>
      <c r="TAZ820" s="5"/>
      <c r="TBA820" s="5"/>
      <c r="TBB820" s="5"/>
      <c r="TBC820" s="5"/>
      <c r="TBD820" s="5"/>
      <c r="TBE820" s="5"/>
      <c r="TBF820" s="5"/>
      <c r="TBG820" s="5"/>
      <c r="TBH820" s="5"/>
      <c r="TBI820" s="5"/>
      <c r="TBJ820" s="5"/>
      <c r="TBK820" s="5"/>
      <c r="TBL820" s="5"/>
      <c r="TBM820" s="5"/>
      <c r="TBN820" s="5"/>
      <c r="TBO820" s="5"/>
      <c r="TBP820" s="5"/>
      <c r="TBQ820" s="5"/>
      <c r="TBR820" s="5"/>
      <c r="TBS820" s="5"/>
      <c r="TBT820" s="5"/>
      <c r="TBU820" s="5"/>
      <c r="TBV820" s="5"/>
      <c r="TBW820" s="5"/>
      <c r="TBX820" s="5"/>
      <c r="TBY820" s="5"/>
      <c r="TBZ820" s="5"/>
      <c r="TCA820" s="5"/>
      <c r="TCB820" s="5"/>
      <c r="TCC820" s="5"/>
      <c r="TCD820" s="5"/>
      <c r="TCE820" s="5"/>
      <c r="TCF820" s="5"/>
      <c r="TCG820" s="5"/>
      <c r="TCH820" s="5"/>
      <c r="TCI820" s="5"/>
      <c r="TCJ820" s="5"/>
      <c r="TCK820" s="5"/>
      <c r="TCL820" s="5"/>
      <c r="TCM820" s="5"/>
      <c r="TCN820" s="5"/>
      <c r="TCO820" s="5"/>
      <c r="TCP820" s="5"/>
      <c r="TCQ820" s="5"/>
      <c r="TCR820" s="5"/>
      <c r="TCS820" s="5"/>
      <c r="TCT820" s="5"/>
      <c r="TCU820" s="5"/>
      <c r="TCV820" s="5"/>
      <c r="TCW820" s="5"/>
      <c r="TCX820" s="5"/>
      <c r="TCY820" s="5"/>
      <c r="TCZ820" s="5"/>
      <c r="TDA820" s="5"/>
      <c r="TDB820" s="5"/>
      <c r="TDC820" s="5"/>
      <c r="TDD820" s="5"/>
      <c r="TDE820" s="5"/>
      <c r="TDF820" s="5"/>
      <c r="TDG820" s="5"/>
      <c r="TDH820" s="5"/>
      <c r="TDI820" s="5"/>
      <c r="TDJ820" s="5"/>
      <c r="TDK820" s="5"/>
      <c r="TDL820" s="5"/>
      <c r="TDM820" s="5"/>
      <c r="TDN820" s="5"/>
      <c r="TDO820" s="5"/>
      <c r="TDP820" s="5"/>
      <c r="TDQ820" s="5"/>
      <c r="TDR820" s="5"/>
      <c r="TDS820" s="5"/>
      <c r="TDT820" s="5"/>
      <c r="TDU820" s="5"/>
      <c r="TDV820" s="5"/>
      <c r="TDW820" s="5"/>
      <c r="TDX820" s="5"/>
      <c r="TDY820" s="5"/>
      <c r="TDZ820" s="5"/>
      <c r="TEA820" s="5"/>
      <c r="TEB820" s="5"/>
      <c r="TEC820" s="5"/>
      <c r="TED820" s="5"/>
      <c r="TEE820" s="5"/>
      <c r="TEF820" s="5"/>
      <c r="TEG820" s="5"/>
      <c r="TEH820" s="5"/>
      <c r="TEI820" s="5"/>
      <c r="TEJ820" s="5"/>
      <c r="TEK820" s="5"/>
      <c r="TEL820" s="5"/>
      <c r="TEM820" s="5"/>
      <c r="TEN820" s="5"/>
      <c r="TEO820" s="5"/>
      <c r="TEP820" s="5"/>
      <c r="TEQ820" s="5"/>
      <c r="TER820" s="5"/>
      <c r="TES820" s="5"/>
      <c r="TET820" s="5"/>
      <c r="TEU820" s="5"/>
      <c r="TEV820" s="5"/>
      <c r="TEW820" s="5"/>
      <c r="TEX820" s="5"/>
      <c r="TEY820" s="5"/>
      <c r="TEZ820" s="5"/>
      <c r="TFA820" s="5"/>
      <c r="TFB820" s="5"/>
      <c r="TFC820" s="5"/>
      <c r="TFD820" s="5"/>
      <c r="TFE820" s="5"/>
      <c r="TFF820" s="5"/>
      <c r="TFG820" s="5"/>
      <c r="TFH820" s="5"/>
      <c r="TFI820" s="5"/>
      <c r="TFJ820" s="5"/>
      <c r="TFK820" s="5"/>
      <c r="TFL820" s="5"/>
      <c r="TFM820" s="5"/>
      <c r="TFN820" s="5"/>
      <c r="TFO820" s="5"/>
      <c r="TFP820" s="5"/>
      <c r="TFQ820" s="5"/>
      <c r="TFR820" s="5"/>
      <c r="TFS820" s="5"/>
      <c r="TFT820" s="5"/>
      <c r="TFU820" s="5"/>
      <c r="TFV820" s="5"/>
      <c r="TFW820" s="5"/>
      <c r="TFX820" s="5"/>
      <c r="TFY820" s="5"/>
      <c r="TFZ820" s="5"/>
      <c r="TGA820" s="5"/>
      <c r="TGB820" s="5"/>
      <c r="TGC820" s="5"/>
      <c r="TGD820" s="5"/>
      <c r="TGE820" s="5"/>
      <c r="TGF820" s="5"/>
      <c r="TGG820" s="5"/>
      <c r="TGH820" s="5"/>
      <c r="TGI820" s="5"/>
      <c r="TGJ820" s="5"/>
      <c r="TGK820" s="5"/>
      <c r="TGL820" s="5"/>
      <c r="TGM820" s="5"/>
      <c r="TGN820" s="5"/>
      <c r="TGO820" s="5"/>
      <c r="TGP820" s="5"/>
      <c r="TGQ820" s="5"/>
      <c r="TGR820" s="5"/>
      <c r="TGS820" s="5"/>
      <c r="TGT820" s="5"/>
      <c r="TGU820" s="5"/>
      <c r="TGV820" s="5"/>
      <c r="TGW820" s="5"/>
      <c r="TGX820" s="5"/>
      <c r="TGY820" s="5"/>
      <c r="TGZ820" s="5"/>
      <c r="THA820" s="5"/>
      <c r="THB820" s="5"/>
      <c r="THC820" s="5"/>
      <c r="THD820" s="5"/>
      <c r="THE820" s="5"/>
      <c r="THF820" s="5"/>
      <c r="THG820" s="5"/>
      <c r="THH820" s="5"/>
      <c r="THI820" s="5"/>
      <c r="THJ820" s="5"/>
      <c r="THK820" s="5"/>
      <c r="THL820" s="5"/>
      <c r="THM820" s="5"/>
      <c r="THN820" s="5"/>
      <c r="THO820" s="5"/>
      <c r="THP820" s="5"/>
      <c r="THQ820" s="5"/>
      <c r="THR820" s="5"/>
      <c r="THS820" s="5"/>
      <c r="THT820" s="5"/>
      <c r="THU820" s="5"/>
      <c r="THV820" s="5"/>
      <c r="THW820" s="5"/>
      <c r="THX820" s="5"/>
      <c r="THY820" s="5"/>
      <c r="THZ820" s="5"/>
      <c r="TIA820" s="5"/>
      <c r="TIB820" s="5"/>
      <c r="TIC820" s="5"/>
      <c r="TID820" s="5"/>
      <c r="TIE820" s="5"/>
      <c r="TIF820" s="5"/>
      <c r="TIG820" s="5"/>
      <c r="TIH820" s="5"/>
      <c r="TII820" s="5"/>
      <c r="TIJ820" s="5"/>
      <c r="TIK820" s="5"/>
      <c r="TIL820" s="5"/>
      <c r="TIM820" s="5"/>
      <c r="TIN820" s="5"/>
      <c r="TIO820" s="5"/>
      <c r="TIP820" s="5"/>
      <c r="TIQ820" s="5"/>
      <c r="TIR820" s="5"/>
      <c r="TIS820" s="5"/>
      <c r="TIT820" s="5"/>
      <c r="TIU820" s="5"/>
      <c r="TIV820" s="5"/>
      <c r="TIW820" s="5"/>
      <c r="TIX820" s="5"/>
      <c r="TIY820" s="5"/>
      <c r="TIZ820" s="5"/>
      <c r="TJA820" s="5"/>
      <c r="TJB820" s="5"/>
      <c r="TJC820" s="5"/>
      <c r="TJD820" s="5"/>
      <c r="TJE820" s="5"/>
      <c r="TJF820" s="5"/>
      <c r="TJG820" s="5"/>
      <c r="TJH820" s="5"/>
      <c r="TJI820" s="5"/>
      <c r="TJJ820" s="5"/>
      <c r="TJK820" s="5"/>
      <c r="TJL820" s="5"/>
      <c r="TJM820" s="5"/>
      <c r="TJN820" s="5"/>
      <c r="TJO820" s="5"/>
      <c r="TJP820" s="5"/>
      <c r="TJQ820" s="5"/>
      <c r="TJR820" s="5"/>
      <c r="TJS820" s="5"/>
      <c r="TJT820" s="5"/>
      <c r="TJU820" s="5"/>
      <c r="TJV820" s="5"/>
      <c r="TJW820" s="5"/>
      <c r="TJX820" s="5"/>
      <c r="TJY820" s="5"/>
      <c r="TJZ820" s="5"/>
      <c r="TKA820" s="5"/>
      <c r="TKB820" s="5"/>
      <c r="TKC820" s="5"/>
      <c r="TKD820" s="5"/>
      <c r="TKE820" s="5"/>
      <c r="TKF820" s="5"/>
      <c r="TKG820" s="5"/>
      <c r="TKH820" s="5"/>
      <c r="TKI820" s="5"/>
      <c r="TKJ820" s="5"/>
      <c r="TKK820" s="5"/>
      <c r="TKL820" s="5"/>
      <c r="TKM820" s="5"/>
      <c r="TKN820" s="5"/>
      <c r="TKO820" s="5"/>
      <c r="TKP820" s="5"/>
      <c r="TKQ820" s="5"/>
      <c r="TKR820" s="5"/>
      <c r="TKS820" s="5"/>
      <c r="TKT820" s="5"/>
      <c r="TKU820" s="5"/>
      <c r="TKV820" s="5"/>
      <c r="TKW820" s="5"/>
      <c r="TKX820" s="5"/>
      <c r="TKY820" s="5"/>
      <c r="TKZ820" s="5"/>
      <c r="TLA820" s="5"/>
      <c r="TLB820" s="5"/>
      <c r="TLC820" s="5"/>
      <c r="TLD820" s="5"/>
      <c r="TLE820" s="5"/>
      <c r="TLF820" s="5"/>
      <c r="TLG820" s="5"/>
      <c r="TLH820" s="5"/>
      <c r="TLI820" s="5"/>
      <c r="TLJ820" s="5"/>
      <c r="TLK820" s="5"/>
      <c r="TLL820" s="5"/>
      <c r="TLM820" s="5"/>
      <c r="TLN820" s="5"/>
      <c r="TLO820" s="5"/>
      <c r="TLP820" s="5"/>
      <c r="TLQ820" s="5"/>
      <c r="TLR820" s="5"/>
      <c r="TLS820" s="5"/>
      <c r="TLT820" s="5"/>
      <c r="TLU820" s="5"/>
      <c r="TLV820" s="5"/>
      <c r="TLW820" s="5"/>
      <c r="TLX820" s="5"/>
      <c r="TLY820" s="5"/>
      <c r="TLZ820" s="5"/>
      <c r="TMA820" s="5"/>
      <c r="TMB820" s="5"/>
      <c r="TMC820" s="5"/>
      <c r="TMD820" s="5"/>
      <c r="TME820" s="5"/>
      <c r="TMF820" s="5"/>
      <c r="TMG820" s="5"/>
      <c r="TMH820" s="5"/>
      <c r="TMI820" s="5"/>
      <c r="TMJ820" s="5"/>
      <c r="TMK820" s="5"/>
      <c r="TML820" s="5"/>
      <c r="TMM820" s="5"/>
      <c r="TMN820" s="5"/>
      <c r="TMO820" s="5"/>
      <c r="TMP820" s="5"/>
      <c r="TMQ820" s="5"/>
      <c r="TMR820" s="5"/>
      <c r="TMS820" s="5"/>
      <c r="TMT820" s="5"/>
      <c r="TMU820" s="5"/>
      <c r="TMV820" s="5"/>
      <c r="TMW820" s="5"/>
      <c r="TMX820" s="5"/>
      <c r="TMY820" s="5"/>
      <c r="TMZ820" s="5"/>
      <c r="TNA820" s="5"/>
      <c r="TNB820" s="5"/>
      <c r="TNC820" s="5"/>
      <c r="TND820" s="5"/>
      <c r="TNE820" s="5"/>
      <c r="TNF820" s="5"/>
      <c r="TNG820" s="5"/>
      <c r="TNH820" s="5"/>
      <c r="TNI820" s="5"/>
      <c r="TNJ820" s="5"/>
      <c r="TNK820" s="5"/>
      <c r="TNL820" s="5"/>
      <c r="TNM820" s="5"/>
      <c r="TNN820" s="5"/>
      <c r="TNO820" s="5"/>
      <c r="TNP820" s="5"/>
      <c r="TNQ820" s="5"/>
      <c r="TNR820" s="5"/>
      <c r="TNS820" s="5"/>
      <c r="TNT820" s="5"/>
      <c r="TNU820" s="5"/>
      <c r="TNV820" s="5"/>
      <c r="TNW820" s="5"/>
      <c r="TNX820" s="5"/>
      <c r="TNY820" s="5"/>
      <c r="TNZ820" s="5"/>
      <c r="TOA820" s="5"/>
      <c r="TOB820" s="5"/>
      <c r="TOC820" s="5"/>
      <c r="TOD820" s="5"/>
      <c r="TOE820" s="5"/>
      <c r="TOF820" s="5"/>
      <c r="TOG820" s="5"/>
      <c r="TOH820" s="5"/>
      <c r="TOI820" s="5"/>
      <c r="TOJ820" s="5"/>
      <c r="TOK820" s="5"/>
      <c r="TOL820" s="5"/>
      <c r="TOM820" s="5"/>
      <c r="TON820" s="5"/>
      <c r="TOO820" s="5"/>
      <c r="TOP820" s="5"/>
      <c r="TOQ820" s="5"/>
      <c r="TOR820" s="5"/>
      <c r="TOS820" s="5"/>
      <c r="TOT820" s="5"/>
      <c r="TOU820" s="5"/>
      <c r="TOV820" s="5"/>
      <c r="TOW820" s="5"/>
      <c r="TOX820" s="5"/>
      <c r="TOY820" s="5"/>
      <c r="TOZ820" s="5"/>
      <c r="TPA820" s="5"/>
      <c r="TPB820" s="5"/>
      <c r="TPC820" s="5"/>
      <c r="TPD820" s="5"/>
      <c r="TPE820" s="5"/>
      <c r="TPF820" s="5"/>
      <c r="TPG820" s="5"/>
      <c r="TPH820" s="5"/>
      <c r="TPI820" s="5"/>
      <c r="TPJ820" s="5"/>
      <c r="TPK820" s="5"/>
      <c r="TPL820" s="5"/>
      <c r="TPM820" s="5"/>
      <c r="TPN820" s="5"/>
      <c r="TPO820" s="5"/>
      <c r="TPP820" s="5"/>
      <c r="TPQ820" s="5"/>
      <c r="TPR820" s="5"/>
      <c r="TPS820" s="5"/>
      <c r="TPT820" s="5"/>
      <c r="TPU820" s="5"/>
      <c r="TPV820" s="5"/>
      <c r="TPW820" s="5"/>
      <c r="TPX820" s="5"/>
      <c r="TPY820" s="5"/>
      <c r="TPZ820" s="5"/>
      <c r="TQA820" s="5"/>
      <c r="TQB820" s="5"/>
      <c r="TQC820" s="5"/>
      <c r="TQD820" s="5"/>
      <c r="TQE820" s="5"/>
      <c r="TQF820" s="5"/>
      <c r="TQG820" s="5"/>
      <c r="TQH820" s="5"/>
      <c r="TQI820" s="5"/>
      <c r="TQJ820" s="5"/>
      <c r="TQK820" s="5"/>
      <c r="TQL820" s="5"/>
      <c r="TQM820" s="5"/>
      <c r="TQN820" s="5"/>
      <c r="TQO820" s="5"/>
      <c r="TQP820" s="5"/>
      <c r="TQQ820" s="5"/>
      <c r="TQR820" s="5"/>
      <c r="TQS820" s="5"/>
      <c r="TQT820" s="5"/>
      <c r="TQU820" s="5"/>
      <c r="TQV820" s="5"/>
      <c r="TQW820" s="5"/>
      <c r="TQX820" s="5"/>
      <c r="TQY820" s="5"/>
      <c r="TQZ820" s="5"/>
      <c r="TRA820" s="5"/>
      <c r="TRB820" s="5"/>
      <c r="TRC820" s="5"/>
      <c r="TRD820" s="5"/>
      <c r="TRE820" s="5"/>
      <c r="TRF820" s="5"/>
      <c r="TRG820" s="5"/>
      <c r="TRH820" s="5"/>
      <c r="TRI820" s="5"/>
      <c r="TRJ820" s="5"/>
      <c r="TRK820" s="5"/>
      <c r="TRL820" s="5"/>
      <c r="TRM820" s="5"/>
      <c r="TRN820" s="5"/>
      <c r="TRO820" s="5"/>
      <c r="TRP820" s="5"/>
      <c r="TRQ820" s="5"/>
      <c r="TRR820" s="5"/>
      <c r="TRS820" s="5"/>
      <c r="TRT820" s="5"/>
      <c r="TRU820" s="5"/>
      <c r="TRV820" s="5"/>
      <c r="TRW820" s="5"/>
      <c r="TRX820" s="5"/>
      <c r="TRY820" s="5"/>
      <c r="TRZ820" s="5"/>
      <c r="TSA820" s="5"/>
      <c r="TSB820" s="5"/>
      <c r="TSC820" s="5"/>
      <c r="TSD820" s="5"/>
      <c r="TSE820" s="5"/>
      <c r="TSF820" s="5"/>
      <c r="TSG820" s="5"/>
      <c r="TSH820" s="5"/>
      <c r="TSI820" s="5"/>
      <c r="TSJ820" s="5"/>
      <c r="TSK820" s="5"/>
      <c r="TSL820" s="5"/>
      <c r="TSM820" s="5"/>
      <c r="TSN820" s="5"/>
      <c r="TSO820" s="5"/>
      <c r="TSP820" s="5"/>
      <c r="TSQ820" s="5"/>
      <c r="TSR820" s="5"/>
      <c r="TSS820" s="5"/>
      <c r="TST820" s="5"/>
      <c r="TSU820" s="5"/>
      <c r="TSV820" s="5"/>
      <c r="TSW820" s="5"/>
      <c r="TSX820" s="5"/>
      <c r="TSY820" s="5"/>
      <c r="TSZ820" s="5"/>
      <c r="TTA820" s="5"/>
      <c r="TTB820" s="5"/>
      <c r="TTC820" s="5"/>
      <c r="TTD820" s="5"/>
      <c r="TTE820" s="5"/>
      <c r="TTF820" s="5"/>
      <c r="TTG820" s="5"/>
      <c r="TTH820" s="5"/>
      <c r="TTI820" s="5"/>
      <c r="TTJ820" s="5"/>
      <c r="TTK820" s="5"/>
      <c r="TTL820" s="5"/>
      <c r="TTM820" s="5"/>
      <c r="TTN820" s="5"/>
      <c r="TTO820" s="5"/>
      <c r="TTP820" s="5"/>
      <c r="TTQ820" s="5"/>
      <c r="TTR820" s="5"/>
      <c r="TTS820" s="5"/>
      <c r="TTT820" s="5"/>
      <c r="TTU820" s="5"/>
      <c r="TTV820" s="5"/>
      <c r="TTW820" s="5"/>
      <c r="TTX820" s="5"/>
      <c r="TTY820" s="5"/>
      <c r="TTZ820" s="5"/>
      <c r="TUA820" s="5"/>
      <c r="TUB820" s="5"/>
      <c r="TUC820" s="5"/>
      <c r="TUD820" s="5"/>
      <c r="TUE820" s="5"/>
      <c r="TUF820" s="5"/>
      <c r="TUG820" s="5"/>
      <c r="TUH820" s="5"/>
      <c r="TUI820" s="5"/>
      <c r="TUJ820" s="5"/>
      <c r="TUK820" s="5"/>
      <c r="TUL820" s="5"/>
      <c r="TUM820" s="5"/>
      <c r="TUN820" s="5"/>
      <c r="TUO820" s="5"/>
      <c r="TUP820" s="5"/>
      <c r="TUQ820" s="5"/>
      <c r="TUR820" s="5"/>
      <c r="TUS820" s="5"/>
      <c r="TUT820" s="5"/>
      <c r="TUU820" s="5"/>
      <c r="TUV820" s="5"/>
      <c r="TUW820" s="5"/>
      <c r="TUX820" s="5"/>
      <c r="TUY820" s="5"/>
      <c r="TUZ820" s="5"/>
      <c r="TVA820" s="5"/>
      <c r="TVB820" s="5"/>
      <c r="TVC820" s="5"/>
      <c r="TVD820" s="5"/>
      <c r="TVE820" s="5"/>
      <c r="TVF820" s="5"/>
      <c r="TVG820" s="5"/>
      <c r="TVH820" s="5"/>
      <c r="TVI820" s="5"/>
      <c r="TVJ820" s="5"/>
      <c r="TVK820" s="5"/>
      <c r="TVL820" s="5"/>
      <c r="TVM820" s="5"/>
      <c r="TVN820" s="5"/>
      <c r="TVO820" s="5"/>
      <c r="TVP820" s="5"/>
      <c r="TVQ820" s="5"/>
      <c r="TVR820" s="5"/>
      <c r="TVS820" s="5"/>
      <c r="TVT820" s="5"/>
      <c r="TVU820" s="5"/>
      <c r="TVV820" s="5"/>
      <c r="TVW820" s="5"/>
      <c r="TVX820" s="5"/>
      <c r="TVY820" s="5"/>
      <c r="TVZ820" s="5"/>
      <c r="TWA820" s="5"/>
      <c r="TWB820" s="5"/>
      <c r="TWC820" s="5"/>
      <c r="TWD820" s="5"/>
      <c r="TWE820" s="5"/>
      <c r="TWF820" s="5"/>
      <c r="TWG820" s="5"/>
      <c r="TWH820" s="5"/>
      <c r="TWI820" s="5"/>
      <c r="TWJ820" s="5"/>
      <c r="TWK820" s="5"/>
      <c r="TWL820" s="5"/>
      <c r="TWM820" s="5"/>
      <c r="TWN820" s="5"/>
      <c r="TWO820" s="5"/>
      <c r="TWP820" s="5"/>
      <c r="TWQ820" s="5"/>
      <c r="TWR820" s="5"/>
      <c r="TWS820" s="5"/>
      <c r="TWT820" s="5"/>
      <c r="TWU820" s="5"/>
      <c r="TWV820" s="5"/>
      <c r="TWW820" s="5"/>
      <c r="TWX820" s="5"/>
      <c r="TWY820" s="5"/>
      <c r="TWZ820" s="5"/>
      <c r="TXA820" s="5"/>
      <c r="TXB820" s="5"/>
      <c r="TXC820" s="5"/>
      <c r="TXD820" s="5"/>
      <c r="TXE820" s="5"/>
      <c r="TXF820" s="5"/>
      <c r="TXG820" s="5"/>
      <c r="TXH820" s="5"/>
      <c r="TXI820" s="5"/>
      <c r="TXJ820" s="5"/>
      <c r="TXK820" s="5"/>
      <c r="TXL820" s="5"/>
      <c r="TXM820" s="5"/>
      <c r="TXN820" s="5"/>
      <c r="TXO820" s="5"/>
      <c r="TXP820" s="5"/>
      <c r="TXQ820" s="5"/>
      <c r="TXR820" s="5"/>
      <c r="TXS820" s="5"/>
      <c r="TXT820" s="5"/>
      <c r="TXU820" s="5"/>
      <c r="TXV820" s="5"/>
      <c r="TXW820" s="5"/>
      <c r="TXX820" s="5"/>
      <c r="TXY820" s="5"/>
      <c r="TXZ820" s="5"/>
      <c r="TYA820" s="5"/>
      <c r="TYB820" s="5"/>
      <c r="TYC820" s="5"/>
      <c r="TYD820" s="5"/>
      <c r="TYE820" s="5"/>
      <c r="TYF820" s="5"/>
      <c r="TYG820" s="5"/>
      <c r="TYH820" s="5"/>
      <c r="TYI820" s="5"/>
      <c r="TYJ820" s="5"/>
      <c r="TYK820" s="5"/>
      <c r="TYL820" s="5"/>
      <c r="TYM820" s="5"/>
      <c r="TYN820" s="5"/>
      <c r="TYO820" s="5"/>
      <c r="TYP820" s="5"/>
      <c r="TYQ820" s="5"/>
      <c r="TYR820" s="5"/>
      <c r="TYS820" s="5"/>
      <c r="TYT820" s="5"/>
      <c r="TYU820" s="5"/>
      <c r="TYV820" s="5"/>
      <c r="TYW820" s="5"/>
      <c r="TYX820" s="5"/>
      <c r="TYY820" s="5"/>
      <c r="TYZ820" s="5"/>
      <c r="TZA820" s="5"/>
      <c r="TZB820" s="5"/>
      <c r="TZC820" s="5"/>
      <c r="TZD820" s="5"/>
      <c r="TZE820" s="5"/>
      <c r="TZF820" s="5"/>
      <c r="TZG820" s="5"/>
      <c r="TZH820" s="5"/>
      <c r="TZI820" s="5"/>
      <c r="TZJ820" s="5"/>
      <c r="TZK820" s="5"/>
      <c r="TZL820" s="5"/>
      <c r="TZM820" s="5"/>
      <c r="TZN820" s="5"/>
      <c r="TZO820" s="5"/>
      <c r="TZP820" s="5"/>
      <c r="TZQ820" s="5"/>
      <c r="TZR820" s="5"/>
      <c r="TZS820" s="5"/>
      <c r="TZT820" s="5"/>
      <c r="TZU820" s="5"/>
      <c r="TZV820" s="5"/>
      <c r="TZW820" s="5"/>
      <c r="TZX820" s="5"/>
      <c r="TZY820" s="5"/>
      <c r="TZZ820" s="5"/>
      <c r="UAA820" s="5"/>
      <c r="UAB820" s="5"/>
      <c r="UAC820" s="5"/>
      <c r="UAD820" s="5"/>
      <c r="UAE820" s="5"/>
      <c r="UAF820" s="5"/>
      <c r="UAG820" s="5"/>
      <c r="UAH820" s="5"/>
      <c r="UAI820" s="5"/>
      <c r="UAJ820" s="5"/>
      <c r="UAK820" s="5"/>
      <c r="UAL820" s="5"/>
      <c r="UAM820" s="5"/>
      <c r="UAN820" s="5"/>
      <c r="UAO820" s="5"/>
      <c r="UAP820" s="5"/>
      <c r="UAQ820" s="5"/>
      <c r="UAR820" s="5"/>
      <c r="UAS820" s="5"/>
      <c r="UAT820" s="5"/>
      <c r="UAU820" s="5"/>
      <c r="UAV820" s="5"/>
      <c r="UAW820" s="5"/>
      <c r="UAX820" s="5"/>
      <c r="UAY820" s="5"/>
      <c r="UAZ820" s="5"/>
      <c r="UBA820" s="5"/>
      <c r="UBB820" s="5"/>
      <c r="UBC820" s="5"/>
      <c r="UBD820" s="5"/>
      <c r="UBE820" s="5"/>
      <c r="UBF820" s="5"/>
      <c r="UBG820" s="5"/>
      <c r="UBH820" s="5"/>
      <c r="UBI820" s="5"/>
      <c r="UBJ820" s="5"/>
      <c r="UBK820" s="5"/>
      <c r="UBL820" s="5"/>
      <c r="UBM820" s="5"/>
      <c r="UBN820" s="5"/>
      <c r="UBO820" s="5"/>
      <c r="UBP820" s="5"/>
      <c r="UBQ820" s="5"/>
      <c r="UBR820" s="5"/>
      <c r="UBS820" s="5"/>
      <c r="UBT820" s="5"/>
      <c r="UBU820" s="5"/>
      <c r="UBV820" s="5"/>
      <c r="UBW820" s="5"/>
      <c r="UBX820" s="5"/>
      <c r="UBY820" s="5"/>
      <c r="UBZ820" s="5"/>
      <c r="UCA820" s="5"/>
      <c r="UCB820" s="5"/>
      <c r="UCC820" s="5"/>
      <c r="UCD820" s="5"/>
      <c r="UCE820" s="5"/>
      <c r="UCF820" s="5"/>
      <c r="UCG820" s="5"/>
      <c r="UCH820" s="5"/>
      <c r="UCI820" s="5"/>
      <c r="UCJ820" s="5"/>
      <c r="UCK820" s="5"/>
      <c r="UCL820" s="5"/>
      <c r="UCM820" s="5"/>
      <c r="UCN820" s="5"/>
      <c r="UCO820" s="5"/>
      <c r="UCP820" s="5"/>
      <c r="UCQ820" s="5"/>
      <c r="UCR820" s="5"/>
      <c r="UCS820" s="5"/>
      <c r="UCT820" s="5"/>
      <c r="UCU820" s="5"/>
      <c r="UCV820" s="5"/>
      <c r="UCW820" s="5"/>
      <c r="UCX820" s="5"/>
      <c r="UCY820" s="5"/>
      <c r="UCZ820" s="5"/>
      <c r="UDA820" s="5"/>
      <c r="UDB820" s="5"/>
      <c r="UDC820" s="5"/>
      <c r="UDD820" s="5"/>
      <c r="UDE820" s="5"/>
      <c r="UDF820" s="5"/>
      <c r="UDG820" s="5"/>
      <c r="UDH820" s="5"/>
      <c r="UDI820" s="5"/>
      <c r="UDJ820" s="5"/>
      <c r="UDK820" s="5"/>
      <c r="UDL820" s="5"/>
      <c r="UDM820" s="5"/>
      <c r="UDN820" s="5"/>
      <c r="UDO820" s="5"/>
      <c r="UDP820" s="5"/>
      <c r="UDQ820" s="5"/>
      <c r="UDR820" s="5"/>
      <c r="UDS820" s="5"/>
      <c r="UDT820" s="5"/>
      <c r="UDU820" s="5"/>
      <c r="UDV820" s="5"/>
      <c r="UDW820" s="5"/>
      <c r="UDX820" s="5"/>
      <c r="UDY820" s="5"/>
      <c r="UDZ820" s="5"/>
      <c r="UEA820" s="5"/>
      <c r="UEB820" s="5"/>
      <c r="UEC820" s="5"/>
      <c r="UED820" s="5"/>
      <c r="UEE820" s="5"/>
      <c r="UEF820" s="5"/>
      <c r="UEG820" s="5"/>
      <c r="UEH820" s="5"/>
      <c r="UEI820" s="5"/>
      <c r="UEJ820" s="5"/>
      <c r="UEK820" s="5"/>
      <c r="UEL820" s="5"/>
      <c r="UEM820" s="5"/>
      <c r="UEN820" s="5"/>
      <c r="UEO820" s="5"/>
      <c r="UEP820" s="5"/>
      <c r="UEQ820" s="5"/>
      <c r="UER820" s="5"/>
      <c r="UES820" s="5"/>
      <c r="UET820" s="5"/>
      <c r="UEU820" s="5"/>
      <c r="UEV820" s="5"/>
      <c r="UEW820" s="5"/>
      <c r="UEX820" s="5"/>
      <c r="UEY820" s="5"/>
      <c r="UEZ820" s="5"/>
      <c r="UFA820" s="5"/>
      <c r="UFB820" s="5"/>
      <c r="UFC820" s="5"/>
      <c r="UFD820" s="5"/>
      <c r="UFE820" s="5"/>
      <c r="UFF820" s="5"/>
      <c r="UFG820" s="5"/>
      <c r="UFH820" s="5"/>
      <c r="UFI820" s="5"/>
      <c r="UFJ820" s="5"/>
      <c r="UFK820" s="5"/>
      <c r="UFL820" s="5"/>
      <c r="UFM820" s="5"/>
      <c r="UFN820" s="5"/>
      <c r="UFO820" s="5"/>
      <c r="UFP820" s="5"/>
      <c r="UFQ820" s="5"/>
      <c r="UFR820" s="5"/>
      <c r="UFS820" s="5"/>
      <c r="UFT820" s="5"/>
      <c r="UFU820" s="5"/>
      <c r="UFV820" s="5"/>
      <c r="UFW820" s="5"/>
      <c r="UFX820" s="5"/>
      <c r="UFY820" s="5"/>
      <c r="UFZ820" s="5"/>
      <c r="UGA820" s="5"/>
      <c r="UGB820" s="5"/>
      <c r="UGC820" s="5"/>
      <c r="UGD820" s="5"/>
      <c r="UGE820" s="5"/>
      <c r="UGF820" s="5"/>
      <c r="UGG820" s="5"/>
      <c r="UGH820" s="5"/>
      <c r="UGI820" s="5"/>
      <c r="UGJ820" s="5"/>
      <c r="UGK820" s="5"/>
      <c r="UGL820" s="5"/>
      <c r="UGM820" s="5"/>
      <c r="UGN820" s="5"/>
      <c r="UGO820" s="5"/>
      <c r="UGP820" s="5"/>
      <c r="UGQ820" s="5"/>
      <c r="UGR820" s="5"/>
      <c r="UGS820" s="5"/>
      <c r="UGT820" s="5"/>
      <c r="UGU820" s="5"/>
      <c r="UGV820" s="5"/>
      <c r="UGW820" s="5"/>
      <c r="UGX820" s="5"/>
      <c r="UGY820" s="5"/>
      <c r="UGZ820" s="5"/>
      <c r="UHA820" s="5"/>
      <c r="UHB820" s="5"/>
      <c r="UHC820" s="5"/>
      <c r="UHD820" s="5"/>
      <c r="UHE820" s="5"/>
      <c r="UHF820" s="5"/>
      <c r="UHG820" s="5"/>
      <c r="UHH820" s="5"/>
      <c r="UHI820" s="5"/>
      <c r="UHJ820" s="5"/>
      <c r="UHK820" s="5"/>
      <c r="UHL820" s="5"/>
      <c r="UHM820" s="5"/>
      <c r="UHN820" s="5"/>
      <c r="UHO820" s="5"/>
      <c r="UHP820" s="5"/>
      <c r="UHQ820" s="5"/>
      <c r="UHR820" s="5"/>
      <c r="UHS820" s="5"/>
      <c r="UHT820" s="5"/>
      <c r="UHU820" s="5"/>
      <c r="UHV820" s="5"/>
      <c r="UHW820" s="5"/>
      <c r="UHX820" s="5"/>
      <c r="UHY820" s="5"/>
      <c r="UHZ820" s="5"/>
      <c r="UIA820" s="5"/>
      <c r="UIB820" s="5"/>
      <c r="UIC820" s="5"/>
      <c r="UID820" s="5"/>
      <c r="UIE820" s="5"/>
      <c r="UIF820" s="5"/>
      <c r="UIG820" s="5"/>
      <c r="UIH820" s="5"/>
      <c r="UII820" s="5"/>
      <c r="UIJ820" s="5"/>
      <c r="UIK820" s="5"/>
      <c r="UIL820" s="5"/>
      <c r="UIM820" s="5"/>
      <c r="UIN820" s="5"/>
      <c r="UIO820" s="5"/>
      <c r="UIP820" s="5"/>
      <c r="UIQ820" s="5"/>
      <c r="UIR820" s="5"/>
      <c r="UIS820" s="5"/>
      <c r="UIT820" s="5"/>
      <c r="UIU820" s="5"/>
      <c r="UIV820" s="5"/>
      <c r="UIW820" s="5"/>
      <c r="UIX820" s="5"/>
      <c r="UIY820" s="5"/>
      <c r="UIZ820" s="5"/>
      <c r="UJA820" s="5"/>
      <c r="UJB820" s="5"/>
      <c r="UJC820" s="5"/>
      <c r="UJD820" s="5"/>
      <c r="UJE820" s="5"/>
      <c r="UJF820" s="5"/>
      <c r="UJG820" s="5"/>
      <c r="UJH820" s="5"/>
      <c r="UJI820" s="5"/>
      <c r="UJJ820" s="5"/>
      <c r="UJK820" s="5"/>
      <c r="UJL820" s="5"/>
      <c r="UJM820" s="5"/>
      <c r="UJN820" s="5"/>
      <c r="UJO820" s="5"/>
      <c r="UJP820" s="5"/>
      <c r="UJQ820" s="5"/>
      <c r="UJR820" s="5"/>
      <c r="UJS820" s="5"/>
      <c r="UJT820" s="5"/>
      <c r="UJU820" s="5"/>
      <c r="UJV820" s="5"/>
      <c r="UJW820" s="5"/>
      <c r="UJX820" s="5"/>
      <c r="UJY820" s="5"/>
      <c r="UJZ820" s="5"/>
      <c r="UKA820" s="5"/>
      <c r="UKB820" s="5"/>
      <c r="UKC820" s="5"/>
      <c r="UKD820" s="5"/>
      <c r="UKE820" s="5"/>
      <c r="UKF820" s="5"/>
      <c r="UKG820" s="5"/>
      <c r="UKH820" s="5"/>
      <c r="UKI820" s="5"/>
      <c r="UKJ820" s="5"/>
      <c r="UKK820" s="5"/>
      <c r="UKL820" s="5"/>
      <c r="UKM820" s="5"/>
      <c r="UKN820" s="5"/>
      <c r="UKO820" s="5"/>
      <c r="UKP820" s="5"/>
      <c r="UKQ820" s="5"/>
      <c r="UKR820" s="5"/>
      <c r="UKS820" s="5"/>
      <c r="UKT820" s="5"/>
      <c r="UKU820" s="5"/>
      <c r="UKV820" s="5"/>
      <c r="UKW820" s="5"/>
      <c r="UKX820" s="5"/>
      <c r="UKY820" s="5"/>
      <c r="UKZ820" s="5"/>
      <c r="ULA820" s="5"/>
      <c r="ULB820" s="5"/>
      <c r="ULC820" s="5"/>
      <c r="ULD820" s="5"/>
      <c r="ULE820" s="5"/>
      <c r="ULF820" s="5"/>
      <c r="ULG820" s="5"/>
      <c r="ULH820" s="5"/>
      <c r="ULI820" s="5"/>
      <c r="ULJ820" s="5"/>
      <c r="ULK820" s="5"/>
      <c r="ULL820" s="5"/>
      <c r="ULM820" s="5"/>
      <c r="ULN820" s="5"/>
      <c r="ULO820" s="5"/>
      <c r="ULP820" s="5"/>
      <c r="ULQ820" s="5"/>
      <c r="ULR820" s="5"/>
      <c r="ULS820" s="5"/>
      <c r="ULT820" s="5"/>
      <c r="ULU820" s="5"/>
      <c r="ULV820" s="5"/>
      <c r="ULW820" s="5"/>
      <c r="ULX820" s="5"/>
      <c r="ULY820" s="5"/>
      <c r="ULZ820" s="5"/>
      <c r="UMA820" s="5"/>
      <c r="UMB820" s="5"/>
      <c r="UMC820" s="5"/>
      <c r="UMD820" s="5"/>
      <c r="UME820" s="5"/>
      <c r="UMF820" s="5"/>
      <c r="UMG820" s="5"/>
      <c r="UMH820" s="5"/>
      <c r="UMI820" s="5"/>
      <c r="UMJ820" s="5"/>
      <c r="UMK820" s="5"/>
      <c r="UML820" s="5"/>
      <c r="UMM820" s="5"/>
      <c r="UMN820" s="5"/>
      <c r="UMO820" s="5"/>
      <c r="UMP820" s="5"/>
      <c r="UMQ820" s="5"/>
      <c r="UMR820" s="5"/>
      <c r="UMS820" s="5"/>
      <c r="UMT820" s="5"/>
      <c r="UMU820" s="5"/>
      <c r="UMV820" s="5"/>
      <c r="UMW820" s="5"/>
      <c r="UMX820" s="5"/>
      <c r="UMY820" s="5"/>
      <c r="UMZ820" s="5"/>
      <c r="UNA820" s="5"/>
      <c r="UNB820" s="5"/>
      <c r="UNC820" s="5"/>
      <c r="UND820" s="5"/>
      <c r="UNE820" s="5"/>
      <c r="UNF820" s="5"/>
      <c r="UNG820" s="5"/>
      <c r="UNH820" s="5"/>
      <c r="UNI820" s="5"/>
      <c r="UNJ820" s="5"/>
      <c r="UNK820" s="5"/>
      <c r="UNL820" s="5"/>
      <c r="UNM820" s="5"/>
      <c r="UNN820" s="5"/>
      <c r="UNO820" s="5"/>
      <c r="UNP820" s="5"/>
      <c r="UNQ820" s="5"/>
      <c r="UNR820" s="5"/>
      <c r="UNS820" s="5"/>
      <c r="UNT820" s="5"/>
      <c r="UNU820" s="5"/>
      <c r="UNV820" s="5"/>
      <c r="UNW820" s="5"/>
      <c r="UNX820" s="5"/>
      <c r="UNY820" s="5"/>
      <c r="UNZ820" s="5"/>
      <c r="UOA820" s="5"/>
      <c r="UOB820" s="5"/>
      <c r="UOC820" s="5"/>
      <c r="UOD820" s="5"/>
      <c r="UOE820" s="5"/>
      <c r="UOF820" s="5"/>
      <c r="UOG820" s="5"/>
      <c r="UOH820" s="5"/>
      <c r="UOI820" s="5"/>
      <c r="UOJ820" s="5"/>
      <c r="UOK820" s="5"/>
      <c r="UOL820" s="5"/>
      <c r="UOM820" s="5"/>
      <c r="UON820" s="5"/>
      <c r="UOO820" s="5"/>
      <c r="UOP820" s="5"/>
      <c r="UOQ820" s="5"/>
      <c r="UOR820" s="5"/>
      <c r="UOS820" s="5"/>
      <c r="UOT820" s="5"/>
      <c r="UOU820" s="5"/>
      <c r="UOV820" s="5"/>
      <c r="UOW820" s="5"/>
      <c r="UOX820" s="5"/>
      <c r="UOY820" s="5"/>
      <c r="UOZ820" s="5"/>
      <c r="UPA820" s="5"/>
      <c r="UPB820" s="5"/>
      <c r="UPC820" s="5"/>
      <c r="UPD820" s="5"/>
      <c r="UPE820" s="5"/>
      <c r="UPF820" s="5"/>
      <c r="UPG820" s="5"/>
      <c r="UPH820" s="5"/>
      <c r="UPI820" s="5"/>
      <c r="UPJ820" s="5"/>
      <c r="UPK820" s="5"/>
      <c r="UPL820" s="5"/>
      <c r="UPM820" s="5"/>
      <c r="UPN820" s="5"/>
      <c r="UPO820" s="5"/>
      <c r="UPP820" s="5"/>
      <c r="UPQ820" s="5"/>
      <c r="UPR820" s="5"/>
      <c r="UPS820" s="5"/>
      <c r="UPT820" s="5"/>
      <c r="UPU820" s="5"/>
      <c r="UPV820" s="5"/>
      <c r="UPW820" s="5"/>
      <c r="UPX820" s="5"/>
      <c r="UPY820" s="5"/>
      <c r="UPZ820" s="5"/>
      <c r="UQA820" s="5"/>
      <c r="UQB820" s="5"/>
      <c r="UQC820" s="5"/>
      <c r="UQD820" s="5"/>
      <c r="UQE820" s="5"/>
      <c r="UQF820" s="5"/>
      <c r="UQG820" s="5"/>
      <c r="UQH820" s="5"/>
      <c r="UQI820" s="5"/>
      <c r="UQJ820" s="5"/>
      <c r="UQK820" s="5"/>
      <c r="UQL820" s="5"/>
      <c r="UQM820" s="5"/>
      <c r="UQN820" s="5"/>
      <c r="UQO820" s="5"/>
      <c r="UQP820" s="5"/>
      <c r="UQQ820" s="5"/>
      <c r="UQR820" s="5"/>
      <c r="UQS820" s="5"/>
      <c r="UQT820" s="5"/>
      <c r="UQU820" s="5"/>
      <c r="UQV820" s="5"/>
      <c r="UQW820" s="5"/>
      <c r="UQX820" s="5"/>
      <c r="UQY820" s="5"/>
      <c r="UQZ820" s="5"/>
      <c r="URA820" s="5"/>
      <c r="URB820" s="5"/>
      <c r="URC820" s="5"/>
      <c r="URD820" s="5"/>
      <c r="URE820" s="5"/>
      <c r="URF820" s="5"/>
      <c r="URG820" s="5"/>
      <c r="URH820" s="5"/>
      <c r="URI820" s="5"/>
      <c r="URJ820" s="5"/>
      <c r="URK820" s="5"/>
      <c r="URL820" s="5"/>
      <c r="URM820" s="5"/>
      <c r="URN820" s="5"/>
      <c r="URO820" s="5"/>
      <c r="URP820" s="5"/>
      <c r="URQ820" s="5"/>
      <c r="URR820" s="5"/>
      <c r="URS820" s="5"/>
      <c r="URT820" s="5"/>
      <c r="URU820" s="5"/>
      <c r="URV820" s="5"/>
      <c r="URW820" s="5"/>
      <c r="URX820" s="5"/>
      <c r="URY820" s="5"/>
      <c r="URZ820" s="5"/>
      <c r="USA820" s="5"/>
      <c r="USB820" s="5"/>
      <c r="USC820" s="5"/>
      <c r="USD820" s="5"/>
      <c r="USE820" s="5"/>
      <c r="USF820" s="5"/>
      <c r="USG820" s="5"/>
      <c r="USH820" s="5"/>
      <c r="USI820" s="5"/>
      <c r="USJ820" s="5"/>
      <c r="USK820" s="5"/>
      <c r="USL820" s="5"/>
      <c r="USM820" s="5"/>
      <c r="USN820" s="5"/>
      <c r="USO820" s="5"/>
      <c r="USP820" s="5"/>
      <c r="USQ820" s="5"/>
      <c r="USR820" s="5"/>
      <c r="USS820" s="5"/>
      <c r="UST820" s="5"/>
      <c r="USU820" s="5"/>
      <c r="USV820" s="5"/>
      <c r="USW820" s="5"/>
      <c r="USX820" s="5"/>
      <c r="USY820" s="5"/>
      <c r="USZ820" s="5"/>
      <c r="UTA820" s="5"/>
      <c r="UTB820" s="5"/>
      <c r="UTC820" s="5"/>
      <c r="UTD820" s="5"/>
      <c r="UTE820" s="5"/>
      <c r="UTF820" s="5"/>
      <c r="UTG820" s="5"/>
      <c r="UTH820" s="5"/>
      <c r="UTI820" s="5"/>
      <c r="UTJ820" s="5"/>
      <c r="UTK820" s="5"/>
      <c r="UTL820" s="5"/>
      <c r="UTM820" s="5"/>
      <c r="UTN820" s="5"/>
      <c r="UTO820" s="5"/>
      <c r="UTP820" s="5"/>
      <c r="UTQ820" s="5"/>
      <c r="UTR820" s="5"/>
      <c r="UTS820" s="5"/>
      <c r="UTT820" s="5"/>
      <c r="UTU820" s="5"/>
      <c r="UTV820" s="5"/>
      <c r="UTW820" s="5"/>
      <c r="UTX820" s="5"/>
      <c r="UTY820" s="5"/>
      <c r="UTZ820" s="5"/>
      <c r="UUA820" s="5"/>
      <c r="UUB820" s="5"/>
      <c r="UUC820" s="5"/>
      <c r="UUD820" s="5"/>
      <c r="UUE820" s="5"/>
      <c r="UUF820" s="5"/>
      <c r="UUG820" s="5"/>
      <c r="UUH820" s="5"/>
      <c r="UUI820" s="5"/>
      <c r="UUJ820" s="5"/>
      <c r="UUK820" s="5"/>
      <c r="UUL820" s="5"/>
      <c r="UUM820" s="5"/>
      <c r="UUN820" s="5"/>
      <c r="UUO820" s="5"/>
      <c r="UUP820" s="5"/>
      <c r="UUQ820" s="5"/>
      <c r="UUR820" s="5"/>
      <c r="UUS820" s="5"/>
      <c r="UUT820" s="5"/>
      <c r="UUU820" s="5"/>
      <c r="UUV820" s="5"/>
      <c r="UUW820" s="5"/>
      <c r="UUX820" s="5"/>
      <c r="UUY820" s="5"/>
      <c r="UUZ820" s="5"/>
      <c r="UVA820" s="5"/>
      <c r="UVB820" s="5"/>
      <c r="UVC820" s="5"/>
      <c r="UVD820" s="5"/>
      <c r="UVE820" s="5"/>
      <c r="UVF820" s="5"/>
      <c r="UVG820" s="5"/>
      <c r="UVH820" s="5"/>
      <c r="UVI820" s="5"/>
      <c r="UVJ820" s="5"/>
      <c r="UVK820" s="5"/>
      <c r="UVL820" s="5"/>
      <c r="UVM820" s="5"/>
      <c r="UVN820" s="5"/>
      <c r="UVO820" s="5"/>
      <c r="UVP820" s="5"/>
      <c r="UVQ820" s="5"/>
      <c r="UVR820" s="5"/>
      <c r="UVS820" s="5"/>
      <c r="UVT820" s="5"/>
      <c r="UVU820" s="5"/>
      <c r="UVV820" s="5"/>
      <c r="UVW820" s="5"/>
      <c r="UVX820" s="5"/>
      <c r="UVY820" s="5"/>
      <c r="UVZ820" s="5"/>
      <c r="UWA820" s="5"/>
      <c r="UWB820" s="5"/>
      <c r="UWC820" s="5"/>
      <c r="UWD820" s="5"/>
      <c r="UWE820" s="5"/>
      <c r="UWF820" s="5"/>
      <c r="UWG820" s="5"/>
      <c r="UWH820" s="5"/>
      <c r="UWI820" s="5"/>
      <c r="UWJ820" s="5"/>
      <c r="UWK820" s="5"/>
      <c r="UWL820" s="5"/>
      <c r="UWM820" s="5"/>
      <c r="UWN820" s="5"/>
      <c r="UWO820" s="5"/>
      <c r="UWP820" s="5"/>
      <c r="UWQ820" s="5"/>
      <c r="UWR820" s="5"/>
      <c r="UWS820" s="5"/>
      <c r="UWT820" s="5"/>
      <c r="UWU820" s="5"/>
      <c r="UWV820" s="5"/>
      <c r="UWW820" s="5"/>
      <c r="UWX820" s="5"/>
      <c r="UWY820" s="5"/>
      <c r="UWZ820" s="5"/>
      <c r="UXA820" s="5"/>
      <c r="UXB820" s="5"/>
      <c r="UXC820" s="5"/>
      <c r="UXD820" s="5"/>
      <c r="UXE820" s="5"/>
      <c r="UXF820" s="5"/>
      <c r="UXG820" s="5"/>
      <c r="UXH820" s="5"/>
      <c r="UXI820" s="5"/>
      <c r="UXJ820" s="5"/>
      <c r="UXK820" s="5"/>
      <c r="UXL820" s="5"/>
      <c r="UXM820" s="5"/>
      <c r="UXN820" s="5"/>
      <c r="UXO820" s="5"/>
      <c r="UXP820" s="5"/>
      <c r="UXQ820" s="5"/>
      <c r="UXR820" s="5"/>
      <c r="UXS820" s="5"/>
      <c r="UXT820" s="5"/>
      <c r="UXU820" s="5"/>
      <c r="UXV820" s="5"/>
      <c r="UXW820" s="5"/>
      <c r="UXX820" s="5"/>
      <c r="UXY820" s="5"/>
      <c r="UXZ820" s="5"/>
      <c r="UYA820" s="5"/>
      <c r="UYB820" s="5"/>
      <c r="UYC820" s="5"/>
      <c r="UYD820" s="5"/>
      <c r="UYE820" s="5"/>
      <c r="UYF820" s="5"/>
      <c r="UYG820" s="5"/>
      <c r="UYH820" s="5"/>
      <c r="UYI820" s="5"/>
      <c r="UYJ820" s="5"/>
      <c r="UYK820" s="5"/>
      <c r="UYL820" s="5"/>
      <c r="UYM820" s="5"/>
      <c r="UYN820" s="5"/>
      <c r="UYO820" s="5"/>
      <c r="UYP820" s="5"/>
      <c r="UYQ820" s="5"/>
      <c r="UYR820" s="5"/>
      <c r="UYS820" s="5"/>
      <c r="UYT820" s="5"/>
      <c r="UYU820" s="5"/>
      <c r="UYV820" s="5"/>
      <c r="UYW820" s="5"/>
      <c r="UYX820" s="5"/>
      <c r="UYY820" s="5"/>
      <c r="UYZ820" s="5"/>
      <c r="UZA820" s="5"/>
      <c r="UZB820" s="5"/>
      <c r="UZC820" s="5"/>
      <c r="UZD820" s="5"/>
      <c r="UZE820" s="5"/>
      <c r="UZF820" s="5"/>
      <c r="UZG820" s="5"/>
      <c r="UZH820" s="5"/>
      <c r="UZI820" s="5"/>
      <c r="UZJ820" s="5"/>
      <c r="UZK820" s="5"/>
      <c r="UZL820" s="5"/>
      <c r="UZM820" s="5"/>
      <c r="UZN820" s="5"/>
      <c r="UZO820" s="5"/>
      <c r="UZP820" s="5"/>
      <c r="UZQ820" s="5"/>
      <c r="UZR820" s="5"/>
      <c r="UZS820" s="5"/>
      <c r="UZT820" s="5"/>
      <c r="UZU820" s="5"/>
      <c r="UZV820" s="5"/>
      <c r="UZW820" s="5"/>
      <c r="UZX820" s="5"/>
      <c r="UZY820" s="5"/>
      <c r="UZZ820" s="5"/>
      <c r="VAA820" s="5"/>
      <c r="VAB820" s="5"/>
      <c r="VAC820" s="5"/>
      <c r="VAD820" s="5"/>
      <c r="VAE820" s="5"/>
      <c r="VAF820" s="5"/>
      <c r="VAG820" s="5"/>
      <c r="VAH820" s="5"/>
      <c r="VAI820" s="5"/>
      <c r="VAJ820" s="5"/>
      <c r="VAK820" s="5"/>
      <c r="VAL820" s="5"/>
      <c r="VAM820" s="5"/>
      <c r="VAN820" s="5"/>
      <c r="VAO820" s="5"/>
      <c r="VAP820" s="5"/>
      <c r="VAQ820" s="5"/>
      <c r="VAR820" s="5"/>
      <c r="VAS820" s="5"/>
      <c r="VAT820" s="5"/>
      <c r="VAU820" s="5"/>
      <c r="VAV820" s="5"/>
      <c r="VAW820" s="5"/>
      <c r="VAX820" s="5"/>
      <c r="VAY820" s="5"/>
      <c r="VAZ820" s="5"/>
      <c r="VBA820" s="5"/>
      <c r="VBB820" s="5"/>
      <c r="VBC820" s="5"/>
      <c r="VBD820" s="5"/>
      <c r="VBE820" s="5"/>
      <c r="VBF820" s="5"/>
      <c r="VBG820" s="5"/>
      <c r="VBH820" s="5"/>
      <c r="VBI820" s="5"/>
      <c r="VBJ820" s="5"/>
      <c r="VBK820" s="5"/>
      <c r="VBL820" s="5"/>
      <c r="VBM820" s="5"/>
      <c r="VBN820" s="5"/>
      <c r="VBO820" s="5"/>
      <c r="VBP820" s="5"/>
      <c r="VBQ820" s="5"/>
      <c r="VBR820" s="5"/>
      <c r="VBS820" s="5"/>
      <c r="VBT820" s="5"/>
      <c r="VBU820" s="5"/>
      <c r="VBV820" s="5"/>
      <c r="VBW820" s="5"/>
      <c r="VBX820" s="5"/>
      <c r="VBY820" s="5"/>
      <c r="VBZ820" s="5"/>
      <c r="VCA820" s="5"/>
      <c r="VCB820" s="5"/>
      <c r="VCC820" s="5"/>
      <c r="VCD820" s="5"/>
      <c r="VCE820" s="5"/>
      <c r="VCF820" s="5"/>
      <c r="VCG820" s="5"/>
      <c r="VCH820" s="5"/>
      <c r="VCI820" s="5"/>
      <c r="VCJ820" s="5"/>
      <c r="VCK820" s="5"/>
      <c r="VCL820" s="5"/>
      <c r="VCM820" s="5"/>
      <c r="VCN820" s="5"/>
      <c r="VCO820" s="5"/>
      <c r="VCP820" s="5"/>
      <c r="VCQ820" s="5"/>
      <c r="VCR820" s="5"/>
      <c r="VCS820" s="5"/>
      <c r="VCT820" s="5"/>
      <c r="VCU820" s="5"/>
      <c r="VCV820" s="5"/>
      <c r="VCW820" s="5"/>
      <c r="VCX820" s="5"/>
      <c r="VCY820" s="5"/>
      <c r="VCZ820" s="5"/>
      <c r="VDA820" s="5"/>
      <c r="VDB820" s="5"/>
      <c r="VDC820" s="5"/>
      <c r="VDD820" s="5"/>
      <c r="VDE820" s="5"/>
      <c r="VDF820" s="5"/>
      <c r="VDG820" s="5"/>
      <c r="VDH820" s="5"/>
      <c r="VDI820" s="5"/>
      <c r="VDJ820" s="5"/>
      <c r="VDK820" s="5"/>
      <c r="VDL820" s="5"/>
      <c r="VDM820" s="5"/>
      <c r="VDN820" s="5"/>
      <c r="VDO820" s="5"/>
      <c r="VDP820" s="5"/>
      <c r="VDQ820" s="5"/>
      <c r="VDR820" s="5"/>
      <c r="VDS820" s="5"/>
      <c r="VDT820" s="5"/>
      <c r="VDU820" s="5"/>
      <c r="VDV820" s="5"/>
      <c r="VDW820" s="5"/>
      <c r="VDX820" s="5"/>
      <c r="VDY820" s="5"/>
      <c r="VDZ820" s="5"/>
      <c r="VEA820" s="5"/>
      <c r="VEB820" s="5"/>
      <c r="VEC820" s="5"/>
      <c r="VED820" s="5"/>
      <c r="VEE820" s="5"/>
      <c r="VEF820" s="5"/>
      <c r="VEG820" s="5"/>
      <c r="VEH820" s="5"/>
      <c r="VEI820" s="5"/>
      <c r="VEJ820" s="5"/>
      <c r="VEK820" s="5"/>
      <c r="VEL820" s="5"/>
      <c r="VEM820" s="5"/>
      <c r="VEN820" s="5"/>
      <c r="VEO820" s="5"/>
      <c r="VEP820" s="5"/>
      <c r="VEQ820" s="5"/>
      <c r="VER820" s="5"/>
      <c r="VES820" s="5"/>
      <c r="VET820" s="5"/>
      <c r="VEU820" s="5"/>
      <c r="VEV820" s="5"/>
      <c r="VEW820" s="5"/>
      <c r="VEX820" s="5"/>
      <c r="VEY820" s="5"/>
      <c r="VEZ820" s="5"/>
      <c r="VFA820" s="5"/>
      <c r="VFB820" s="5"/>
      <c r="VFC820" s="5"/>
      <c r="VFD820" s="5"/>
      <c r="VFE820" s="5"/>
      <c r="VFF820" s="5"/>
      <c r="VFG820" s="5"/>
      <c r="VFH820" s="5"/>
      <c r="VFI820" s="5"/>
      <c r="VFJ820" s="5"/>
      <c r="VFK820" s="5"/>
      <c r="VFL820" s="5"/>
      <c r="VFM820" s="5"/>
      <c r="VFN820" s="5"/>
      <c r="VFO820" s="5"/>
      <c r="VFP820" s="5"/>
      <c r="VFQ820" s="5"/>
      <c r="VFR820" s="5"/>
      <c r="VFS820" s="5"/>
      <c r="VFT820" s="5"/>
      <c r="VFU820" s="5"/>
      <c r="VFV820" s="5"/>
      <c r="VFW820" s="5"/>
      <c r="VFX820" s="5"/>
      <c r="VFY820" s="5"/>
      <c r="VFZ820" s="5"/>
      <c r="VGA820" s="5"/>
      <c r="VGB820" s="5"/>
      <c r="VGC820" s="5"/>
      <c r="VGD820" s="5"/>
      <c r="VGE820" s="5"/>
      <c r="VGF820" s="5"/>
      <c r="VGG820" s="5"/>
      <c r="VGH820" s="5"/>
      <c r="VGI820" s="5"/>
      <c r="VGJ820" s="5"/>
      <c r="VGK820" s="5"/>
      <c r="VGL820" s="5"/>
      <c r="VGM820" s="5"/>
      <c r="VGN820" s="5"/>
      <c r="VGO820" s="5"/>
      <c r="VGP820" s="5"/>
      <c r="VGQ820" s="5"/>
      <c r="VGR820" s="5"/>
      <c r="VGS820" s="5"/>
      <c r="VGT820" s="5"/>
      <c r="VGU820" s="5"/>
      <c r="VGV820" s="5"/>
      <c r="VGW820" s="5"/>
      <c r="VGX820" s="5"/>
      <c r="VGY820" s="5"/>
      <c r="VGZ820" s="5"/>
      <c r="VHA820" s="5"/>
      <c r="VHB820" s="5"/>
      <c r="VHC820" s="5"/>
      <c r="VHD820" s="5"/>
      <c r="VHE820" s="5"/>
      <c r="VHF820" s="5"/>
      <c r="VHG820" s="5"/>
      <c r="VHH820" s="5"/>
      <c r="VHI820" s="5"/>
      <c r="VHJ820" s="5"/>
      <c r="VHK820" s="5"/>
      <c r="VHL820" s="5"/>
      <c r="VHM820" s="5"/>
      <c r="VHN820" s="5"/>
      <c r="VHO820" s="5"/>
      <c r="VHP820" s="5"/>
      <c r="VHQ820" s="5"/>
      <c r="VHR820" s="5"/>
      <c r="VHS820" s="5"/>
      <c r="VHT820" s="5"/>
      <c r="VHU820" s="5"/>
      <c r="VHV820" s="5"/>
      <c r="VHW820" s="5"/>
      <c r="VHX820" s="5"/>
      <c r="VHY820" s="5"/>
      <c r="VHZ820" s="5"/>
      <c r="VIA820" s="5"/>
      <c r="VIB820" s="5"/>
      <c r="VIC820" s="5"/>
      <c r="VID820" s="5"/>
      <c r="VIE820" s="5"/>
      <c r="VIF820" s="5"/>
      <c r="VIG820" s="5"/>
      <c r="VIH820" s="5"/>
      <c r="VII820" s="5"/>
      <c r="VIJ820" s="5"/>
      <c r="VIK820" s="5"/>
      <c r="VIL820" s="5"/>
      <c r="VIM820" s="5"/>
      <c r="VIN820" s="5"/>
      <c r="VIO820" s="5"/>
      <c r="VIP820" s="5"/>
      <c r="VIQ820" s="5"/>
      <c r="VIR820" s="5"/>
      <c r="VIS820" s="5"/>
      <c r="VIT820" s="5"/>
      <c r="VIU820" s="5"/>
      <c r="VIV820" s="5"/>
      <c r="VIW820" s="5"/>
      <c r="VIX820" s="5"/>
      <c r="VIY820" s="5"/>
      <c r="VIZ820" s="5"/>
      <c r="VJA820" s="5"/>
      <c r="VJB820" s="5"/>
      <c r="VJC820" s="5"/>
      <c r="VJD820" s="5"/>
      <c r="VJE820" s="5"/>
      <c r="VJF820" s="5"/>
      <c r="VJG820" s="5"/>
      <c r="VJH820" s="5"/>
      <c r="VJI820" s="5"/>
      <c r="VJJ820" s="5"/>
      <c r="VJK820" s="5"/>
      <c r="VJL820" s="5"/>
      <c r="VJM820" s="5"/>
      <c r="VJN820" s="5"/>
      <c r="VJO820" s="5"/>
      <c r="VJP820" s="5"/>
      <c r="VJQ820" s="5"/>
      <c r="VJR820" s="5"/>
      <c r="VJS820" s="5"/>
      <c r="VJT820" s="5"/>
      <c r="VJU820" s="5"/>
      <c r="VJV820" s="5"/>
      <c r="VJW820" s="5"/>
      <c r="VJX820" s="5"/>
      <c r="VJY820" s="5"/>
      <c r="VJZ820" s="5"/>
      <c r="VKA820" s="5"/>
      <c r="VKB820" s="5"/>
      <c r="VKC820" s="5"/>
      <c r="VKD820" s="5"/>
      <c r="VKE820" s="5"/>
      <c r="VKF820" s="5"/>
      <c r="VKG820" s="5"/>
      <c r="VKH820" s="5"/>
      <c r="VKI820" s="5"/>
      <c r="VKJ820" s="5"/>
      <c r="VKK820" s="5"/>
      <c r="VKL820" s="5"/>
      <c r="VKM820" s="5"/>
      <c r="VKN820" s="5"/>
      <c r="VKO820" s="5"/>
      <c r="VKP820" s="5"/>
      <c r="VKQ820" s="5"/>
      <c r="VKR820" s="5"/>
      <c r="VKS820" s="5"/>
      <c r="VKT820" s="5"/>
      <c r="VKU820" s="5"/>
      <c r="VKV820" s="5"/>
      <c r="VKW820" s="5"/>
      <c r="VKX820" s="5"/>
      <c r="VKY820" s="5"/>
      <c r="VKZ820" s="5"/>
      <c r="VLA820" s="5"/>
      <c r="VLB820" s="5"/>
      <c r="VLC820" s="5"/>
      <c r="VLD820" s="5"/>
      <c r="VLE820" s="5"/>
      <c r="VLF820" s="5"/>
      <c r="VLG820" s="5"/>
      <c r="VLH820" s="5"/>
      <c r="VLI820" s="5"/>
      <c r="VLJ820" s="5"/>
      <c r="VLK820" s="5"/>
      <c r="VLL820" s="5"/>
      <c r="VLM820" s="5"/>
      <c r="VLN820" s="5"/>
      <c r="VLO820" s="5"/>
      <c r="VLP820" s="5"/>
      <c r="VLQ820" s="5"/>
      <c r="VLR820" s="5"/>
      <c r="VLS820" s="5"/>
      <c r="VLT820" s="5"/>
      <c r="VLU820" s="5"/>
      <c r="VLV820" s="5"/>
      <c r="VLW820" s="5"/>
      <c r="VLX820" s="5"/>
      <c r="VLY820" s="5"/>
      <c r="VLZ820" s="5"/>
      <c r="VMA820" s="5"/>
      <c r="VMB820" s="5"/>
      <c r="VMC820" s="5"/>
      <c r="VMD820" s="5"/>
      <c r="VME820" s="5"/>
      <c r="VMF820" s="5"/>
      <c r="VMG820" s="5"/>
      <c r="VMH820" s="5"/>
      <c r="VMI820" s="5"/>
      <c r="VMJ820" s="5"/>
      <c r="VMK820" s="5"/>
      <c r="VML820" s="5"/>
      <c r="VMM820" s="5"/>
      <c r="VMN820" s="5"/>
      <c r="VMO820" s="5"/>
      <c r="VMP820" s="5"/>
      <c r="VMQ820" s="5"/>
      <c r="VMR820" s="5"/>
      <c r="VMS820" s="5"/>
      <c r="VMT820" s="5"/>
      <c r="VMU820" s="5"/>
      <c r="VMV820" s="5"/>
      <c r="VMW820" s="5"/>
      <c r="VMX820" s="5"/>
      <c r="VMY820" s="5"/>
      <c r="VMZ820" s="5"/>
      <c r="VNA820" s="5"/>
      <c r="VNB820" s="5"/>
      <c r="VNC820" s="5"/>
      <c r="VND820" s="5"/>
      <c r="VNE820" s="5"/>
      <c r="VNF820" s="5"/>
      <c r="VNG820" s="5"/>
      <c r="VNH820" s="5"/>
      <c r="VNI820" s="5"/>
      <c r="VNJ820" s="5"/>
      <c r="VNK820" s="5"/>
      <c r="VNL820" s="5"/>
      <c r="VNM820" s="5"/>
      <c r="VNN820" s="5"/>
      <c r="VNO820" s="5"/>
      <c r="VNP820" s="5"/>
      <c r="VNQ820" s="5"/>
      <c r="VNR820" s="5"/>
      <c r="VNS820" s="5"/>
      <c r="VNT820" s="5"/>
      <c r="VNU820" s="5"/>
      <c r="VNV820" s="5"/>
      <c r="VNW820" s="5"/>
      <c r="VNX820" s="5"/>
      <c r="VNY820" s="5"/>
      <c r="VNZ820" s="5"/>
      <c r="VOA820" s="5"/>
      <c r="VOB820" s="5"/>
      <c r="VOC820" s="5"/>
      <c r="VOD820" s="5"/>
      <c r="VOE820" s="5"/>
      <c r="VOF820" s="5"/>
      <c r="VOG820" s="5"/>
      <c r="VOH820" s="5"/>
      <c r="VOI820" s="5"/>
      <c r="VOJ820" s="5"/>
      <c r="VOK820" s="5"/>
      <c r="VOL820" s="5"/>
      <c r="VOM820" s="5"/>
      <c r="VON820" s="5"/>
      <c r="VOO820" s="5"/>
      <c r="VOP820" s="5"/>
      <c r="VOQ820" s="5"/>
      <c r="VOR820" s="5"/>
      <c r="VOS820" s="5"/>
      <c r="VOT820" s="5"/>
      <c r="VOU820" s="5"/>
      <c r="VOV820" s="5"/>
      <c r="VOW820" s="5"/>
      <c r="VOX820" s="5"/>
      <c r="VOY820" s="5"/>
      <c r="VOZ820" s="5"/>
      <c r="VPA820" s="5"/>
      <c r="VPB820" s="5"/>
      <c r="VPC820" s="5"/>
      <c r="VPD820" s="5"/>
      <c r="VPE820" s="5"/>
      <c r="VPF820" s="5"/>
      <c r="VPG820" s="5"/>
      <c r="VPH820" s="5"/>
      <c r="VPI820" s="5"/>
      <c r="VPJ820" s="5"/>
      <c r="VPK820" s="5"/>
      <c r="VPL820" s="5"/>
      <c r="VPM820" s="5"/>
      <c r="VPN820" s="5"/>
      <c r="VPO820" s="5"/>
      <c r="VPP820" s="5"/>
      <c r="VPQ820" s="5"/>
      <c r="VPR820" s="5"/>
      <c r="VPS820" s="5"/>
      <c r="VPT820" s="5"/>
      <c r="VPU820" s="5"/>
      <c r="VPV820" s="5"/>
      <c r="VPW820" s="5"/>
      <c r="VPX820" s="5"/>
      <c r="VPY820" s="5"/>
      <c r="VPZ820" s="5"/>
      <c r="VQA820" s="5"/>
      <c r="VQB820" s="5"/>
      <c r="VQC820" s="5"/>
      <c r="VQD820" s="5"/>
      <c r="VQE820" s="5"/>
      <c r="VQF820" s="5"/>
      <c r="VQG820" s="5"/>
      <c r="VQH820" s="5"/>
      <c r="VQI820" s="5"/>
      <c r="VQJ820" s="5"/>
      <c r="VQK820" s="5"/>
      <c r="VQL820" s="5"/>
      <c r="VQM820" s="5"/>
      <c r="VQN820" s="5"/>
      <c r="VQO820" s="5"/>
      <c r="VQP820" s="5"/>
      <c r="VQQ820" s="5"/>
      <c r="VQR820" s="5"/>
      <c r="VQS820" s="5"/>
      <c r="VQT820" s="5"/>
      <c r="VQU820" s="5"/>
      <c r="VQV820" s="5"/>
      <c r="VQW820" s="5"/>
      <c r="VQX820" s="5"/>
      <c r="VQY820" s="5"/>
      <c r="VQZ820" s="5"/>
      <c r="VRA820" s="5"/>
      <c r="VRB820" s="5"/>
      <c r="VRC820" s="5"/>
      <c r="VRD820" s="5"/>
      <c r="VRE820" s="5"/>
      <c r="VRF820" s="5"/>
      <c r="VRG820" s="5"/>
      <c r="VRH820" s="5"/>
      <c r="VRI820" s="5"/>
      <c r="VRJ820" s="5"/>
      <c r="VRK820" s="5"/>
      <c r="VRL820" s="5"/>
      <c r="VRM820" s="5"/>
      <c r="VRN820" s="5"/>
      <c r="VRO820" s="5"/>
      <c r="VRP820" s="5"/>
      <c r="VRQ820" s="5"/>
      <c r="VRR820" s="5"/>
      <c r="VRS820" s="5"/>
      <c r="VRT820" s="5"/>
      <c r="VRU820" s="5"/>
      <c r="VRV820" s="5"/>
      <c r="VRW820" s="5"/>
      <c r="VRX820" s="5"/>
      <c r="VRY820" s="5"/>
      <c r="VRZ820" s="5"/>
      <c r="VSA820" s="5"/>
      <c r="VSB820" s="5"/>
      <c r="VSC820" s="5"/>
      <c r="VSD820" s="5"/>
      <c r="VSE820" s="5"/>
      <c r="VSF820" s="5"/>
      <c r="VSG820" s="5"/>
      <c r="VSH820" s="5"/>
      <c r="VSI820" s="5"/>
      <c r="VSJ820" s="5"/>
      <c r="VSK820" s="5"/>
      <c r="VSL820" s="5"/>
      <c r="VSM820" s="5"/>
      <c r="VSN820" s="5"/>
      <c r="VSO820" s="5"/>
      <c r="VSP820" s="5"/>
      <c r="VSQ820" s="5"/>
      <c r="VSR820" s="5"/>
      <c r="VSS820" s="5"/>
      <c r="VST820" s="5"/>
      <c r="VSU820" s="5"/>
      <c r="VSV820" s="5"/>
      <c r="VSW820" s="5"/>
      <c r="VSX820" s="5"/>
      <c r="VSY820" s="5"/>
      <c r="VSZ820" s="5"/>
      <c r="VTA820" s="5"/>
      <c r="VTB820" s="5"/>
      <c r="VTC820" s="5"/>
      <c r="VTD820" s="5"/>
      <c r="VTE820" s="5"/>
      <c r="VTF820" s="5"/>
      <c r="VTG820" s="5"/>
      <c r="VTH820" s="5"/>
      <c r="VTI820" s="5"/>
      <c r="VTJ820" s="5"/>
      <c r="VTK820" s="5"/>
      <c r="VTL820" s="5"/>
      <c r="VTM820" s="5"/>
      <c r="VTN820" s="5"/>
      <c r="VTO820" s="5"/>
      <c r="VTP820" s="5"/>
      <c r="VTQ820" s="5"/>
      <c r="VTR820" s="5"/>
      <c r="VTS820" s="5"/>
      <c r="VTT820" s="5"/>
      <c r="VTU820" s="5"/>
      <c r="VTV820" s="5"/>
      <c r="VTW820" s="5"/>
      <c r="VTX820" s="5"/>
      <c r="VTY820" s="5"/>
      <c r="VTZ820" s="5"/>
      <c r="VUA820" s="5"/>
      <c r="VUB820" s="5"/>
      <c r="VUC820" s="5"/>
      <c r="VUD820" s="5"/>
      <c r="VUE820" s="5"/>
      <c r="VUF820" s="5"/>
      <c r="VUG820" s="5"/>
      <c r="VUH820" s="5"/>
      <c r="VUI820" s="5"/>
      <c r="VUJ820" s="5"/>
      <c r="VUK820" s="5"/>
      <c r="VUL820" s="5"/>
      <c r="VUM820" s="5"/>
      <c r="VUN820" s="5"/>
      <c r="VUO820" s="5"/>
      <c r="VUP820" s="5"/>
      <c r="VUQ820" s="5"/>
      <c r="VUR820" s="5"/>
      <c r="VUS820" s="5"/>
      <c r="VUT820" s="5"/>
      <c r="VUU820" s="5"/>
      <c r="VUV820" s="5"/>
      <c r="VUW820" s="5"/>
      <c r="VUX820" s="5"/>
      <c r="VUY820" s="5"/>
      <c r="VUZ820" s="5"/>
      <c r="VVA820" s="5"/>
      <c r="VVB820" s="5"/>
      <c r="VVC820" s="5"/>
      <c r="VVD820" s="5"/>
      <c r="VVE820" s="5"/>
      <c r="VVF820" s="5"/>
      <c r="VVG820" s="5"/>
      <c r="VVH820" s="5"/>
      <c r="VVI820" s="5"/>
      <c r="VVJ820" s="5"/>
      <c r="VVK820" s="5"/>
      <c r="VVL820" s="5"/>
      <c r="VVM820" s="5"/>
      <c r="VVN820" s="5"/>
      <c r="VVO820" s="5"/>
      <c r="VVP820" s="5"/>
      <c r="VVQ820" s="5"/>
      <c r="VVR820" s="5"/>
      <c r="VVS820" s="5"/>
      <c r="VVT820" s="5"/>
      <c r="VVU820" s="5"/>
      <c r="VVV820" s="5"/>
      <c r="VVW820" s="5"/>
      <c r="VVX820" s="5"/>
      <c r="VVY820" s="5"/>
      <c r="VVZ820" s="5"/>
      <c r="VWA820" s="5"/>
      <c r="VWB820" s="5"/>
      <c r="VWC820" s="5"/>
      <c r="VWD820" s="5"/>
      <c r="VWE820" s="5"/>
      <c r="VWF820" s="5"/>
      <c r="VWG820" s="5"/>
      <c r="VWH820" s="5"/>
      <c r="VWI820" s="5"/>
      <c r="VWJ820" s="5"/>
      <c r="VWK820" s="5"/>
      <c r="VWL820" s="5"/>
      <c r="VWM820" s="5"/>
      <c r="VWN820" s="5"/>
      <c r="VWO820" s="5"/>
      <c r="VWP820" s="5"/>
      <c r="VWQ820" s="5"/>
      <c r="VWR820" s="5"/>
      <c r="VWS820" s="5"/>
      <c r="VWT820" s="5"/>
      <c r="VWU820" s="5"/>
      <c r="VWV820" s="5"/>
      <c r="VWW820" s="5"/>
      <c r="VWX820" s="5"/>
      <c r="VWY820" s="5"/>
      <c r="VWZ820" s="5"/>
      <c r="VXA820" s="5"/>
      <c r="VXB820" s="5"/>
      <c r="VXC820" s="5"/>
      <c r="VXD820" s="5"/>
      <c r="VXE820" s="5"/>
      <c r="VXF820" s="5"/>
      <c r="VXG820" s="5"/>
      <c r="VXH820" s="5"/>
      <c r="VXI820" s="5"/>
      <c r="VXJ820" s="5"/>
      <c r="VXK820" s="5"/>
      <c r="VXL820" s="5"/>
      <c r="VXM820" s="5"/>
      <c r="VXN820" s="5"/>
      <c r="VXO820" s="5"/>
      <c r="VXP820" s="5"/>
      <c r="VXQ820" s="5"/>
      <c r="VXR820" s="5"/>
      <c r="VXS820" s="5"/>
      <c r="VXT820" s="5"/>
      <c r="VXU820" s="5"/>
      <c r="VXV820" s="5"/>
      <c r="VXW820" s="5"/>
      <c r="VXX820" s="5"/>
      <c r="VXY820" s="5"/>
      <c r="VXZ820" s="5"/>
      <c r="VYA820" s="5"/>
      <c r="VYB820" s="5"/>
      <c r="VYC820" s="5"/>
      <c r="VYD820" s="5"/>
      <c r="VYE820" s="5"/>
      <c r="VYF820" s="5"/>
      <c r="VYG820" s="5"/>
      <c r="VYH820" s="5"/>
      <c r="VYI820" s="5"/>
      <c r="VYJ820" s="5"/>
      <c r="VYK820" s="5"/>
      <c r="VYL820" s="5"/>
      <c r="VYM820" s="5"/>
      <c r="VYN820" s="5"/>
      <c r="VYO820" s="5"/>
      <c r="VYP820" s="5"/>
      <c r="VYQ820" s="5"/>
      <c r="VYR820" s="5"/>
      <c r="VYS820" s="5"/>
      <c r="VYT820" s="5"/>
      <c r="VYU820" s="5"/>
      <c r="VYV820" s="5"/>
      <c r="VYW820" s="5"/>
      <c r="VYX820" s="5"/>
      <c r="VYY820" s="5"/>
      <c r="VYZ820" s="5"/>
      <c r="VZA820" s="5"/>
      <c r="VZB820" s="5"/>
      <c r="VZC820" s="5"/>
      <c r="VZD820" s="5"/>
      <c r="VZE820" s="5"/>
      <c r="VZF820" s="5"/>
      <c r="VZG820" s="5"/>
      <c r="VZH820" s="5"/>
      <c r="VZI820" s="5"/>
      <c r="VZJ820" s="5"/>
      <c r="VZK820" s="5"/>
      <c r="VZL820" s="5"/>
      <c r="VZM820" s="5"/>
      <c r="VZN820" s="5"/>
      <c r="VZO820" s="5"/>
      <c r="VZP820" s="5"/>
      <c r="VZQ820" s="5"/>
      <c r="VZR820" s="5"/>
      <c r="VZS820" s="5"/>
      <c r="VZT820" s="5"/>
      <c r="VZU820" s="5"/>
      <c r="VZV820" s="5"/>
      <c r="VZW820" s="5"/>
      <c r="VZX820" s="5"/>
      <c r="VZY820" s="5"/>
      <c r="VZZ820" s="5"/>
      <c r="WAA820" s="5"/>
      <c r="WAB820" s="5"/>
      <c r="WAC820" s="5"/>
      <c r="WAD820" s="5"/>
      <c r="WAE820" s="5"/>
      <c r="WAF820" s="5"/>
      <c r="WAG820" s="5"/>
      <c r="WAH820" s="5"/>
      <c r="WAI820" s="5"/>
      <c r="WAJ820" s="5"/>
      <c r="WAK820" s="5"/>
      <c r="WAL820" s="5"/>
      <c r="WAM820" s="5"/>
      <c r="WAN820" s="5"/>
      <c r="WAO820" s="5"/>
      <c r="WAP820" s="5"/>
      <c r="WAQ820" s="5"/>
      <c r="WAR820" s="5"/>
      <c r="WAS820" s="5"/>
      <c r="WAT820" s="5"/>
      <c r="WAU820" s="5"/>
      <c r="WAV820" s="5"/>
      <c r="WAW820" s="5"/>
      <c r="WAX820" s="5"/>
      <c r="WAY820" s="5"/>
      <c r="WAZ820" s="5"/>
      <c r="WBA820" s="5"/>
      <c r="WBB820" s="5"/>
      <c r="WBC820" s="5"/>
      <c r="WBD820" s="5"/>
      <c r="WBE820" s="5"/>
      <c r="WBF820" s="5"/>
      <c r="WBG820" s="5"/>
      <c r="WBH820" s="5"/>
      <c r="WBI820" s="5"/>
      <c r="WBJ820" s="5"/>
      <c r="WBK820" s="5"/>
      <c r="WBL820" s="5"/>
      <c r="WBM820" s="5"/>
      <c r="WBN820" s="5"/>
      <c r="WBO820" s="5"/>
      <c r="WBP820" s="5"/>
      <c r="WBQ820" s="5"/>
      <c r="WBR820" s="5"/>
      <c r="WBS820" s="5"/>
      <c r="WBT820" s="5"/>
      <c r="WBU820" s="5"/>
      <c r="WBV820" s="5"/>
      <c r="WBW820" s="5"/>
      <c r="WBX820" s="5"/>
      <c r="WBY820" s="5"/>
      <c r="WBZ820" s="5"/>
      <c r="WCA820" s="5"/>
      <c r="WCB820" s="5"/>
      <c r="WCC820" s="5"/>
      <c r="WCD820" s="5"/>
      <c r="WCE820" s="5"/>
      <c r="WCF820" s="5"/>
      <c r="WCG820" s="5"/>
      <c r="WCH820" s="5"/>
      <c r="WCI820" s="5"/>
      <c r="WCJ820" s="5"/>
      <c r="WCK820" s="5"/>
      <c r="WCL820" s="5"/>
      <c r="WCM820" s="5"/>
      <c r="WCN820" s="5"/>
      <c r="WCO820" s="5"/>
      <c r="WCP820" s="5"/>
      <c r="WCQ820" s="5"/>
      <c r="WCR820" s="5"/>
      <c r="WCS820" s="5"/>
      <c r="WCT820" s="5"/>
      <c r="WCU820" s="5"/>
      <c r="WCV820" s="5"/>
      <c r="WCW820" s="5"/>
      <c r="WCX820" s="5"/>
      <c r="WCY820" s="5"/>
      <c r="WCZ820" s="5"/>
      <c r="WDA820" s="5"/>
      <c r="WDB820" s="5"/>
      <c r="WDC820" s="5"/>
      <c r="WDD820" s="5"/>
      <c r="WDE820" s="5"/>
      <c r="WDF820" s="5"/>
      <c r="WDG820" s="5"/>
      <c r="WDH820" s="5"/>
      <c r="WDI820" s="5"/>
      <c r="WDJ820" s="5"/>
      <c r="WDK820" s="5"/>
      <c r="WDL820" s="5"/>
      <c r="WDM820" s="5"/>
      <c r="WDN820" s="5"/>
      <c r="WDO820" s="5"/>
      <c r="WDP820" s="5"/>
      <c r="WDQ820" s="5"/>
      <c r="WDR820" s="5"/>
      <c r="WDS820" s="5"/>
      <c r="WDT820" s="5"/>
      <c r="WDU820" s="5"/>
      <c r="WDV820" s="5"/>
      <c r="WDW820" s="5"/>
      <c r="WDX820" s="5"/>
      <c r="WDY820" s="5"/>
      <c r="WDZ820" s="5"/>
      <c r="WEA820" s="5"/>
      <c r="WEB820" s="5"/>
      <c r="WEC820" s="5"/>
      <c r="WED820" s="5"/>
      <c r="WEE820" s="5"/>
      <c r="WEF820" s="5"/>
      <c r="WEG820" s="5"/>
      <c r="WEH820" s="5"/>
      <c r="WEI820" s="5"/>
      <c r="WEJ820" s="5"/>
      <c r="WEK820" s="5"/>
      <c r="WEL820" s="5"/>
      <c r="WEM820" s="5"/>
      <c r="WEN820" s="5"/>
      <c r="WEO820" s="5"/>
      <c r="WEP820" s="5"/>
      <c r="WEQ820" s="5"/>
      <c r="WER820" s="5"/>
      <c r="WES820" s="5"/>
      <c r="WET820" s="5"/>
      <c r="WEU820" s="5"/>
      <c r="WEV820" s="5"/>
      <c r="WEW820" s="5"/>
      <c r="WEX820" s="5"/>
      <c r="WEY820" s="5"/>
      <c r="WEZ820" s="5"/>
      <c r="WFA820" s="5"/>
      <c r="WFB820" s="5"/>
      <c r="WFC820" s="5"/>
      <c r="WFD820" s="5"/>
      <c r="WFE820" s="5"/>
      <c r="WFF820" s="5"/>
      <c r="WFG820" s="5"/>
      <c r="WFH820" s="5"/>
      <c r="WFI820" s="5"/>
      <c r="WFJ820" s="5"/>
      <c r="WFK820" s="5"/>
      <c r="WFL820" s="5"/>
      <c r="WFM820" s="5"/>
      <c r="WFN820" s="5"/>
      <c r="WFO820" s="5"/>
      <c r="WFP820" s="5"/>
      <c r="WFQ820" s="5"/>
      <c r="WFR820" s="5"/>
      <c r="WFS820" s="5"/>
      <c r="WFT820" s="5"/>
      <c r="WFU820" s="5"/>
      <c r="WFV820" s="5"/>
      <c r="WFW820" s="5"/>
      <c r="WFX820" s="5"/>
      <c r="WFY820" s="5"/>
      <c r="WFZ820" s="5"/>
      <c r="WGA820" s="5"/>
      <c r="WGB820" s="5"/>
      <c r="WGC820" s="5"/>
      <c r="WGD820" s="5"/>
      <c r="WGE820" s="5"/>
      <c r="WGF820" s="5"/>
      <c r="WGG820" s="5"/>
      <c r="WGH820" s="5"/>
      <c r="WGI820" s="5"/>
      <c r="WGJ820" s="5"/>
      <c r="WGK820" s="5"/>
      <c r="WGL820" s="5"/>
      <c r="WGM820" s="5"/>
      <c r="WGN820" s="5"/>
      <c r="WGO820" s="5"/>
      <c r="WGP820" s="5"/>
      <c r="WGQ820" s="5"/>
      <c r="WGR820" s="5"/>
      <c r="WGS820" s="5"/>
      <c r="WGT820" s="5"/>
      <c r="WGU820" s="5"/>
      <c r="WGV820" s="5"/>
      <c r="WGW820" s="5"/>
      <c r="WGX820" s="5"/>
      <c r="WGY820" s="5"/>
      <c r="WGZ820" s="5"/>
      <c r="WHA820" s="5"/>
      <c r="WHB820" s="5"/>
      <c r="WHC820" s="5"/>
      <c r="WHD820" s="5"/>
      <c r="WHE820" s="5"/>
      <c r="WHF820" s="5"/>
      <c r="WHG820" s="5"/>
      <c r="WHH820" s="5"/>
      <c r="WHI820" s="5"/>
      <c r="WHJ820" s="5"/>
      <c r="WHK820" s="5"/>
      <c r="WHL820" s="5"/>
      <c r="WHM820" s="5"/>
      <c r="WHN820" s="5"/>
      <c r="WHO820" s="5"/>
      <c r="WHP820" s="5"/>
      <c r="WHQ820" s="5"/>
      <c r="WHR820" s="5"/>
      <c r="WHS820" s="5"/>
      <c r="WHT820" s="5"/>
      <c r="WHU820" s="5"/>
      <c r="WHV820" s="5"/>
      <c r="WHW820" s="5"/>
      <c r="WHX820" s="5"/>
      <c r="WHY820" s="5"/>
      <c r="WHZ820" s="5"/>
      <c r="WIA820" s="5"/>
      <c r="WIB820" s="5"/>
      <c r="WIC820" s="5"/>
      <c r="WID820" s="5"/>
      <c r="WIE820" s="5"/>
      <c r="WIF820" s="5"/>
      <c r="WIG820" s="5"/>
      <c r="WIH820" s="5"/>
      <c r="WII820" s="5"/>
      <c r="WIJ820" s="5"/>
      <c r="WIK820" s="5"/>
      <c r="WIL820" s="5"/>
      <c r="WIM820" s="5"/>
      <c r="WIN820" s="5"/>
      <c r="WIO820" s="5"/>
      <c r="WIP820" s="5"/>
      <c r="WIQ820" s="5"/>
      <c r="WIR820" s="5"/>
      <c r="WIS820" s="5"/>
      <c r="WIT820" s="5"/>
      <c r="WIU820" s="5"/>
      <c r="WIV820" s="5"/>
      <c r="WIW820" s="5"/>
      <c r="WIX820" s="5"/>
      <c r="WIY820" s="5"/>
      <c r="WIZ820" s="5"/>
      <c r="WJA820" s="5"/>
      <c r="WJB820" s="5"/>
      <c r="WJC820" s="5"/>
      <c r="WJD820" s="5"/>
      <c r="WJE820" s="5"/>
      <c r="WJF820" s="5"/>
      <c r="WJG820" s="5"/>
      <c r="WJH820" s="5"/>
      <c r="WJI820" s="5"/>
      <c r="WJJ820" s="5"/>
      <c r="WJK820" s="5"/>
      <c r="WJL820" s="5"/>
      <c r="WJM820" s="5"/>
      <c r="WJN820" s="5"/>
      <c r="WJO820" s="5"/>
      <c r="WJP820" s="5"/>
      <c r="WJQ820" s="5"/>
      <c r="WJR820" s="5"/>
      <c r="WJS820" s="5"/>
      <c r="WJT820" s="5"/>
      <c r="WJU820" s="5"/>
      <c r="WJV820" s="5"/>
      <c r="WJW820" s="5"/>
      <c r="WJX820" s="5"/>
      <c r="WJY820" s="5"/>
      <c r="WJZ820" s="5"/>
      <c r="WKA820" s="5"/>
      <c r="WKB820" s="5"/>
      <c r="WKC820" s="5"/>
      <c r="WKD820" s="5"/>
      <c r="WKE820" s="5"/>
      <c r="WKF820" s="5"/>
      <c r="WKG820" s="5"/>
      <c r="WKH820" s="5"/>
      <c r="WKI820" s="5"/>
      <c r="WKJ820" s="5"/>
      <c r="WKK820" s="5"/>
      <c r="WKL820" s="5"/>
      <c r="WKM820" s="5"/>
      <c r="WKN820" s="5"/>
      <c r="WKO820" s="5"/>
      <c r="WKP820" s="5"/>
      <c r="WKQ820" s="5"/>
      <c r="WKR820" s="5"/>
      <c r="WKS820" s="5"/>
      <c r="WKT820" s="5"/>
      <c r="WKU820" s="5"/>
      <c r="WKV820" s="5"/>
      <c r="WKW820" s="5"/>
      <c r="WKX820" s="5"/>
      <c r="WKY820" s="5"/>
      <c r="WKZ820" s="5"/>
      <c r="WLA820" s="5"/>
      <c r="WLB820" s="5"/>
      <c r="WLC820" s="5"/>
      <c r="WLD820" s="5"/>
      <c r="WLE820" s="5"/>
      <c r="WLF820" s="5"/>
      <c r="WLG820" s="5"/>
      <c r="WLH820" s="5"/>
      <c r="WLI820" s="5"/>
      <c r="WLJ820" s="5"/>
      <c r="WLK820" s="5"/>
      <c r="WLL820" s="5"/>
      <c r="WLM820" s="5"/>
      <c r="WLN820" s="5"/>
      <c r="WLO820" s="5"/>
      <c r="WLP820" s="5"/>
      <c r="WLQ820" s="5"/>
      <c r="WLR820" s="5"/>
      <c r="WLS820" s="5"/>
      <c r="WLT820" s="5"/>
      <c r="WLU820" s="5"/>
      <c r="WLV820" s="5"/>
      <c r="WLW820" s="5"/>
      <c r="WLX820" s="5"/>
      <c r="WLY820" s="5"/>
      <c r="WLZ820" s="5"/>
      <c r="WMA820" s="5"/>
      <c r="WMB820" s="5"/>
      <c r="WMC820" s="5"/>
      <c r="WMD820" s="5"/>
      <c r="WME820" s="5"/>
      <c r="WMF820" s="5"/>
      <c r="WMG820" s="5"/>
      <c r="WMH820" s="5"/>
      <c r="WMI820" s="5"/>
      <c r="WMJ820" s="5"/>
      <c r="WMK820" s="5"/>
      <c r="WML820" s="5"/>
      <c r="WMM820" s="5"/>
      <c r="WMN820" s="5"/>
      <c r="WMO820" s="5"/>
      <c r="WMP820" s="5"/>
      <c r="WMQ820" s="5"/>
      <c r="WMR820" s="5"/>
      <c r="WMS820" s="5"/>
      <c r="WMT820" s="5"/>
      <c r="WMU820" s="5"/>
      <c r="WMV820" s="5"/>
      <c r="WMW820" s="5"/>
      <c r="WMX820" s="5"/>
      <c r="WMY820" s="5"/>
      <c r="WMZ820" s="5"/>
      <c r="WNA820" s="5"/>
      <c r="WNB820" s="5"/>
      <c r="WNC820" s="5"/>
      <c r="WND820" s="5"/>
      <c r="WNE820" s="5"/>
      <c r="WNF820" s="5"/>
      <c r="WNG820" s="5"/>
      <c r="WNH820" s="5"/>
      <c r="WNI820" s="5"/>
      <c r="WNJ820" s="5"/>
      <c r="WNK820" s="5"/>
      <c r="WNL820" s="5"/>
      <c r="WNM820" s="5"/>
      <c r="WNN820" s="5"/>
      <c r="WNO820" s="5"/>
      <c r="WNP820" s="5"/>
      <c r="WNQ820" s="5"/>
      <c r="WNR820" s="5"/>
      <c r="WNS820" s="5"/>
      <c r="WNT820" s="5"/>
      <c r="WNU820" s="5"/>
      <c r="WNV820" s="5"/>
      <c r="WNW820" s="5"/>
      <c r="WNX820" s="5"/>
      <c r="WNY820" s="5"/>
      <c r="WNZ820" s="5"/>
      <c r="WOA820" s="5"/>
      <c r="WOB820" s="5"/>
      <c r="WOC820" s="5"/>
      <c r="WOD820" s="5"/>
      <c r="WOE820" s="5"/>
      <c r="WOF820" s="5"/>
      <c r="WOG820" s="5"/>
      <c r="WOH820" s="5"/>
      <c r="WOI820" s="5"/>
      <c r="WOJ820" s="5"/>
      <c r="WOK820" s="5"/>
      <c r="WOL820" s="5"/>
      <c r="WOM820" s="5"/>
      <c r="WON820" s="5"/>
      <c r="WOO820" s="5"/>
      <c r="WOP820" s="5"/>
      <c r="WOQ820" s="5"/>
      <c r="WOR820" s="5"/>
      <c r="WOS820" s="5"/>
      <c r="WOT820" s="5"/>
      <c r="WOU820" s="5"/>
      <c r="WOV820" s="5"/>
      <c r="WOW820" s="5"/>
      <c r="WOX820" s="5"/>
      <c r="WOY820" s="5"/>
      <c r="WOZ820" s="5"/>
      <c r="WPA820" s="5"/>
      <c r="WPB820" s="5"/>
      <c r="WPC820" s="5"/>
      <c r="WPD820" s="5"/>
      <c r="WPE820" s="5"/>
      <c r="WPF820" s="5"/>
      <c r="WPG820" s="5"/>
      <c r="WPH820" s="5"/>
      <c r="WPI820" s="5"/>
      <c r="WPJ820" s="5"/>
      <c r="WPK820" s="5"/>
      <c r="WPL820" s="5"/>
      <c r="WPM820" s="5"/>
      <c r="WPN820" s="5"/>
      <c r="WPO820" s="5"/>
      <c r="WPP820" s="5"/>
      <c r="WPQ820" s="5"/>
      <c r="WPR820" s="5"/>
      <c r="WPS820" s="5"/>
      <c r="WPT820" s="5"/>
      <c r="WPU820" s="5"/>
      <c r="WPV820" s="5"/>
      <c r="WPW820" s="5"/>
      <c r="WPX820" s="5"/>
      <c r="WPY820" s="5"/>
      <c r="WPZ820" s="5"/>
      <c r="WQA820" s="5"/>
      <c r="WQB820" s="5"/>
      <c r="WQC820" s="5"/>
      <c r="WQD820" s="5"/>
      <c r="WQE820" s="5"/>
      <c r="WQF820" s="5"/>
      <c r="WQG820" s="5"/>
      <c r="WQH820" s="5"/>
      <c r="WQI820" s="5"/>
      <c r="WQJ820" s="5"/>
      <c r="WQK820" s="5"/>
      <c r="WQL820" s="5"/>
      <c r="WQM820" s="5"/>
      <c r="WQN820" s="5"/>
      <c r="WQO820" s="5"/>
      <c r="WQP820" s="5"/>
      <c r="WQQ820" s="5"/>
      <c r="WQR820" s="5"/>
      <c r="WQS820" s="5"/>
      <c r="WQT820" s="5"/>
      <c r="WQU820" s="5"/>
      <c r="WQV820" s="5"/>
      <c r="WQW820" s="5"/>
      <c r="WQX820" s="5"/>
      <c r="WQY820" s="5"/>
      <c r="WQZ820" s="5"/>
      <c r="WRA820" s="5"/>
      <c r="WRB820" s="5"/>
      <c r="WRC820" s="5"/>
      <c r="WRD820" s="5"/>
      <c r="WRE820" s="5"/>
      <c r="WRF820" s="5"/>
      <c r="WRG820" s="5"/>
      <c r="WRH820" s="5"/>
      <c r="WRI820" s="5"/>
      <c r="WRJ820" s="5"/>
      <c r="WRK820" s="5"/>
      <c r="WRL820" s="5"/>
      <c r="WRM820" s="5"/>
      <c r="WRN820" s="5"/>
      <c r="WRO820" s="5"/>
      <c r="WRP820" s="5"/>
      <c r="WRQ820" s="5"/>
      <c r="WRR820" s="5"/>
      <c r="WRS820" s="5"/>
      <c r="WRT820" s="5"/>
      <c r="WRU820" s="5"/>
      <c r="WRV820" s="5"/>
      <c r="WRW820" s="5"/>
      <c r="WRX820" s="5"/>
      <c r="WRY820" s="5"/>
      <c r="WRZ820" s="5"/>
      <c r="WSA820" s="5"/>
      <c r="WSB820" s="5"/>
      <c r="WSC820" s="5"/>
      <c r="WSD820" s="5"/>
      <c r="WSE820" s="5"/>
      <c r="WSF820" s="5"/>
      <c r="WSG820" s="5"/>
      <c r="WSH820" s="5"/>
      <c r="WSI820" s="5"/>
      <c r="WSJ820" s="5"/>
      <c r="WSK820" s="5"/>
      <c r="WSL820" s="5"/>
      <c r="WSM820" s="5"/>
      <c r="WSN820" s="5"/>
      <c r="WSO820" s="5"/>
      <c r="WSP820" s="5"/>
      <c r="WSQ820" s="5"/>
      <c r="WSR820" s="5"/>
      <c r="WSS820" s="5"/>
      <c r="WST820" s="5"/>
      <c r="WSU820" s="5"/>
      <c r="WSV820" s="5"/>
      <c r="WSW820" s="5"/>
      <c r="WSX820" s="5"/>
      <c r="WSY820" s="5"/>
      <c r="WSZ820" s="5"/>
      <c r="WTA820" s="5"/>
      <c r="WTB820" s="5"/>
      <c r="WTC820" s="5"/>
      <c r="WTD820" s="5"/>
      <c r="WTE820" s="5"/>
      <c r="WTF820" s="5"/>
      <c r="WTG820" s="5"/>
      <c r="WTH820" s="5"/>
      <c r="WTI820" s="5"/>
      <c r="WTJ820" s="5"/>
      <c r="WTK820" s="5"/>
      <c r="WTL820" s="5"/>
      <c r="WTM820" s="5"/>
      <c r="WTN820" s="5"/>
      <c r="WTO820" s="5"/>
      <c r="WTP820" s="5"/>
      <c r="WTQ820" s="5"/>
      <c r="WTR820" s="5"/>
      <c r="WTS820" s="5"/>
      <c r="WTT820" s="5"/>
      <c r="WTU820" s="5"/>
      <c r="WTV820" s="5"/>
      <c r="WTW820" s="5"/>
      <c r="WTX820" s="5"/>
      <c r="WTY820" s="5"/>
      <c r="WTZ820" s="5"/>
      <c r="WUA820" s="5"/>
      <c r="WUB820" s="5"/>
      <c r="WUC820" s="5"/>
      <c r="WUD820" s="5"/>
      <c r="WUE820" s="5"/>
      <c r="WUF820" s="5"/>
      <c r="WUG820" s="5"/>
      <c r="WUH820" s="5"/>
      <c r="WUI820" s="5"/>
      <c r="WUJ820" s="5"/>
      <c r="WUK820" s="5"/>
      <c r="WUL820" s="5"/>
      <c r="WUM820" s="5"/>
      <c r="WUN820" s="5"/>
      <c r="WUO820" s="5"/>
      <c r="WUP820" s="5"/>
      <c r="WUQ820" s="5"/>
      <c r="WUR820" s="5"/>
      <c r="WUS820" s="5"/>
      <c r="WUT820" s="5"/>
      <c r="WUU820" s="5"/>
      <c r="WUV820" s="5"/>
      <c r="WUW820" s="5"/>
      <c r="WUX820" s="5"/>
      <c r="WUY820" s="5"/>
      <c r="WUZ820" s="5"/>
      <c r="WVA820" s="5"/>
      <c r="WVB820" s="5"/>
      <c r="WVC820" s="5"/>
      <c r="WVD820" s="5"/>
      <c r="WVE820" s="5"/>
      <c r="WVF820" s="5"/>
      <c r="WVG820" s="5"/>
      <c r="WVH820" s="5"/>
      <c r="WVI820" s="5"/>
      <c r="WVJ820" s="5"/>
      <c r="WVK820" s="5"/>
      <c r="WVL820" s="5"/>
      <c r="WVM820" s="5"/>
      <c r="WVN820" s="5"/>
      <c r="WVO820" s="5"/>
      <c r="WVP820" s="5"/>
      <c r="WVQ820" s="5"/>
      <c r="WVR820" s="5"/>
      <c r="WVS820" s="5"/>
      <c r="WVT820" s="5"/>
      <c r="WVU820" s="5"/>
      <c r="WVV820" s="5"/>
      <c r="WVW820" s="5"/>
      <c r="WVX820" s="5"/>
      <c r="WVY820" s="5"/>
      <c r="WVZ820" s="5"/>
      <c r="WWA820" s="5"/>
      <c r="WWB820" s="5"/>
      <c r="WWC820" s="5"/>
      <c r="WWD820" s="5"/>
      <c r="WWE820" s="5"/>
      <c r="WWF820" s="5"/>
      <c r="WWG820" s="5"/>
      <c r="WWH820" s="5"/>
      <c r="WWI820" s="5"/>
      <c r="WWJ820" s="5"/>
      <c r="WWK820" s="5"/>
      <c r="WWL820" s="5"/>
      <c r="WWM820" s="5"/>
      <c r="WWN820" s="5"/>
      <c r="WWO820" s="5"/>
      <c r="WWP820" s="5"/>
      <c r="WWQ820" s="5"/>
      <c r="WWR820" s="5"/>
      <c r="WWS820" s="5"/>
      <c r="WWT820" s="5"/>
      <c r="WWU820" s="5"/>
      <c r="WWV820" s="5"/>
      <c r="WWW820" s="5"/>
      <c r="WWX820" s="5"/>
      <c r="WWY820" s="5"/>
      <c r="WWZ820" s="5"/>
      <c r="WXA820" s="5"/>
      <c r="WXB820" s="5"/>
      <c r="WXC820" s="5"/>
      <c r="WXD820" s="5"/>
      <c r="WXE820" s="5"/>
      <c r="WXF820" s="5"/>
      <c r="WXG820" s="5"/>
      <c r="WXH820" s="5"/>
      <c r="WXI820" s="5"/>
      <c r="WXJ820" s="5"/>
      <c r="WXK820" s="5"/>
      <c r="WXL820" s="5"/>
      <c r="WXM820" s="5"/>
      <c r="WXN820" s="5"/>
      <c r="WXO820" s="5"/>
      <c r="WXP820" s="5"/>
      <c r="WXQ820" s="5"/>
      <c r="WXR820" s="5"/>
      <c r="WXS820" s="5"/>
      <c r="WXT820" s="5"/>
      <c r="WXU820" s="5"/>
      <c r="WXV820" s="5"/>
      <c r="WXW820" s="5"/>
      <c r="WXX820" s="5"/>
      <c r="WXY820" s="5"/>
      <c r="WXZ820" s="5"/>
      <c r="WYA820" s="5"/>
      <c r="WYB820" s="5"/>
      <c r="WYC820" s="5"/>
      <c r="WYD820" s="5"/>
      <c r="WYE820" s="5"/>
      <c r="WYF820" s="5"/>
      <c r="WYG820" s="5"/>
      <c r="WYH820" s="5"/>
      <c r="WYI820" s="5"/>
      <c r="WYJ820" s="5"/>
      <c r="WYK820" s="5"/>
      <c r="WYL820" s="5"/>
      <c r="WYM820" s="5"/>
      <c r="WYN820" s="5"/>
      <c r="WYO820" s="5"/>
      <c r="WYP820" s="5"/>
      <c r="WYQ820" s="5"/>
      <c r="WYR820" s="5"/>
      <c r="WYS820" s="5"/>
      <c r="WYT820" s="5"/>
      <c r="WYU820" s="5"/>
      <c r="WYV820" s="5"/>
      <c r="WYW820" s="5"/>
      <c r="WYX820" s="5"/>
      <c r="WYY820" s="5"/>
      <c r="WYZ820" s="5"/>
      <c r="WZA820" s="5"/>
      <c r="WZB820" s="5"/>
      <c r="WZC820" s="5"/>
      <c r="WZD820" s="5"/>
      <c r="WZE820" s="5"/>
      <c r="WZF820" s="5"/>
      <c r="WZG820" s="5"/>
      <c r="WZH820" s="5"/>
      <c r="WZI820" s="5"/>
      <c r="WZJ820" s="5"/>
      <c r="WZK820" s="5"/>
      <c r="WZL820" s="5"/>
      <c r="WZM820" s="5"/>
      <c r="WZN820" s="5"/>
      <c r="WZO820" s="5"/>
      <c r="WZP820" s="5"/>
      <c r="WZQ820" s="5"/>
      <c r="WZR820" s="5"/>
      <c r="WZS820" s="5"/>
      <c r="WZT820" s="5"/>
      <c r="WZU820" s="5"/>
      <c r="WZV820" s="5"/>
      <c r="WZW820" s="5"/>
      <c r="WZX820" s="5"/>
      <c r="WZY820" s="5"/>
      <c r="WZZ820" s="5"/>
      <c r="XAA820" s="5"/>
      <c r="XAB820" s="5"/>
      <c r="XAC820" s="5"/>
      <c r="XAD820" s="5"/>
      <c r="XAE820" s="5"/>
      <c r="XAF820" s="5"/>
      <c r="XAG820" s="5"/>
      <c r="XAH820" s="5"/>
      <c r="XAI820" s="5"/>
      <c r="XAJ820" s="5"/>
      <c r="XAK820" s="5"/>
      <c r="XAL820" s="5"/>
      <c r="XAM820" s="5"/>
      <c r="XAN820" s="5"/>
      <c r="XAO820" s="5"/>
      <c r="XAP820" s="5"/>
      <c r="XAQ820" s="5"/>
      <c r="XAR820" s="5"/>
      <c r="XAS820" s="5"/>
      <c r="XAT820" s="5"/>
      <c r="XAU820" s="5"/>
      <c r="XAV820" s="5"/>
      <c r="XAW820" s="5"/>
      <c r="XAX820" s="5"/>
      <c r="XAY820" s="5"/>
      <c r="XAZ820" s="5"/>
      <c r="XBA820" s="5"/>
      <c r="XBB820" s="5"/>
      <c r="XBC820" s="5"/>
      <c r="XBD820" s="5"/>
      <c r="XBE820" s="5"/>
      <c r="XBF820" s="5"/>
      <c r="XBG820" s="5"/>
      <c r="XBH820" s="5"/>
      <c r="XBI820" s="5"/>
      <c r="XBJ820" s="5"/>
      <c r="XBK820" s="5"/>
      <c r="XBL820" s="5"/>
      <c r="XBM820" s="5"/>
      <c r="XBN820" s="5"/>
      <c r="XBO820" s="5"/>
      <c r="XBP820" s="5"/>
      <c r="XBQ820" s="5"/>
      <c r="XBR820" s="5"/>
      <c r="XBS820" s="5"/>
      <c r="XBT820" s="5"/>
      <c r="XBU820" s="5"/>
      <c r="XBV820" s="5"/>
      <c r="XBW820" s="5"/>
      <c r="XBX820" s="5"/>
      <c r="XBY820" s="5"/>
      <c r="XBZ820" s="5"/>
      <c r="XCA820" s="5"/>
      <c r="XCB820" s="5"/>
      <c r="XCC820" s="5"/>
      <c r="XCD820" s="5"/>
      <c r="XCE820" s="5"/>
      <c r="XCF820" s="5"/>
      <c r="XCG820" s="5"/>
      <c r="XCH820" s="5"/>
      <c r="XCI820" s="5"/>
      <c r="XCJ820" s="5"/>
      <c r="XCK820" s="5"/>
      <c r="XCL820" s="5"/>
      <c r="XCM820" s="5"/>
      <c r="XCN820" s="5"/>
      <c r="XCO820" s="5"/>
      <c r="XCP820" s="5"/>
      <c r="XCQ820" s="5"/>
      <c r="XCR820" s="5"/>
      <c r="XCS820" s="5"/>
      <c r="XCT820" s="5"/>
      <c r="XCU820" s="5"/>
      <c r="XCV820" s="5"/>
      <c r="XCW820" s="5"/>
      <c r="XCX820" s="5"/>
      <c r="XCY820" s="5"/>
      <c r="XCZ820" s="5"/>
      <c r="XDA820" s="5"/>
      <c r="XDB820" s="5"/>
      <c r="XDC820" s="5"/>
      <c r="XDD820" s="5"/>
      <c r="XDE820" s="5"/>
      <c r="XDF820" s="5"/>
      <c r="XDG820" s="5"/>
      <c r="XDH820" s="5"/>
      <c r="XDI820" s="5"/>
      <c r="XDJ820" s="5"/>
      <c r="XDK820" s="5"/>
      <c r="XDL820" s="5"/>
      <c r="XDM820" s="5"/>
      <c r="XDN820" s="5"/>
      <c r="XDO820" s="5"/>
      <c r="XDP820" s="5"/>
      <c r="XDQ820" s="5"/>
      <c r="XDR820" s="5"/>
      <c r="XDS820" s="5"/>
      <c r="XDT820" s="5"/>
      <c r="XDU820" s="5"/>
      <c r="XDV820" s="5"/>
      <c r="XDW820" s="5"/>
      <c r="XDX820" s="5"/>
      <c r="XDY820" s="5"/>
      <c r="XDZ820" s="5"/>
      <c r="XEA820" s="5"/>
      <c r="XEB820" s="5"/>
      <c r="XEC820" s="5"/>
      <c r="XED820" s="5"/>
      <c r="XEE820" s="5"/>
      <c r="XEF820" s="5"/>
      <c r="XEG820" s="5"/>
      <c r="XEH820" s="5"/>
      <c r="XEI820" s="5"/>
      <c r="XEJ820" s="5"/>
      <c r="XEK820" s="5"/>
      <c r="XEL820" s="5"/>
      <c r="XEM820" s="5"/>
      <c r="XEN820" s="5"/>
      <c r="XEO820" s="5"/>
      <c r="XEP820" s="5"/>
      <c r="XEQ820" s="5"/>
      <c r="XER820" s="5"/>
      <c r="XES820" s="5"/>
      <c r="XET820" s="5"/>
      <c r="XEU820" s="5"/>
      <c r="XEV820" s="5"/>
      <c r="XEW820" s="5"/>
      <c r="XEX820" s="5"/>
      <c r="XEY820" s="5"/>
      <c r="XEZ820" s="36"/>
      <c r="XFA820" s="36"/>
    </row>
    <row r="821" spans="1:16381" ht="31.5" x14ac:dyDescent="0.25">
      <c r="A821" s="19" t="s">
        <v>305</v>
      </c>
      <c r="B821" s="108" t="s">
        <v>306</v>
      </c>
      <c r="C821" s="112"/>
      <c r="D821" s="270">
        <f>D822+D826+D830+D854+D858+D834+D838+D842+D846+D850</f>
        <v>858242.2</v>
      </c>
      <c r="E821" s="174"/>
      <c r="F821" s="289"/>
      <c r="G821" s="313"/>
      <c r="H821" s="313"/>
      <c r="I821" s="314"/>
    </row>
    <row r="822" spans="1:16381" ht="31.5" x14ac:dyDescent="0.25">
      <c r="A822" s="23" t="s">
        <v>131</v>
      </c>
      <c r="B822" s="96" t="s">
        <v>307</v>
      </c>
      <c r="C822" s="113"/>
      <c r="D822" s="239">
        <f>D823</f>
        <v>11319</v>
      </c>
      <c r="E822" s="164"/>
      <c r="F822" s="289"/>
      <c r="G822" s="313"/>
      <c r="H822" s="313"/>
      <c r="I822" s="314"/>
    </row>
    <row r="823" spans="1:16381" ht="31.5" x14ac:dyDescent="0.25">
      <c r="A823" s="21" t="s">
        <v>18</v>
      </c>
      <c r="B823" s="91" t="s">
        <v>307</v>
      </c>
      <c r="C823" s="114">
        <v>600</v>
      </c>
      <c r="D823" s="241">
        <f>D824</f>
        <v>11319</v>
      </c>
      <c r="E823" s="175"/>
      <c r="F823" s="289"/>
      <c r="G823" s="313"/>
      <c r="H823" s="313"/>
      <c r="I823" s="314"/>
    </row>
    <row r="824" spans="1:16381" ht="15.75" x14ac:dyDescent="0.25">
      <c r="A824" s="21" t="s">
        <v>132</v>
      </c>
      <c r="B824" s="91" t="s">
        <v>307</v>
      </c>
      <c r="C824" s="114" t="s">
        <v>21</v>
      </c>
      <c r="D824" s="241">
        <f>D825</f>
        <v>11319</v>
      </c>
      <c r="E824" s="175"/>
      <c r="F824" s="289"/>
      <c r="G824" s="313"/>
      <c r="H824" s="313"/>
      <c r="I824" s="314"/>
    </row>
    <row r="825" spans="1:16381" ht="15.75" x14ac:dyDescent="0.25">
      <c r="A825" s="21" t="s">
        <v>85</v>
      </c>
      <c r="B825" s="91" t="s">
        <v>307</v>
      </c>
      <c r="C825" s="114" t="s">
        <v>86</v>
      </c>
      <c r="D825" s="241">
        <f>10000+2199-880</f>
        <v>11319</v>
      </c>
      <c r="E825" s="175"/>
      <c r="F825" s="289"/>
      <c r="G825" s="313"/>
      <c r="H825" s="313"/>
      <c r="I825" s="314"/>
    </row>
    <row r="826" spans="1:16381" ht="35.25" customHeight="1" x14ac:dyDescent="0.25">
      <c r="A826" s="23" t="s">
        <v>796</v>
      </c>
      <c r="B826" s="96" t="s">
        <v>353</v>
      </c>
      <c r="C826" s="115"/>
      <c r="D826" s="239">
        <f>D827</f>
        <v>307877</v>
      </c>
      <c r="E826" s="164"/>
      <c r="F826" s="289"/>
      <c r="G826" s="313"/>
      <c r="H826" s="313"/>
      <c r="I826" s="314"/>
    </row>
    <row r="827" spans="1:16381" ht="31.5" x14ac:dyDescent="0.25">
      <c r="A827" s="26" t="s">
        <v>356</v>
      </c>
      <c r="B827" s="93" t="s">
        <v>353</v>
      </c>
      <c r="C827" s="114" t="s">
        <v>36</v>
      </c>
      <c r="D827" s="241">
        <f>D828</f>
        <v>307877</v>
      </c>
      <c r="E827" s="175"/>
      <c r="F827" s="289"/>
      <c r="G827" s="313"/>
      <c r="H827" s="313"/>
      <c r="I827" s="314"/>
    </row>
    <row r="828" spans="1:16381" ht="15.75" x14ac:dyDescent="0.25">
      <c r="A828" s="21" t="s">
        <v>35</v>
      </c>
      <c r="B828" s="93" t="s">
        <v>353</v>
      </c>
      <c r="C828" s="114" t="s">
        <v>149</v>
      </c>
      <c r="D828" s="241">
        <f>D829</f>
        <v>307877</v>
      </c>
      <c r="E828" s="175"/>
      <c r="F828" s="289"/>
      <c r="G828" s="313"/>
      <c r="H828" s="313"/>
      <c r="I828" s="314"/>
    </row>
    <row r="829" spans="1:16381" ht="31.5" x14ac:dyDescent="0.25">
      <c r="A829" s="21" t="s">
        <v>96</v>
      </c>
      <c r="B829" s="93" t="s">
        <v>353</v>
      </c>
      <c r="C829" s="114" t="s">
        <v>97</v>
      </c>
      <c r="D829" s="241">
        <f>100000+207877</f>
        <v>307877</v>
      </c>
      <c r="E829" s="175"/>
      <c r="F829" s="289"/>
      <c r="G829" s="313"/>
      <c r="H829" s="313"/>
      <c r="I829" s="314"/>
    </row>
    <row r="830" spans="1:16381" ht="15.75" x14ac:dyDescent="0.25">
      <c r="A830" s="23" t="s">
        <v>550</v>
      </c>
      <c r="B830" s="96" t="s">
        <v>505</v>
      </c>
      <c r="C830" s="115"/>
      <c r="D830" s="239">
        <f>D831</f>
        <v>150000</v>
      </c>
      <c r="E830" s="164"/>
      <c r="F830" s="289"/>
      <c r="G830" s="313"/>
      <c r="H830" s="313"/>
      <c r="I830" s="314"/>
    </row>
    <row r="831" spans="1:16381" ht="31.5" x14ac:dyDescent="0.25">
      <c r="A831" s="26" t="s">
        <v>356</v>
      </c>
      <c r="B831" s="93" t="s">
        <v>505</v>
      </c>
      <c r="C831" s="114" t="s">
        <v>36</v>
      </c>
      <c r="D831" s="241">
        <f>D832</f>
        <v>150000</v>
      </c>
      <c r="E831" s="175"/>
      <c r="F831" s="289"/>
      <c r="G831" s="313"/>
      <c r="H831" s="313"/>
      <c r="I831" s="314"/>
    </row>
    <row r="832" spans="1:16381" ht="15.75" x14ac:dyDescent="0.25">
      <c r="A832" s="21" t="s">
        <v>35</v>
      </c>
      <c r="B832" s="93" t="s">
        <v>505</v>
      </c>
      <c r="C832" s="114" t="s">
        <v>149</v>
      </c>
      <c r="D832" s="241">
        <f>D833</f>
        <v>150000</v>
      </c>
      <c r="E832" s="175"/>
      <c r="F832" s="289"/>
      <c r="G832" s="313"/>
      <c r="H832" s="313"/>
      <c r="I832" s="314"/>
    </row>
    <row r="833" spans="1:9" ht="31.5" x14ac:dyDescent="0.25">
      <c r="A833" s="21" t="s">
        <v>96</v>
      </c>
      <c r="B833" s="93" t="s">
        <v>505</v>
      </c>
      <c r="C833" s="114" t="s">
        <v>97</v>
      </c>
      <c r="D833" s="241">
        <v>150000</v>
      </c>
      <c r="E833" s="175"/>
      <c r="F833" s="289"/>
      <c r="G833" s="313"/>
      <c r="H833" s="313"/>
      <c r="I833" s="314"/>
    </row>
    <row r="834" spans="1:9" ht="15.75" x14ac:dyDescent="0.25">
      <c r="A834" s="23" t="s">
        <v>577</v>
      </c>
      <c r="B834" s="96" t="s">
        <v>576</v>
      </c>
      <c r="C834" s="115"/>
      <c r="D834" s="241">
        <f>D835</f>
        <v>5000</v>
      </c>
      <c r="E834" s="175"/>
      <c r="F834" s="289"/>
      <c r="G834" s="313"/>
      <c r="H834" s="313"/>
      <c r="I834" s="314"/>
    </row>
    <row r="835" spans="1:9" ht="31.5" x14ac:dyDescent="0.25">
      <c r="A835" s="26" t="s">
        <v>356</v>
      </c>
      <c r="B835" s="93" t="s">
        <v>576</v>
      </c>
      <c r="C835" s="114" t="s">
        <v>36</v>
      </c>
      <c r="D835" s="241">
        <f>D836</f>
        <v>5000</v>
      </c>
      <c r="E835" s="175"/>
      <c r="F835" s="289"/>
      <c r="G835" s="313"/>
      <c r="H835" s="313"/>
      <c r="I835" s="314"/>
    </row>
    <row r="836" spans="1:9" ht="15.75" x14ac:dyDescent="0.25">
      <c r="A836" s="21" t="s">
        <v>35</v>
      </c>
      <c r="B836" s="93" t="s">
        <v>576</v>
      </c>
      <c r="C836" s="114" t="s">
        <v>149</v>
      </c>
      <c r="D836" s="241">
        <f>D837</f>
        <v>5000</v>
      </c>
      <c r="E836" s="175"/>
      <c r="F836" s="289"/>
      <c r="G836" s="313"/>
      <c r="H836" s="313"/>
      <c r="I836" s="314"/>
    </row>
    <row r="837" spans="1:9" ht="31.5" x14ac:dyDescent="0.25">
      <c r="A837" s="21" t="s">
        <v>96</v>
      </c>
      <c r="B837" s="93" t="s">
        <v>576</v>
      </c>
      <c r="C837" s="114" t="s">
        <v>97</v>
      </c>
      <c r="D837" s="241">
        <f>80000-50000-25000</f>
        <v>5000</v>
      </c>
      <c r="E837" s="175"/>
      <c r="F837" s="289"/>
      <c r="G837" s="313"/>
      <c r="H837" s="313"/>
      <c r="I837" s="314"/>
    </row>
    <row r="838" spans="1:9" ht="31.5" x14ac:dyDescent="0.25">
      <c r="A838" s="23" t="s">
        <v>695</v>
      </c>
      <c r="B838" s="96" t="s">
        <v>676</v>
      </c>
      <c r="C838" s="115"/>
      <c r="D838" s="239">
        <f>D839</f>
        <v>3840</v>
      </c>
      <c r="E838" s="164"/>
      <c r="F838" s="289"/>
      <c r="G838" s="313"/>
      <c r="H838" s="313"/>
      <c r="I838" s="314"/>
    </row>
    <row r="839" spans="1:9" ht="31.5" x14ac:dyDescent="0.2">
      <c r="A839" s="187" t="s">
        <v>532</v>
      </c>
      <c r="B839" s="91" t="s">
        <v>676</v>
      </c>
      <c r="C839" s="116" t="s">
        <v>15</v>
      </c>
      <c r="D839" s="241">
        <f>D840</f>
        <v>3840</v>
      </c>
      <c r="E839" s="175"/>
      <c r="F839" s="289"/>
      <c r="G839" s="313"/>
      <c r="H839" s="313"/>
      <c r="I839" s="314"/>
    </row>
    <row r="840" spans="1:9" ht="31.5" x14ac:dyDescent="0.25">
      <c r="A840" s="17" t="s">
        <v>17</v>
      </c>
      <c r="B840" s="91" t="s">
        <v>676</v>
      </c>
      <c r="C840" s="116" t="s">
        <v>16</v>
      </c>
      <c r="D840" s="241">
        <f>D841</f>
        <v>3840</v>
      </c>
      <c r="E840" s="175"/>
      <c r="F840" s="289"/>
      <c r="G840" s="313"/>
      <c r="H840" s="313"/>
      <c r="I840" s="314"/>
    </row>
    <row r="841" spans="1:9" ht="31.5" x14ac:dyDescent="0.25">
      <c r="A841" s="42" t="s">
        <v>675</v>
      </c>
      <c r="B841" s="91" t="s">
        <v>676</v>
      </c>
      <c r="C841" s="116" t="s">
        <v>560</v>
      </c>
      <c r="D841" s="241">
        <v>3840</v>
      </c>
      <c r="E841" s="175"/>
      <c r="F841" s="289"/>
      <c r="G841" s="313"/>
      <c r="H841" s="313"/>
      <c r="I841" s="314"/>
    </row>
    <row r="842" spans="1:9" ht="31.5" x14ac:dyDescent="0.25">
      <c r="A842" s="23" t="s">
        <v>677</v>
      </c>
      <c r="B842" s="96" t="s">
        <v>678</v>
      </c>
      <c r="C842" s="115"/>
      <c r="D842" s="239">
        <f>D843</f>
        <v>15660</v>
      </c>
      <c r="E842" s="164"/>
      <c r="F842" s="289"/>
      <c r="G842" s="313"/>
      <c r="H842" s="313"/>
      <c r="I842" s="314"/>
    </row>
    <row r="843" spans="1:9" ht="31.5" x14ac:dyDescent="0.25">
      <c r="A843" s="21" t="s">
        <v>18</v>
      </c>
      <c r="B843" s="96" t="s">
        <v>678</v>
      </c>
      <c r="C843" s="114">
        <v>600</v>
      </c>
      <c r="D843" s="241">
        <f>D844</f>
        <v>15660</v>
      </c>
      <c r="E843" s="175"/>
      <c r="F843" s="289"/>
      <c r="G843" s="313"/>
      <c r="H843" s="313"/>
      <c r="I843" s="314"/>
    </row>
    <row r="844" spans="1:9" ht="15.75" x14ac:dyDescent="0.25">
      <c r="A844" s="21" t="s">
        <v>132</v>
      </c>
      <c r="B844" s="96" t="s">
        <v>678</v>
      </c>
      <c r="C844" s="114" t="s">
        <v>21</v>
      </c>
      <c r="D844" s="241">
        <f>D845</f>
        <v>15660</v>
      </c>
      <c r="E844" s="175"/>
      <c r="F844" s="289"/>
      <c r="G844" s="313"/>
      <c r="H844" s="313"/>
      <c r="I844" s="314"/>
    </row>
    <row r="845" spans="1:9" ht="15.75" x14ac:dyDescent="0.25">
      <c r="A845" s="21" t="s">
        <v>85</v>
      </c>
      <c r="B845" s="96" t="s">
        <v>678</v>
      </c>
      <c r="C845" s="114" t="s">
        <v>86</v>
      </c>
      <c r="D845" s="241">
        <v>15660</v>
      </c>
      <c r="E845" s="175"/>
      <c r="F845" s="289"/>
      <c r="G845" s="313"/>
      <c r="H845" s="313"/>
      <c r="I845" s="314"/>
    </row>
    <row r="846" spans="1:9" ht="31.5" x14ac:dyDescent="0.25">
      <c r="A846" s="23" t="s">
        <v>679</v>
      </c>
      <c r="B846" s="96" t="s">
        <v>680</v>
      </c>
      <c r="C846" s="115"/>
      <c r="D846" s="239">
        <f>D847</f>
        <v>4000</v>
      </c>
      <c r="E846" s="164"/>
      <c r="F846" s="289"/>
      <c r="G846" s="313"/>
      <c r="H846" s="313"/>
      <c r="I846" s="314"/>
    </row>
    <row r="847" spans="1:9" ht="31.5" x14ac:dyDescent="0.25">
      <c r="A847" s="21" t="s">
        <v>18</v>
      </c>
      <c r="B847" s="91" t="s">
        <v>680</v>
      </c>
      <c r="C847" s="114">
        <v>600</v>
      </c>
      <c r="D847" s="241">
        <f>D848</f>
        <v>4000</v>
      </c>
      <c r="E847" s="175"/>
      <c r="F847" s="289"/>
      <c r="G847" s="313"/>
      <c r="H847" s="313"/>
      <c r="I847" s="314"/>
    </row>
    <row r="848" spans="1:9" ht="15.75" x14ac:dyDescent="0.25">
      <c r="A848" s="21" t="s">
        <v>132</v>
      </c>
      <c r="B848" s="91" t="s">
        <v>680</v>
      </c>
      <c r="C848" s="114" t="s">
        <v>21</v>
      </c>
      <c r="D848" s="241">
        <f>D849</f>
        <v>4000</v>
      </c>
      <c r="E848" s="175"/>
      <c r="F848" s="289"/>
      <c r="G848" s="313"/>
      <c r="H848" s="313"/>
      <c r="I848" s="314"/>
    </row>
    <row r="849" spans="1:9" ht="15.75" x14ac:dyDescent="0.25">
      <c r="A849" s="21" t="s">
        <v>85</v>
      </c>
      <c r="B849" s="91" t="s">
        <v>680</v>
      </c>
      <c r="C849" s="114" t="s">
        <v>86</v>
      </c>
      <c r="D849" s="241">
        <v>4000</v>
      </c>
      <c r="E849" s="175"/>
      <c r="F849" s="289"/>
      <c r="G849" s="313"/>
      <c r="H849" s="313"/>
      <c r="I849" s="314"/>
    </row>
    <row r="850" spans="1:9" ht="15.75" x14ac:dyDescent="0.25">
      <c r="A850" s="23" t="s">
        <v>1072</v>
      </c>
      <c r="B850" s="96" t="s">
        <v>1073</v>
      </c>
      <c r="C850" s="115"/>
      <c r="D850" s="239">
        <f>D851</f>
        <v>1238</v>
      </c>
      <c r="E850" s="175"/>
      <c r="F850" s="289"/>
      <c r="G850" s="313"/>
      <c r="H850" s="313"/>
      <c r="I850" s="314"/>
    </row>
    <row r="851" spans="1:9" ht="31.5" x14ac:dyDescent="0.25">
      <c r="A851" s="21" t="s">
        <v>18</v>
      </c>
      <c r="B851" s="91" t="s">
        <v>1073</v>
      </c>
      <c r="C851" s="114">
        <v>600</v>
      </c>
      <c r="D851" s="241">
        <f>D852</f>
        <v>1238</v>
      </c>
      <c r="E851" s="175"/>
      <c r="F851" s="289"/>
      <c r="G851" s="313"/>
      <c r="H851" s="313"/>
      <c r="I851" s="314"/>
    </row>
    <row r="852" spans="1:9" ht="15.75" x14ac:dyDescent="0.25">
      <c r="A852" s="21" t="s">
        <v>132</v>
      </c>
      <c r="B852" s="91" t="s">
        <v>1073</v>
      </c>
      <c r="C852" s="114" t="s">
        <v>21</v>
      </c>
      <c r="D852" s="241">
        <f>D853</f>
        <v>1238</v>
      </c>
      <c r="E852" s="175"/>
      <c r="F852" s="289"/>
      <c r="G852" s="313"/>
      <c r="H852" s="313"/>
      <c r="I852" s="314"/>
    </row>
    <row r="853" spans="1:9" ht="15.75" x14ac:dyDescent="0.25">
      <c r="A853" s="21" t="s">
        <v>85</v>
      </c>
      <c r="B853" s="91" t="s">
        <v>1073</v>
      </c>
      <c r="C853" s="114" t="s">
        <v>86</v>
      </c>
      <c r="D853" s="241">
        <v>1238</v>
      </c>
      <c r="E853" s="175"/>
      <c r="F853" s="289"/>
      <c r="G853" s="313"/>
      <c r="H853" s="313"/>
      <c r="I853" s="314"/>
    </row>
    <row r="854" spans="1:9" ht="15.75" x14ac:dyDescent="0.25">
      <c r="A854" s="23" t="s">
        <v>133</v>
      </c>
      <c r="B854" s="96" t="s">
        <v>308</v>
      </c>
      <c r="C854" s="115"/>
      <c r="D854" s="239">
        <f>D855</f>
        <v>70</v>
      </c>
      <c r="E854" s="164"/>
      <c r="F854" s="289"/>
      <c r="G854" s="313"/>
      <c r="H854" s="313"/>
      <c r="I854" s="314"/>
    </row>
    <row r="855" spans="1:9" ht="31.5" x14ac:dyDescent="0.25">
      <c r="A855" s="21" t="s">
        <v>18</v>
      </c>
      <c r="B855" s="93" t="s">
        <v>308</v>
      </c>
      <c r="C855" s="114" t="s">
        <v>20</v>
      </c>
      <c r="D855" s="241">
        <f>D856</f>
        <v>70</v>
      </c>
      <c r="E855" s="175"/>
      <c r="F855" s="289"/>
      <c r="G855" s="313"/>
      <c r="H855" s="313"/>
      <c r="I855" s="314"/>
    </row>
    <row r="856" spans="1:9" ht="15.75" x14ac:dyDescent="0.25">
      <c r="A856" s="18" t="s">
        <v>24</v>
      </c>
      <c r="B856" s="93" t="s">
        <v>308</v>
      </c>
      <c r="C856" s="114" t="s">
        <v>25</v>
      </c>
      <c r="D856" s="241">
        <f>D857</f>
        <v>70</v>
      </c>
      <c r="E856" s="175"/>
      <c r="F856" s="289"/>
      <c r="G856" s="313"/>
      <c r="H856" s="313"/>
      <c r="I856" s="314"/>
    </row>
    <row r="857" spans="1:9" ht="15.75" x14ac:dyDescent="0.25">
      <c r="A857" s="18" t="s">
        <v>83</v>
      </c>
      <c r="B857" s="93" t="s">
        <v>308</v>
      </c>
      <c r="C857" s="114" t="s">
        <v>84</v>
      </c>
      <c r="D857" s="241">
        <v>70</v>
      </c>
      <c r="E857" s="175"/>
      <c r="F857" s="289"/>
      <c r="G857" s="313"/>
      <c r="H857" s="313"/>
      <c r="I857" s="314"/>
    </row>
    <row r="858" spans="1:9" ht="47.25" x14ac:dyDescent="0.25">
      <c r="A858" s="23" t="s">
        <v>797</v>
      </c>
      <c r="B858" s="96" t="s">
        <v>559</v>
      </c>
      <c r="C858" s="115"/>
      <c r="D858" s="239">
        <f>D859</f>
        <v>359238.2</v>
      </c>
      <c r="E858" s="164"/>
      <c r="F858" s="289"/>
      <c r="G858" s="313"/>
      <c r="H858" s="313"/>
      <c r="I858" s="314"/>
    </row>
    <row r="859" spans="1:9" ht="31.5" x14ac:dyDescent="0.25">
      <c r="A859" s="26" t="s">
        <v>356</v>
      </c>
      <c r="B859" s="91" t="s">
        <v>559</v>
      </c>
      <c r="C859" s="114" t="s">
        <v>36</v>
      </c>
      <c r="D859" s="241">
        <f>D860</f>
        <v>359238.2</v>
      </c>
      <c r="E859" s="175"/>
      <c r="F859" s="289"/>
      <c r="G859" s="313"/>
      <c r="H859" s="313"/>
      <c r="I859" s="314"/>
    </row>
    <row r="860" spans="1:9" ht="15.75" x14ac:dyDescent="0.25">
      <c r="A860" s="21" t="s">
        <v>35</v>
      </c>
      <c r="B860" s="91" t="s">
        <v>559</v>
      </c>
      <c r="C860" s="114" t="s">
        <v>149</v>
      </c>
      <c r="D860" s="241">
        <f>D861</f>
        <v>359238.2</v>
      </c>
      <c r="E860" s="175"/>
      <c r="F860" s="289"/>
      <c r="G860" s="313"/>
      <c r="H860" s="313"/>
      <c r="I860" s="314"/>
    </row>
    <row r="861" spans="1:9" ht="31.5" x14ac:dyDescent="0.25">
      <c r="A861" s="21" t="s">
        <v>96</v>
      </c>
      <c r="B861" s="91" t="s">
        <v>559</v>
      </c>
      <c r="C861" s="114" t="s">
        <v>97</v>
      </c>
      <c r="D861" s="241">
        <f>220000+139238.2</f>
        <v>359238.2</v>
      </c>
      <c r="E861" s="175"/>
      <c r="F861" s="289"/>
      <c r="G861" s="313"/>
      <c r="H861" s="313"/>
      <c r="I861" s="314"/>
    </row>
    <row r="862" spans="1:9" ht="31.5" x14ac:dyDescent="0.25">
      <c r="A862" s="29" t="s">
        <v>309</v>
      </c>
      <c r="B862" s="108" t="s">
        <v>310</v>
      </c>
      <c r="C862" s="112"/>
      <c r="D862" s="270">
        <f>D863+D884+D872+D876+D880</f>
        <v>229487</v>
      </c>
      <c r="E862" s="174"/>
      <c r="F862" s="289"/>
      <c r="G862" s="313"/>
      <c r="H862" s="313"/>
      <c r="I862" s="314"/>
    </row>
    <row r="863" spans="1:9" ht="31.5" x14ac:dyDescent="0.25">
      <c r="A863" s="32" t="s">
        <v>506</v>
      </c>
      <c r="B863" s="96" t="s">
        <v>311</v>
      </c>
      <c r="C863" s="115"/>
      <c r="D863" s="256">
        <f>D864+D867</f>
        <v>10804</v>
      </c>
      <c r="E863" s="153"/>
      <c r="F863" s="289"/>
      <c r="G863" s="313"/>
      <c r="H863" s="313"/>
      <c r="I863" s="314"/>
    </row>
    <row r="864" spans="1:9" ht="31.5" x14ac:dyDescent="0.2">
      <c r="A864" s="187" t="s">
        <v>532</v>
      </c>
      <c r="B864" s="91" t="s">
        <v>311</v>
      </c>
      <c r="C864" s="117" t="s">
        <v>15</v>
      </c>
      <c r="D864" s="259">
        <f>D865</f>
        <v>2000</v>
      </c>
      <c r="E864" s="154"/>
      <c r="F864" s="289"/>
      <c r="G864" s="313"/>
      <c r="H864" s="313"/>
      <c r="I864" s="314"/>
    </row>
    <row r="865" spans="1:36" ht="31.5" x14ac:dyDescent="0.25">
      <c r="A865" s="17" t="s">
        <v>17</v>
      </c>
      <c r="B865" s="91" t="s">
        <v>311</v>
      </c>
      <c r="C865" s="117" t="s">
        <v>16</v>
      </c>
      <c r="D865" s="259">
        <f>D866</f>
        <v>2000</v>
      </c>
      <c r="E865" s="154"/>
      <c r="F865" s="289"/>
      <c r="G865" s="313"/>
      <c r="H865" s="313"/>
      <c r="I865" s="314"/>
    </row>
    <row r="866" spans="1:36" ht="15.75" x14ac:dyDescent="0.25">
      <c r="A866" s="14" t="s">
        <v>802</v>
      </c>
      <c r="B866" s="91" t="s">
        <v>311</v>
      </c>
      <c r="C866" s="117" t="s">
        <v>78</v>
      </c>
      <c r="D866" s="259">
        <f>2400-400</f>
        <v>2000</v>
      </c>
      <c r="E866" s="154"/>
      <c r="F866" s="289"/>
      <c r="G866" s="313"/>
      <c r="H866" s="313"/>
      <c r="I866" s="314"/>
    </row>
    <row r="867" spans="1:36" ht="31.5" x14ac:dyDescent="0.25">
      <c r="A867" s="21" t="s">
        <v>18</v>
      </c>
      <c r="B867" s="91" t="s">
        <v>311</v>
      </c>
      <c r="C867" s="114" t="s">
        <v>20</v>
      </c>
      <c r="D867" s="259">
        <f>D870+D868</f>
        <v>8804</v>
      </c>
      <c r="E867" s="154"/>
      <c r="F867" s="289"/>
      <c r="G867" s="313"/>
      <c r="H867" s="313"/>
      <c r="I867" s="314"/>
    </row>
    <row r="868" spans="1:36" ht="15.75" x14ac:dyDescent="0.25">
      <c r="A868" s="18" t="s">
        <v>24</v>
      </c>
      <c r="B868" s="91" t="s">
        <v>311</v>
      </c>
      <c r="C868" s="106" t="s">
        <v>25</v>
      </c>
      <c r="D868" s="259">
        <f>D869</f>
        <v>400</v>
      </c>
      <c r="E868" s="154"/>
      <c r="F868" s="289"/>
      <c r="G868" s="313"/>
      <c r="H868" s="313"/>
      <c r="I868" s="314"/>
    </row>
    <row r="869" spans="1:36" ht="15.75" x14ac:dyDescent="0.25">
      <c r="A869" s="18" t="s">
        <v>83</v>
      </c>
      <c r="B869" s="91" t="s">
        <v>311</v>
      </c>
      <c r="C869" s="106" t="s">
        <v>84</v>
      </c>
      <c r="D869" s="259">
        <v>400</v>
      </c>
      <c r="E869" s="154"/>
      <c r="F869" s="289"/>
      <c r="G869" s="313"/>
      <c r="H869" s="313"/>
      <c r="I869" s="314"/>
    </row>
    <row r="870" spans="1:36" ht="15.75" x14ac:dyDescent="0.25">
      <c r="A870" s="21" t="s">
        <v>19</v>
      </c>
      <c r="B870" s="91" t="s">
        <v>311</v>
      </c>
      <c r="C870" s="114" t="s">
        <v>21</v>
      </c>
      <c r="D870" s="259">
        <f>D871</f>
        <v>8404</v>
      </c>
      <c r="E870" s="154"/>
      <c r="F870" s="289"/>
      <c r="G870" s="313"/>
      <c r="H870" s="313"/>
      <c r="I870" s="314"/>
    </row>
    <row r="871" spans="1:36" ht="15.75" x14ac:dyDescent="0.25">
      <c r="A871" s="21" t="s">
        <v>85</v>
      </c>
      <c r="B871" s="91" t="s">
        <v>311</v>
      </c>
      <c r="C871" s="114" t="s">
        <v>86</v>
      </c>
      <c r="D871" s="259">
        <v>8404</v>
      </c>
      <c r="E871" s="154"/>
      <c r="F871" s="289"/>
      <c r="G871" s="313"/>
      <c r="H871" s="313"/>
      <c r="I871" s="314"/>
    </row>
    <row r="872" spans="1:36" ht="15.75" x14ac:dyDescent="0.2">
      <c r="A872" s="41" t="s">
        <v>681</v>
      </c>
      <c r="B872" s="96" t="s">
        <v>682</v>
      </c>
      <c r="C872" s="115"/>
      <c r="D872" s="239">
        <f>D873</f>
        <v>2900</v>
      </c>
      <c r="E872" s="164"/>
      <c r="F872" s="289"/>
      <c r="G872" s="313"/>
      <c r="H872" s="313"/>
      <c r="I872" s="314"/>
    </row>
    <row r="873" spans="1:36" ht="31.5" x14ac:dyDescent="0.25">
      <c r="A873" s="21" t="s">
        <v>18</v>
      </c>
      <c r="B873" s="91" t="s">
        <v>682</v>
      </c>
      <c r="C873" s="114">
        <v>600</v>
      </c>
      <c r="D873" s="241">
        <f>D874</f>
        <v>2900</v>
      </c>
      <c r="E873" s="175"/>
      <c r="F873" s="289"/>
      <c r="G873" s="313"/>
      <c r="H873" s="313"/>
      <c r="I873" s="314"/>
    </row>
    <row r="874" spans="1:36" ht="15.75" x14ac:dyDescent="0.25">
      <c r="A874" s="21" t="s">
        <v>132</v>
      </c>
      <c r="B874" s="91" t="s">
        <v>682</v>
      </c>
      <c r="C874" s="114" t="s">
        <v>21</v>
      </c>
      <c r="D874" s="241">
        <f>D875</f>
        <v>2900</v>
      </c>
      <c r="E874" s="175"/>
      <c r="F874" s="289"/>
      <c r="G874" s="313"/>
      <c r="H874" s="313"/>
      <c r="I874" s="314"/>
    </row>
    <row r="875" spans="1:36" ht="15.75" x14ac:dyDescent="0.25">
      <c r="A875" s="21" t="s">
        <v>85</v>
      </c>
      <c r="B875" s="91" t="s">
        <v>682</v>
      </c>
      <c r="C875" s="114" t="s">
        <v>86</v>
      </c>
      <c r="D875" s="241">
        <v>2900</v>
      </c>
      <c r="E875" s="175"/>
      <c r="F875" s="289"/>
      <c r="G875" s="313"/>
      <c r="H875" s="313"/>
      <c r="I875" s="314"/>
    </row>
    <row r="876" spans="1:36" s="40" customFormat="1" ht="31.5" x14ac:dyDescent="0.25">
      <c r="A876" s="23" t="s">
        <v>958</v>
      </c>
      <c r="B876" s="96" t="s">
        <v>959</v>
      </c>
      <c r="C876" s="115"/>
      <c r="D876" s="239">
        <f>D877</f>
        <v>1550</v>
      </c>
      <c r="E876" s="175"/>
      <c r="F876" s="315"/>
      <c r="G876" s="316"/>
      <c r="H876" s="316"/>
      <c r="I876" s="317"/>
      <c r="J876" s="318"/>
      <c r="K876" s="319"/>
      <c r="L876" s="319"/>
      <c r="M876" s="320"/>
      <c r="N876" s="321"/>
      <c r="O876" s="320"/>
      <c r="P876" s="320"/>
      <c r="Q876" s="320"/>
      <c r="R876" s="320"/>
      <c r="S876" s="320"/>
      <c r="T876" s="320"/>
      <c r="U876" s="320"/>
      <c r="V876" s="320"/>
      <c r="W876" s="320"/>
      <c r="X876" s="320"/>
      <c r="Y876" s="320"/>
      <c r="Z876" s="320"/>
      <c r="AA876" s="320"/>
      <c r="AB876" s="320"/>
      <c r="AC876" s="320"/>
      <c r="AD876" s="320"/>
      <c r="AE876" s="320"/>
      <c r="AF876" s="320"/>
      <c r="AG876" s="320"/>
      <c r="AH876" s="320"/>
      <c r="AI876" s="320"/>
      <c r="AJ876" s="320"/>
    </row>
    <row r="877" spans="1:36" ht="31.5" x14ac:dyDescent="0.25">
      <c r="A877" s="21" t="s">
        <v>18</v>
      </c>
      <c r="B877" s="91" t="s">
        <v>959</v>
      </c>
      <c r="C877" s="114" t="s">
        <v>20</v>
      </c>
      <c r="D877" s="241">
        <f>D878</f>
        <v>1550</v>
      </c>
      <c r="E877" s="175"/>
      <c r="F877" s="289"/>
      <c r="G877" s="313"/>
      <c r="H877" s="313"/>
      <c r="I877" s="314"/>
    </row>
    <row r="878" spans="1:36" ht="31.5" x14ac:dyDescent="0.25">
      <c r="A878" s="21" t="s">
        <v>27</v>
      </c>
      <c r="B878" s="91" t="s">
        <v>959</v>
      </c>
      <c r="C878" s="114" t="s">
        <v>0</v>
      </c>
      <c r="D878" s="241">
        <f>D879</f>
        <v>1550</v>
      </c>
      <c r="E878" s="175"/>
      <c r="F878" s="289"/>
      <c r="G878" s="313"/>
      <c r="H878" s="313"/>
      <c r="I878" s="314"/>
    </row>
    <row r="879" spans="1:36" ht="63" x14ac:dyDescent="0.25">
      <c r="A879" s="220" t="s">
        <v>946</v>
      </c>
      <c r="B879" s="91" t="s">
        <v>959</v>
      </c>
      <c r="C879" s="116" t="s">
        <v>615</v>
      </c>
      <c r="D879" s="241">
        <v>1550</v>
      </c>
      <c r="E879" s="175"/>
      <c r="F879" s="289"/>
      <c r="G879" s="313"/>
      <c r="H879" s="313"/>
      <c r="I879" s="314"/>
    </row>
    <row r="880" spans="1:36" s="40" customFormat="1" ht="15.75" x14ac:dyDescent="0.25">
      <c r="A880" s="146" t="s">
        <v>1007</v>
      </c>
      <c r="B880" s="96" t="s">
        <v>1008</v>
      </c>
      <c r="C880" s="219"/>
      <c r="D880" s="239">
        <f>D881</f>
        <v>492</v>
      </c>
      <c r="E880" s="164"/>
      <c r="F880" s="315"/>
      <c r="G880" s="316"/>
      <c r="H880" s="316"/>
      <c r="I880" s="317"/>
      <c r="J880" s="318"/>
      <c r="K880" s="319"/>
      <c r="L880" s="319"/>
      <c r="M880" s="320"/>
      <c r="N880" s="321"/>
      <c r="O880" s="320"/>
      <c r="P880" s="320"/>
      <c r="Q880" s="320"/>
      <c r="R880" s="320"/>
      <c r="S880" s="320"/>
      <c r="T880" s="320"/>
      <c r="U880" s="320"/>
      <c r="V880" s="320"/>
      <c r="W880" s="320"/>
      <c r="X880" s="320"/>
      <c r="Y880" s="320"/>
      <c r="Z880" s="320"/>
      <c r="AA880" s="320"/>
      <c r="AB880" s="320"/>
      <c r="AC880" s="320"/>
      <c r="AD880" s="320"/>
      <c r="AE880" s="320"/>
      <c r="AF880" s="320"/>
      <c r="AG880" s="320"/>
      <c r="AH880" s="320"/>
      <c r="AI880" s="320"/>
      <c r="AJ880" s="320"/>
    </row>
    <row r="881" spans="1:9" ht="31.5" x14ac:dyDescent="0.25">
      <c r="A881" s="21" t="s">
        <v>18</v>
      </c>
      <c r="B881" s="91" t="s">
        <v>1008</v>
      </c>
      <c r="C881" s="114">
        <v>600</v>
      </c>
      <c r="D881" s="241">
        <f>D882</f>
        <v>492</v>
      </c>
      <c r="E881" s="175"/>
      <c r="F881" s="289"/>
      <c r="G881" s="313"/>
      <c r="H881" s="313"/>
      <c r="I881" s="314"/>
    </row>
    <row r="882" spans="1:9" ht="15.75" x14ac:dyDescent="0.25">
      <c r="A882" s="21" t="s">
        <v>132</v>
      </c>
      <c r="B882" s="91" t="s">
        <v>1008</v>
      </c>
      <c r="C882" s="114" t="s">
        <v>21</v>
      </c>
      <c r="D882" s="241">
        <f>D883</f>
        <v>492</v>
      </c>
      <c r="E882" s="175"/>
      <c r="F882" s="289"/>
      <c r="G882" s="313"/>
      <c r="H882" s="313"/>
      <c r="I882" s="314"/>
    </row>
    <row r="883" spans="1:9" ht="15.75" x14ac:dyDescent="0.25">
      <c r="A883" s="21" t="s">
        <v>85</v>
      </c>
      <c r="B883" s="91" t="s">
        <v>1008</v>
      </c>
      <c r="C883" s="114" t="s">
        <v>86</v>
      </c>
      <c r="D883" s="241">
        <v>492</v>
      </c>
      <c r="E883" s="175"/>
      <c r="F883" s="289"/>
      <c r="G883" s="313"/>
      <c r="H883" s="313"/>
      <c r="I883" s="314"/>
    </row>
    <row r="884" spans="1:9" ht="31.5" x14ac:dyDescent="0.25">
      <c r="A884" s="23" t="s">
        <v>345</v>
      </c>
      <c r="B884" s="96" t="s">
        <v>312</v>
      </c>
      <c r="C884" s="115"/>
      <c r="D884" s="239">
        <f>D885</f>
        <v>213741</v>
      </c>
      <c r="E884" s="164"/>
      <c r="F884" s="289"/>
      <c r="G884" s="313"/>
      <c r="H884" s="313"/>
      <c r="I884" s="314"/>
    </row>
    <row r="885" spans="1:9" ht="31.5" x14ac:dyDescent="0.25">
      <c r="A885" s="21" t="s">
        <v>18</v>
      </c>
      <c r="B885" s="91" t="s">
        <v>312</v>
      </c>
      <c r="C885" s="114" t="s">
        <v>20</v>
      </c>
      <c r="D885" s="241">
        <f>D886+D888</f>
        <v>213741</v>
      </c>
      <c r="E885" s="175"/>
      <c r="F885" s="289"/>
      <c r="G885" s="313"/>
      <c r="H885" s="313"/>
      <c r="I885" s="314"/>
    </row>
    <row r="886" spans="1:9" ht="15.75" x14ac:dyDescent="0.25">
      <c r="A886" s="18" t="s">
        <v>24</v>
      </c>
      <c r="B886" s="91" t="s">
        <v>312</v>
      </c>
      <c r="C886" s="114" t="s">
        <v>25</v>
      </c>
      <c r="D886" s="241">
        <f>D887</f>
        <v>20052</v>
      </c>
      <c r="E886" s="175"/>
      <c r="F886" s="289"/>
      <c r="G886" s="313"/>
      <c r="H886" s="313"/>
      <c r="I886" s="314"/>
    </row>
    <row r="887" spans="1:9" ht="47.25" x14ac:dyDescent="0.25">
      <c r="A887" s="17" t="s">
        <v>100</v>
      </c>
      <c r="B887" s="91" t="s">
        <v>312</v>
      </c>
      <c r="C887" s="114" t="s">
        <v>101</v>
      </c>
      <c r="D887" s="241">
        <v>20052</v>
      </c>
      <c r="E887" s="175"/>
      <c r="F887" s="289"/>
      <c r="G887" s="313"/>
      <c r="H887" s="313"/>
      <c r="I887" s="314"/>
    </row>
    <row r="888" spans="1:9" ht="15.75" x14ac:dyDescent="0.25">
      <c r="A888" s="21" t="s">
        <v>19</v>
      </c>
      <c r="B888" s="91" t="s">
        <v>312</v>
      </c>
      <c r="C888" s="114" t="s">
        <v>21</v>
      </c>
      <c r="D888" s="241">
        <f>D889</f>
        <v>193689</v>
      </c>
      <c r="E888" s="175"/>
      <c r="F888" s="289"/>
      <c r="G888" s="313"/>
      <c r="H888" s="313"/>
      <c r="I888" s="314"/>
    </row>
    <row r="889" spans="1:9" ht="47.25" x14ac:dyDescent="0.2">
      <c r="A889" s="43" t="s">
        <v>352</v>
      </c>
      <c r="B889" s="91" t="s">
        <v>312</v>
      </c>
      <c r="C889" s="114" t="s">
        <v>105</v>
      </c>
      <c r="D889" s="241">
        <v>193689</v>
      </c>
      <c r="E889" s="175"/>
      <c r="F889" s="289"/>
      <c r="G889" s="313"/>
      <c r="H889" s="313"/>
      <c r="I889" s="314"/>
    </row>
    <row r="890" spans="1:9" ht="47.25" x14ac:dyDescent="0.25">
      <c r="A890" s="29" t="s">
        <v>313</v>
      </c>
      <c r="B890" s="108" t="s">
        <v>314</v>
      </c>
      <c r="C890" s="112"/>
      <c r="D890" s="270">
        <f>D891</f>
        <v>2300</v>
      </c>
      <c r="E890" s="174"/>
      <c r="F890" s="289"/>
      <c r="G890" s="313"/>
      <c r="H890" s="313"/>
      <c r="I890" s="314"/>
    </row>
    <row r="891" spans="1:9" ht="31.5" x14ac:dyDescent="0.25">
      <c r="A891" s="23" t="s">
        <v>315</v>
      </c>
      <c r="B891" s="96" t="s">
        <v>316</v>
      </c>
      <c r="C891" s="115"/>
      <c r="D891" s="239">
        <f>D892</f>
        <v>2300</v>
      </c>
      <c r="E891" s="164"/>
      <c r="F891" s="289"/>
      <c r="G891" s="313"/>
      <c r="H891" s="313"/>
      <c r="I891" s="314"/>
    </row>
    <row r="892" spans="1:9" ht="31.5" x14ac:dyDescent="0.25">
      <c r="A892" s="21" t="s">
        <v>18</v>
      </c>
      <c r="B892" s="91" t="s">
        <v>316</v>
      </c>
      <c r="C892" s="114" t="s">
        <v>20</v>
      </c>
      <c r="D892" s="241">
        <f>D893+D895</f>
        <v>2300</v>
      </c>
      <c r="E892" s="175"/>
      <c r="F892" s="289"/>
      <c r="G892" s="313"/>
      <c r="H892" s="313"/>
      <c r="I892" s="314"/>
    </row>
    <row r="893" spans="1:9" ht="15.75" x14ac:dyDescent="0.25">
      <c r="A893" s="21" t="s">
        <v>19</v>
      </c>
      <c r="B893" s="91" t="s">
        <v>316</v>
      </c>
      <c r="C893" s="114" t="s">
        <v>21</v>
      </c>
      <c r="D893" s="241">
        <f>D894</f>
        <v>300</v>
      </c>
      <c r="E893" s="175"/>
      <c r="F893" s="289"/>
      <c r="G893" s="313"/>
      <c r="H893" s="313"/>
      <c r="I893" s="314"/>
    </row>
    <row r="894" spans="1:9" ht="15.75" x14ac:dyDescent="0.25">
      <c r="A894" s="21" t="s">
        <v>85</v>
      </c>
      <c r="B894" s="91" t="s">
        <v>316</v>
      </c>
      <c r="C894" s="114" t="s">
        <v>86</v>
      </c>
      <c r="D894" s="241">
        <v>300</v>
      </c>
      <c r="E894" s="175"/>
      <c r="F894" s="289"/>
      <c r="G894" s="313"/>
      <c r="H894" s="313"/>
      <c r="I894" s="314"/>
    </row>
    <row r="895" spans="1:9" ht="31.5" x14ac:dyDescent="0.25">
      <c r="A895" s="21" t="s">
        <v>27</v>
      </c>
      <c r="B895" s="91" t="s">
        <v>316</v>
      </c>
      <c r="C895" s="114" t="s">
        <v>0</v>
      </c>
      <c r="D895" s="241">
        <f>D896</f>
        <v>2000</v>
      </c>
      <c r="E895" s="175"/>
      <c r="F895" s="289"/>
      <c r="G895" s="313"/>
      <c r="H895" s="313"/>
      <c r="I895" s="314"/>
    </row>
    <row r="896" spans="1:9" ht="63" x14ac:dyDescent="0.25">
      <c r="A896" s="220" t="s">
        <v>946</v>
      </c>
      <c r="B896" s="106" t="s">
        <v>316</v>
      </c>
      <c r="C896" s="116" t="s">
        <v>615</v>
      </c>
      <c r="D896" s="257">
        <v>2000</v>
      </c>
      <c r="E896" s="155"/>
      <c r="F896" s="289"/>
      <c r="G896" s="313"/>
      <c r="H896" s="313"/>
      <c r="I896" s="314"/>
    </row>
    <row r="897" spans="1:9" ht="47.25" x14ac:dyDescent="0.25">
      <c r="A897" s="29" t="s">
        <v>683</v>
      </c>
      <c r="B897" s="108" t="s">
        <v>684</v>
      </c>
      <c r="C897" s="112"/>
      <c r="D897" s="270">
        <f>D898</f>
        <v>290</v>
      </c>
      <c r="E897" s="174"/>
      <c r="F897" s="289"/>
      <c r="G897" s="313"/>
      <c r="H897" s="313"/>
      <c r="I897" s="314"/>
    </row>
    <row r="898" spans="1:9" ht="31.5" x14ac:dyDescent="0.25">
      <c r="A898" s="8" t="s">
        <v>685</v>
      </c>
      <c r="B898" s="96" t="s">
        <v>686</v>
      </c>
      <c r="C898" s="115"/>
      <c r="D898" s="239">
        <f>D899</f>
        <v>290</v>
      </c>
      <c r="E898" s="164"/>
      <c r="F898" s="289"/>
      <c r="G898" s="313"/>
      <c r="H898" s="313"/>
      <c r="I898" s="314"/>
    </row>
    <row r="899" spans="1:9" ht="31.5" x14ac:dyDescent="0.25">
      <c r="A899" s="21" t="s">
        <v>18</v>
      </c>
      <c r="B899" s="91" t="s">
        <v>686</v>
      </c>
      <c r="C899" s="114" t="s">
        <v>20</v>
      </c>
      <c r="D899" s="241">
        <f>D900</f>
        <v>290</v>
      </c>
      <c r="E899" s="175"/>
      <c r="F899" s="289"/>
      <c r="G899" s="313"/>
      <c r="H899" s="313"/>
      <c r="I899" s="314"/>
    </row>
    <row r="900" spans="1:9" ht="15.75" x14ac:dyDescent="0.25">
      <c r="A900" s="21" t="s">
        <v>19</v>
      </c>
      <c r="B900" s="91" t="s">
        <v>686</v>
      </c>
      <c r="C900" s="114" t="s">
        <v>21</v>
      </c>
      <c r="D900" s="241">
        <f>D901</f>
        <v>290</v>
      </c>
      <c r="E900" s="175"/>
      <c r="F900" s="289"/>
      <c r="G900" s="313"/>
      <c r="H900" s="313"/>
      <c r="I900" s="314"/>
    </row>
    <row r="901" spans="1:9" ht="15.75" x14ac:dyDescent="0.25">
      <c r="A901" s="21" t="s">
        <v>85</v>
      </c>
      <c r="B901" s="91" t="s">
        <v>686</v>
      </c>
      <c r="C901" s="114" t="s">
        <v>86</v>
      </c>
      <c r="D901" s="241">
        <v>290</v>
      </c>
      <c r="E901" s="175"/>
      <c r="F901" s="289"/>
      <c r="G901" s="313"/>
      <c r="H901" s="313"/>
      <c r="I901" s="314"/>
    </row>
    <row r="902" spans="1:9" ht="31.5" x14ac:dyDescent="0.25">
      <c r="A902" s="29" t="s">
        <v>317</v>
      </c>
      <c r="B902" s="108" t="s">
        <v>318</v>
      </c>
      <c r="C902" s="112"/>
      <c r="D902" s="270">
        <f>D903+D912</f>
        <v>108384</v>
      </c>
      <c r="E902" s="174"/>
      <c r="F902" s="289"/>
      <c r="G902" s="313"/>
      <c r="H902" s="313"/>
      <c r="I902" s="314"/>
    </row>
    <row r="903" spans="1:9" ht="47.25" x14ac:dyDescent="0.25">
      <c r="A903" s="23" t="s">
        <v>319</v>
      </c>
      <c r="B903" s="96" t="s">
        <v>320</v>
      </c>
      <c r="C903" s="115"/>
      <c r="D903" s="239">
        <f>D904+D907</f>
        <v>108234</v>
      </c>
      <c r="E903" s="164"/>
      <c r="F903" s="289"/>
      <c r="G903" s="313"/>
      <c r="H903" s="313"/>
      <c r="I903" s="314"/>
    </row>
    <row r="904" spans="1:9" ht="31.5" x14ac:dyDescent="0.2">
      <c r="A904" s="187" t="s">
        <v>532</v>
      </c>
      <c r="B904" s="91" t="s">
        <v>320</v>
      </c>
      <c r="C904" s="91" t="s">
        <v>15</v>
      </c>
      <c r="D904" s="239">
        <f>D905</f>
        <v>360</v>
      </c>
      <c r="E904" s="164"/>
      <c r="F904" s="289"/>
      <c r="G904" s="313"/>
      <c r="H904" s="313"/>
      <c r="I904" s="314"/>
    </row>
    <row r="905" spans="1:9" ht="31.5" x14ac:dyDescent="0.25">
      <c r="A905" s="17" t="s">
        <v>17</v>
      </c>
      <c r="B905" s="91" t="s">
        <v>320</v>
      </c>
      <c r="C905" s="91" t="s">
        <v>16</v>
      </c>
      <c r="D905" s="239">
        <f>D906</f>
        <v>360</v>
      </c>
      <c r="E905" s="164"/>
      <c r="F905" s="289"/>
      <c r="G905" s="313"/>
      <c r="H905" s="313"/>
      <c r="I905" s="314"/>
    </row>
    <row r="906" spans="1:9" ht="15.75" x14ac:dyDescent="0.25">
      <c r="A906" s="14" t="s">
        <v>802</v>
      </c>
      <c r="B906" s="91" t="s">
        <v>320</v>
      </c>
      <c r="C906" s="118" t="s">
        <v>78</v>
      </c>
      <c r="D906" s="264">
        <v>360</v>
      </c>
      <c r="E906" s="165"/>
      <c r="F906" s="289"/>
      <c r="G906" s="313"/>
      <c r="H906" s="313"/>
      <c r="I906" s="314"/>
    </row>
    <row r="907" spans="1:9" ht="31.5" x14ac:dyDescent="0.25">
      <c r="A907" s="21" t="s">
        <v>18</v>
      </c>
      <c r="B907" s="91" t="s">
        <v>320</v>
      </c>
      <c r="C907" s="114" t="s">
        <v>20</v>
      </c>
      <c r="D907" s="241">
        <f>D908+D910</f>
        <v>107874</v>
      </c>
      <c r="E907" s="175"/>
      <c r="F907" s="289"/>
      <c r="G907" s="313"/>
      <c r="H907" s="313"/>
      <c r="I907" s="314"/>
    </row>
    <row r="908" spans="1:9" ht="15.75" x14ac:dyDescent="0.25">
      <c r="A908" s="21" t="s">
        <v>19</v>
      </c>
      <c r="B908" s="91" t="s">
        <v>320</v>
      </c>
      <c r="C908" s="114" t="s">
        <v>21</v>
      </c>
      <c r="D908" s="241">
        <f>D909</f>
        <v>1500</v>
      </c>
      <c r="E908" s="175"/>
      <c r="F908" s="289"/>
      <c r="G908" s="313"/>
      <c r="H908" s="313"/>
      <c r="I908" s="314"/>
    </row>
    <row r="909" spans="1:9" ht="15.75" x14ac:dyDescent="0.25">
      <c r="A909" s="21" t="s">
        <v>85</v>
      </c>
      <c r="B909" s="91" t="s">
        <v>320</v>
      </c>
      <c r="C909" s="114" t="s">
        <v>86</v>
      </c>
      <c r="D909" s="241">
        <v>1500</v>
      </c>
      <c r="E909" s="175"/>
      <c r="F909" s="289"/>
      <c r="G909" s="313"/>
      <c r="H909" s="313"/>
      <c r="I909" s="314"/>
    </row>
    <row r="910" spans="1:9" ht="31.5" x14ac:dyDescent="0.25">
      <c r="A910" s="21" t="s">
        <v>27</v>
      </c>
      <c r="B910" s="91" t="s">
        <v>320</v>
      </c>
      <c r="C910" s="114" t="s">
        <v>0</v>
      </c>
      <c r="D910" s="241">
        <f>D911</f>
        <v>106374</v>
      </c>
      <c r="E910" s="175"/>
      <c r="F910" s="289"/>
      <c r="G910" s="313"/>
      <c r="H910" s="313"/>
      <c r="I910" s="314"/>
    </row>
    <row r="911" spans="1:9" ht="63" x14ac:dyDescent="0.25">
      <c r="A911" s="220" t="s">
        <v>946</v>
      </c>
      <c r="B911" s="106" t="s">
        <v>320</v>
      </c>
      <c r="C911" s="116" t="s">
        <v>615</v>
      </c>
      <c r="D911" s="241">
        <f>55794+880+15000+34700</f>
        <v>106374</v>
      </c>
      <c r="E911" s="175"/>
      <c r="F911" s="289"/>
      <c r="G911" s="313"/>
      <c r="H911" s="313"/>
      <c r="I911" s="314"/>
    </row>
    <row r="912" spans="1:9" ht="31.5" x14ac:dyDescent="0.25">
      <c r="A912" s="8" t="s">
        <v>687</v>
      </c>
      <c r="B912" s="96" t="s">
        <v>688</v>
      </c>
      <c r="C912" s="115"/>
      <c r="D912" s="239">
        <f>D913</f>
        <v>150</v>
      </c>
      <c r="E912" s="164"/>
      <c r="F912" s="289"/>
      <c r="G912" s="313"/>
      <c r="H912" s="313"/>
      <c r="I912" s="314"/>
    </row>
    <row r="913" spans="1:36" ht="31.5" x14ac:dyDescent="0.25">
      <c r="A913" s="21" t="s">
        <v>18</v>
      </c>
      <c r="B913" s="91" t="s">
        <v>688</v>
      </c>
      <c r="C913" s="114" t="s">
        <v>20</v>
      </c>
      <c r="D913" s="241">
        <f>D914</f>
        <v>150</v>
      </c>
      <c r="E913" s="175"/>
      <c r="F913" s="289"/>
      <c r="G913" s="313"/>
      <c r="H913" s="313"/>
      <c r="I913" s="314"/>
    </row>
    <row r="914" spans="1:36" ht="15.75" x14ac:dyDescent="0.25">
      <c r="A914" s="21" t="s">
        <v>19</v>
      </c>
      <c r="B914" s="91" t="s">
        <v>688</v>
      </c>
      <c r="C914" s="114" t="s">
        <v>21</v>
      </c>
      <c r="D914" s="241">
        <f>D915</f>
        <v>150</v>
      </c>
      <c r="E914" s="175"/>
      <c r="F914" s="289"/>
      <c r="G914" s="313"/>
      <c r="H914" s="313"/>
      <c r="I914" s="314"/>
    </row>
    <row r="915" spans="1:36" ht="15.75" x14ac:dyDescent="0.25">
      <c r="A915" s="21" t="s">
        <v>85</v>
      </c>
      <c r="B915" s="91" t="s">
        <v>688</v>
      </c>
      <c r="C915" s="114" t="s">
        <v>86</v>
      </c>
      <c r="D915" s="241">
        <v>150</v>
      </c>
      <c r="E915" s="175"/>
      <c r="F915" s="289"/>
      <c r="G915" s="313"/>
      <c r="H915" s="313"/>
      <c r="I915" s="314"/>
    </row>
    <row r="916" spans="1:36" ht="15.75" x14ac:dyDescent="0.25">
      <c r="A916" s="29" t="s">
        <v>507</v>
      </c>
      <c r="B916" s="108" t="s">
        <v>508</v>
      </c>
      <c r="C916" s="112"/>
      <c r="D916" s="270">
        <f>D917+D921+D933+D925+D929</f>
        <v>56367</v>
      </c>
      <c r="E916" s="174"/>
      <c r="F916" s="289"/>
      <c r="G916" s="313"/>
      <c r="H916" s="313"/>
      <c r="I916" s="314"/>
    </row>
    <row r="917" spans="1:36" ht="15.75" x14ac:dyDescent="0.25">
      <c r="A917" s="32" t="s">
        <v>509</v>
      </c>
      <c r="B917" s="96" t="s">
        <v>510</v>
      </c>
      <c r="C917" s="101"/>
      <c r="D917" s="256">
        <f>D918</f>
        <v>53918</v>
      </c>
      <c r="E917" s="153"/>
      <c r="F917" s="289"/>
      <c r="G917" s="313"/>
      <c r="H917" s="313"/>
      <c r="I917" s="314"/>
    </row>
    <row r="918" spans="1:36" ht="31.5" x14ac:dyDescent="0.25">
      <c r="A918" s="18" t="s">
        <v>18</v>
      </c>
      <c r="B918" s="91" t="s">
        <v>510</v>
      </c>
      <c r="C918" s="106" t="s">
        <v>20</v>
      </c>
      <c r="D918" s="259">
        <f>D919</f>
        <v>53918</v>
      </c>
      <c r="E918" s="154"/>
      <c r="F918" s="289"/>
      <c r="G918" s="313"/>
      <c r="H918" s="313"/>
      <c r="I918" s="314"/>
    </row>
    <row r="919" spans="1:36" ht="15.75" x14ac:dyDescent="0.25">
      <c r="A919" s="18" t="s">
        <v>24</v>
      </c>
      <c r="B919" s="91" t="s">
        <v>510</v>
      </c>
      <c r="C919" s="106" t="s">
        <v>25</v>
      </c>
      <c r="D919" s="259">
        <f>D920</f>
        <v>53918</v>
      </c>
      <c r="E919" s="154"/>
      <c r="F919" s="289"/>
      <c r="G919" s="313"/>
      <c r="H919" s="313"/>
      <c r="I919" s="314"/>
    </row>
    <row r="920" spans="1:36" ht="47.25" x14ac:dyDescent="0.25">
      <c r="A920" s="17" t="s">
        <v>100</v>
      </c>
      <c r="B920" s="91" t="s">
        <v>510</v>
      </c>
      <c r="C920" s="100" t="s">
        <v>101</v>
      </c>
      <c r="D920" s="259">
        <v>53918</v>
      </c>
      <c r="E920" s="154"/>
      <c r="F920" s="289"/>
      <c r="G920" s="313"/>
      <c r="H920" s="313"/>
      <c r="I920" s="314"/>
    </row>
    <row r="921" spans="1:36" ht="15.75" x14ac:dyDescent="0.25">
      <c r="A921" s="32" t="s">
        <v>511</v>
      </c>
      <c r="B921" s="96" t="s">
        <v>512</v>
      </c>
      <c r="C921" s="101"/>
      <c r="D921" s="256">
        <f>D922</f>
        <v>29</v>
      </c>
      <c r="E921" s="153"/>
      <c r="F921" s="289"/>
      <c r="G921" s="313"/>
      <c r="H921" s="313"/>
      <c r="I921" s="314"/>
    </row>
    <row r="922" spans="1:36" ht="31.5" x14ac:dyDescent="0.25">
      <c r="A922" s="18" t="s">
        <v>18</v>
      </c>
      <c r="B922" s="91" t="s">
        <v>512</v>
      </c>
      <c r="C922" s="106" t="s">
        <v>20</v>
      </c>
      <c r="D922" s="257">
        <f>D923</f>
        <v>29</v>
      </c>
      <c r="E922" s="155"/>
      <c r="F922" s="289"/>
      <c r="G922" s="313"/>
      <c r="H922" s="313"/>
      <c r="I922" s="314"/>
    </row>
    <row r="923" spans="1:36" ht="15.75" x14ac:dyDescent="0.25">
      <c r="A923" s="18" t="s">
        <v>24</v>
      </c>
      <c r="B923" s="91" t="s">
        <v>512</v>
      </c>
      <c r="C923" s="106" t="s">
        <v>25</v>
      </c>
      <c r="D923" s="257">
        <f>D924</f>
        <v>29</v>
      </c>
      <c r="E923" s="155"/>
      <c r="F923" s="289"/>
      <c r="G923" s="313"/>
      <c r="H923" s="313"/>
      <c r="I923" s="314"/>
    </row>
    <row r="924" spans="1:36" ht="15.75" x14ac:dyDescent="0.25">
      <c r="A924" s="18" t="s">
        <v>83</v>
      </c>
      <c r="B924" s="91" t="s">
        <v>512</v>
      </c>
      <c r="C924" s="106" t="s">
        <v>84</v>
      </c>
      <c r="D924" s="257">
        <v>29</v>
      </c>
      <c r="E924" s="155"/>
      <c r="F924" s="289"/>
      <c r="G924" s="313"/>
      <c r="H924" s="313"/>
      <c r="I924" s="314"/>
    </row>
    <row r="925" spans="1:36" s="40" customFormat="1" ht="31.5" x14ac:dyDescent="0.25">
      <c r="A925" s="32" t="s">
        <v>956</v>
      </c>
      <c r="B925" s="96" t="s">
        <v>957</v>
      </c>
      <c r="C925" s="101"/>
      <c r="D925" s="256">
        <f>D926</f>
        <v>750</v>
      </c>
      <c r="E925" s="155"/>
      <c r="F925" s="315"/>
      <c r="G925" s="316"/>
      <c r="H925" s="316"/>
      <c r="I925" s="317"/>
      <c r="J925" s="318"/>
      <c r="K925" s="319"/>
      <c r="L925" s="319"/>
      <c r="M925" s="320"/>
      <c r="N925" s="321"/>
      <c r="O925" s="320"/>
      <c r="P925" s="320"/>
      <c r="Q925" s="320"/>
      <c r="R925" s="320"/>
      <c r="S925" s="320"/>
      <c r="T925" s="320"/>
      <c r="U925" s="320"/>
      <c r="V925" s="320"/>
      <c r="W925" s="320"/>
      <c r="X925" s="320"/>
      <c r="Y925" s="320"/>
      <c r="Z925" s="320"/>
      <c r="AA925" s="320"/>
      <c r="AB925" s="320"/>
      <c r="AC925" s="320"/>
      <c r="AD925" s="320"/>
      <c r="AE925" s="320"/>
      <c r="AF925" s="320"/>
      <c r="AG925" s="320"/>
      <c r="AH925" s="320"/>
      <c r="AI925" s="320"/>
      <c r="AJ925" s="320"/>
    </row>
    <row r="926" spans="1:36" ht="31.5" x14ac:dyDescent="0.25">
      <c r="A926" s="18" t="s">
        <v>18</v>
      </c>
      <c r="B926" s="91" t="s">
        <v>957</v>
      </c>
      <c r="C926" s="106" t="s">
        <v>20</v>
      </c>
      <c r="D926" s="257">
        <f>D927</f>
        <v>750</v>
      </c>
      <c r="E926" s="155"/>
      <c r="F926" s="289"/>
      <c r="G926" s="313"/>
      <c r="H926" s="313"/>
      <c r="I926" s="314"/>
    </row>
    <row r="927" spans="1:36" ht="15.75" x14ac:dyDescent="0.25">
      <c r="A927" s="18" t="s">
        <v>24</v>
      </c>
      <c r="B927" s="91" t="s">
        <v>957</v>
      </c>
      <c r="C927" s="106" t="s">
        <v>25</v>
      </c>
      <c r="D927" s="257">
        <f>D928</f>
        <v>750</v>
      </c>
      <c r="E927" s="155"/>
      <c r="F927" s="289"/>
      <c r="G927" s="313"/>
      <c r="H927" s="313"/>
      <c r="I927" s="314"/>
    </row>
    <row r="928" spans="1:36" ht="15.75" x14ac:dyDescent="0.25">
      <c r="A928" s="18" t="s">
        <v>83</v>
      </c>
      <c r="B928" s="91" t="s">
        <v>957</v>
      </c>
      <c r="C928" s="106" t="s">
        <v>84</v>
      </c>
      <c r="D928" s="257">
        <v>750</v>
      </c>
      <c r="E928" s="155"/>
      <c r="F928" s="289"/>
      <c r="G928" s="313"/>
      <c r="H928" s="313"/>
      <c r="I928" s="314"/>
    </row>
    <row r="929" spans="1:36" s="40" customFormat="1" ht="31.5" x14ac:dyDescent="0.25">
      <c r="A929" s="32" t="s">
        <v>960</v>
      </c>
      <c r="B929" s="96" t="s">
        <v>961</v>
      </c>
      <c r="C929" s="101"/>
      <c r="D929" s="256">
        <f>D930</f>
        <v>1000</v>
      </c>
      <c r="E929" s="153"/>
      <c r="F929" s="315"/>
      <c r="G929" s="316"/>
      <c r="H929" s="316"/>
      <c r="I929" s="317"/>
      <c r="J929" s="318"/>
      <c r="K929" s="319"/>
      <c r="L929" s="319"/>
      <c r="M929" s="320"/>
      <c r="N929" s="321"/>
      <c r="O929" s="320"/>
      <c r="P929" s="320"/>
      <c r="Q929" s="320"/>
      <c r="R929" s="320"/>
      <c r="S929" s="320"/>
      <c r="T929" s="320"/>
      <c r="U929" s="320"/>
      <c r="V929" s="320"/>
      <c r="W929" s="320"/>
      <c r="X929" s="320"/>
      <c r="Y929" s="320"/>
      <c r="Z929" s="320"/>
      <c r="AA929" s="320"/>
      <c r="AB929" s="320"/>
      <c r="AC929" s="320"/>
      <c r="AD929" s="320"/>
      <c r="AE929" s="320"/>
      <c r="AF929" s="320"/>
      <c r="AG929" s="320"/>
      <c r="AH929" s="320"/>
      <c r="AI929" s="320"/>
      <c r="AJ929" s="320"/>
    </row>
    <row r="930" spans="1:36" ht="31.5" x14ac:dyDescent="0.25">
      <c r="A930" s="18" t="s">
        <v>18</v>
      </c>
      <c r="B930" s="91" t="s">
        <v>961</v>
      </c>
      <c r="C930" s="106" t="s">
        <v>20</v>
      </c>
      <c r="D930" s="257">
        <f>D931</f>
        <v>1000</v>
      </c>
      <c r="E930" s="155"/>
      <c r="F930" s="289"/>
      <c r="G930" s="313"/>
      <c r="H930" s="313"/>
      <c r="I930" s="314"/>
    </row>
    <row r="931" spans="1:36" ht="15.75" x14ac:dyDescent="0.25">
      <c r="A931" s="18" t="s">
        <v>24</v>
      </c>
      <c r="B931" s="91" t="s">
        <v>961</v>
      </c>
      <c r="C931" s="106" t="s">
        <v>25</v>
      </c>
      <c r="D931" s="257">
        <f>D932</f>
        <v>1000</v>
      </c>
      <c r="E931" s="155"/>
      <c r="F931" s="289"/>
      <c r="G931" s="313"/>
      <c r="H931" s="313"/>
      <c r="I931" s="314"/>
    </row>
    <row r="932" spans="1:36" ht="15.75" x14ac:dyDescent="0.25">
      <c r="A932" s="18" t="s">
        <v>83</v>
      </c>
      <c r="B932" s="91" t="s">
        <v>961</v>
      </c>
      <c r="C932" s="106" t="s">
        <v>84</v>
      </c>
      <c r="D932" s="257">
        <v>1000</v>
      </c>
      <c r="E932" s="155"/>
      <c r="F932" s="289"/>
      <c r="G932" s="313"/>
      <c r="H932" s="313"/>
      <c r="I932" s="314"/>
    </row>
    <row r="933" spans="1:36" ht="15.75" x14ac:dyDescent="0.25">
      <c r="A933" s="23" t="s">
        <v>133</v>
      </c>
      <c r="B933" s="96" t="s">
        <v>513</v>
      </c>
      <c r="C933" s="115"/>
      <c r="D933" s="239">
        <f>D934</f>
        <v>670</v>
      </c>
      <c r="E933" s="164"/>
      <c r="F933" s="289"/>
      <c r="G933" s="313"/>
      <c r="H933" s="313"/>
      <c r="I933" s="314"/>
    </row>
    <row r="934" spans="1:36" ht="31.5" x14ac:dyDescent="0.25">
      <c r="A934" s="21" t="s">
        <v>18</v>
      </c>
      <c r="B934" s="93" t="s">
        <v>513</v>
      </c>
      <c r="C934" s="114" t="s">
        <v>20</v>
      </c>
      <c r="D934" s="241">
        <f>D935</f>
        <v>670</v>
      </c>
      <c r="E934" s="175"/>
      <c r="F934" s="289"/>
      <c r="G934" s="313"/>
      <c r="H934" s="313"/>
      <c r="I934" s="314"/>
    </row>
    <row r="935" spans="1:36" ht="15.75" x14ac:dyDescent="0.25">
      <c r="A935" s="18" t="s">
        <v>24</v>
      </c>
      <c r="B935" s="93" t="s">
        <v>513</v>
      </c>
      <c r="C935" s="118" t="s">
        <v>25</v>
      </c>
      <c r="D935" s="241">
        <f>D936</f>
        <v>670</v>
      </c>
      <c r="E935" s="175"/>
      <c r="F935" s="289"/>
      <c r="G935" s="313"/>
      <c r="H935" s="313"/>
      <c r="I935" s="314"/>
    </row>
    <row r="936" spans="1:36" ht="15.75" x14ac:dyDescent="0.25">
      <c r="A936" s="18" t="s">
        <v>83</v>
      </c>
      <c r="B936" s="93" t="s">
        <v>513</v>
      </c>
      <c r="C936" s="118" t="s">
        <v>84</v>
      </c>
      <c r="D936" s="241">
        <v>670</v>
      </c>
      <c r="E936" s="175"/>
      <c r="F936" s="289"/>
      <c r="G936" s="313"/>
      <c r="H936" s="313"/>
      <c r="I936" s="314"/>
    </row>
    <row r="937" spans="1:36" ht="33" x14ac:dyDescent="0.25">
      <c r="A937" s="44" t="s">
        <v>657</v>
      </c>
      <c r="B937" s="107" t="s">
        <v>206</v>
      </c>
      <c r="C937" s="119"/>
      <c r="D937" s="275">
        <f>D938+D1001</f>
        <v>98916</v>
      </c>
      <c r="E937" s="176"/>
      <c r="F937" s="289"/>
      <c r="G937" s="313"/>
      <c r="H937" s="313"/>
      <c r="I937" s="314"/>
      <c r="N937" s="299"/>
    </row>
    <row r="938" spans="1:36" ht="15.75" x14ac:dyDescent="0.25">
      <c r="A938" s="6" t="s">
        <v>57</v>
      </c>
      <c r="B938" s="86" t="s">
        <v>207</v>
      </c>
      <c r="C938" s="87"/>
      <c r="D938" s="254">
        <f>D939+D951</f>
        <v>48356</v>
      </c>
      <c r="E938" s="151"/>
      <c r="F938" s="289"/>
      <c r="G938" s="313"/>
      <c r="H938" s="313"/>
      <c r="I938" s="314"/>
    </row>
    <row r="939" spans="1:36" ht="31.5" x14ac:dyDescent="0.25">
      <c r="A939" s="6" t="s">
        <v>346</v>
      </c>
      <c r="B939" s="86" t="s">
        <v>236</v>
      </c>
      <c r="C939" s="87"/>
      <c r="D939" s="254">
        <f>D940</f>
        <v>7543</v>
      </c>
      <c r="E939" s="151"/>
      <c r="F939" s="289"/>
      <c r="G939" s="313"/>
      <c r="H939" s="313"/>
      <c r="I939" s="314"/>
    </row>
    <row r="940" spans="1:36" ht="31.5" x14ac:dyDescent="0.25">
      <c r="A940" s="32" t="s">
        <v>538</v>
      </c>
      <c r="B940" s="101" t="s">
        <v>210</v>
      </c>
      <c r="C940" s="96"/>
      <c r="D940" s="239">
        <f>D941+D944</f>
        <v>7543</v>
      </c>
      <c r="E940" s="153"/>
      <c r="F940" s="289"/>
      <c r="G940" s="313"/>
      <c r="H940" s="313"/>
      <c r="I940" s="314"/>
    </row>
    <row r="941" spans="1:36" ht="31.5" x14ac:dyDescent="0.2">
      <c r="A941" s="187" t="s">
        <v>532</v>
      </c>
      <c r="B941" s="91" t="s">
        <v>210</v>
      </c>
      <c r="C941" s="118" t="s">
        <v>15</v>
      </c>
      <c r="D941" s="241">
        <f t="shared" ref="D941:D942" si="120">D942</f>
        <v>1955</v>
      </c>
      <c r="E941" s="154"/>
      <c r="F941" s="289"/>
      <c r="G941" s="313"/>
      <c r="H941" s="313"/>
      <c r="I941" s="314"/>
    </row>
    <row r="942" spans="1:36" ht="31.5" x14ac:dyDescent="0.25">
      <c r="A942" s="18" t="s">
        <v>17</v>
      </c>
      <c r="B942" s="91" t="s">
        <v>210</v>
      </c>
      <c r="C942" s="118" t="s">
        <v>16</v>
      </c>
      <c r="D942" s="241">
        <f t="shared" si="120"/>
        <v>1955</v>
      </c>
      <c r="E942" s="154"/>
      <c r="F942" s="289"/>
      <c r="G942" s="313"/>
      <c r="H942" s="313"/>
      <c r="I942" s="314"/>
    </row>
    <row r="943" spans="1:36" ht="15.75" x14ac:dyDescent="0.25">
      <c r="A943" s="18" t="s">
        <v>802</v>
      </c>
      <c r="B943" s="91" t="s">
        <v>210</v>
      </c>
      <c r="C943" s="118" t="s">
        <v>78</v>
      </c>
      <c r="D943" s="241">
        <f>2705-750</f>
        <v>1955</v>
      </c>
      <c r="E943" s="154"/>
      <c r="F943" s="289"/>
      <c r="G943" s="313"/>
      <c r="H943" s="313"/>
      <c r="I943" s="314"/>
    </row>
    <row r="944" spans="1:36" ht="31.5" x14ac:dyDescent="0.25">
      <c r="A944" s="21" t="s">
        <v>18</v>
      </c>
      <c r="B944" s="91" t="s">
        <v>210</v>
      </c>
      <c r="C944" s="118" t="s">
        <v>20</v>
      </c>
      <c r="D944" s="241">
        <f>D945+D947+D949</f>
        <v>5588</v>
      </c>
      <c r="E944" s="154"/>
      <c r="F944" s="289"/>
      <c r="G944" s="313"/>
      <c r="H944" s="313"/>
      <c r="I944" s="314"/>
    </row>
    <row r="945" spans="1:9" ht="15.75" x14ac:dyDescent="0.25">
      <c r="A945" s="21" t="s">
        <v>24</v>
      </c>
      <c r="B945" s="91" t="s">
        <v>210</v>
      </c>
      <c r="C945" s="118" t="s">
        <v>25</v>
      </c>
      <c r="D945" s="241">
        <f>D946</f>
        <v>890</v>
      </c>
      <c r="E945" s="154"/>
      <c r="F945" s="289"/>
      <c r="G945" s="313"/>
      <c r="H945" s="313"/>
      <c r="I945" s="314"/>
    </row>
    <row r="946" spans="1:9" ht="15.75" x14ac:dyDescent="0.25">
      <c r="A946" s="17" t="s">
        <v>83</v>
      </c>
      <c r="B946" s="91" t="s">
        <v>210</v>
      </c>
      <c r="C946" s="118" t="s">
        <v>84</v>
      </c>
      <c r="D946" s="241">
        <f>140+750</f>
        <v>890</v>
      </c>
      <c r="E946" s="154"/>
      <c r="F946" s="289"/>
      <c r="G946" s="313"/>
      <c r="H946" s="313"/>
      <c r="I946" s="314"/>
    </row>
    <row r="947" spans="1:9" ht="15.75" x14ac:dyDescent="0.25">
      <c r="A947" s="21" t="s">
        <v>19</v>
      </c>
      <c r="B947" s="91" t="s">
        <v>210</v>
      </c>
      <c r="C947" s="118" t="s">
        <v>21</v>
      </c>
      <c r="D947" s="241">
        <f>D948</f>
        <v>816</v>
      </c>
      <c r="E947" s="154"/>
      <c r="F947" s="289"/>
      <c r="G947" s="313"/>
      <c r="H947" s="313"/>
      <c r="I947" s="314"/>
    </row>
    <row r="948" spans="1:9" ht="15.75" x14ac:dyDescent="0.25">
      <c r="A948" s="21" t="s">
        <v>85</v>
      </c>
      <c r="B948" s="91" t="s">
        <v>210</v>
      </c>
      <c r="C948" s="118" t="s">
        <v>86</v>
      </c>
      <c r="D948" s="241">
        <v>816</v>
      </c>
      <c r="E948" s="154"/>
      <c r="F948" s="289"/>
      <c r="G948" s="313"/>
      <c r="H948" s="313"/>
      <c r="I948" s="314"/>
    </row>
    <row r="949" spans="1:9" ht="31.5" x14ac:dyDescent="0.25">
      <c r="A949" s="21" t="s">
        <v>27</v>
      </c>
      <c r="B949" s="91" t="s">
        <v>210</v>
      </c>
      <c r="C949" s="118" t="s">
        <v>0</v>
      </c>
      <c r="D949" s="241">
        <f>D950</f>
        <v>3882</v>
      </c>
      <c r="E949" s="154"/>
      <c r="F949" s="289"/>
      <c r="G949" s="313"/>
      <c r="H949" s="313"/>
      <c r="I949" s="314"/>
    </row>
    <row r="950" spans="1:9" ht="63" x14ac:dyDescent="0.25">
      <c r="A950" s="220" t="s">
        <v>946</v>
      </c>
      <c r="B950" s="91" t="s">
        <v>210</v>
      </c>
      <c r="C950" s="118" t="s">
        <v>615</v>
      </c>
      <c r="D950" s="241">
        <v>3882</v>
      </c>
      <c r="E950" s="154"/>
      <c r="F950" s="289"/>
      <c r="G950" s="313"/>
      <c r="H950" s="313"/>
      <c r="I950" s="314"/>
    </row>
    <row r="951" spans="1:9" ht="31.5" x14ac:dyDescent="0.25">
      <c r="A951" s="6" t="s">
        <v>211</v>
      </c>
      <c r="B951" s="86" t="s">
        <v>241</v>
      </c>
      <c r="C951" s="118"/>
      <c r="D951" s="254">
        <f>D952+D963+D974+D985+D989+D993+D997</f>
        <v>40813</v>
      </c>
      <c r="E951" s="151"/>
      <c r="F951" s="289"/>
      <c r="G951" s="313"/>
      <c r="H951" s="313"/>
      <c r="I951" s="314"/>
    </row>
    <row r="952" spans="1:9" ht="15.75" x14ac:dyDescent="0.25">
      <c r="A952" s="32" t="s">
        <v>212</v>
      </c>
      <c r="B952" s="101" t="s">
        <v>401</v>
      </c>
      <c r="C952" s="118"/>
      <c r="D952" s="239">
        <f>D953+D956</f>
        <v>5105</v>
      </c>
      <c r="E952" s="153"/>
      <c r="F952" s="289"/>
      <c r="G952" s="313"/>
      <c r="H952" s="313"/>
      <c r="I952" s="314"/>
    </row>
    <row r="953" spans="1:9" ht="31.5" x14ac:dyDescent="0.2">
      <c r="A953" s="187" t="s">
        <v>532</v>
      </c>
      <c r="B953" s="91" t="s">
        <v>401</v>
      </c>
      <c r="C953" s="118" t="s">
        <v>15</v>
      </c>
      <c r="D953" s="264">
        <f t="shared" ref="D953:D954" si="121">D954</f>
        <v>1520</v>
      </c>
      <c r="E953" s="154"/>
      <c r="F953" s="289"/>
      <c r="G953" s="313"/>
      <c r="H953" s="313"/>
      <c r="I953" s="314"/>
    </row>
    <row r="954" spans="1:9" ht="31.5" x14ac:dyDescent="0.25">
      <c r="A954" s="18" t="s">
        <v>17</v>
      </c>
      <c r="B954" s="91" t="s">
        <v>401</v>
      </c>
      <c r="C954" s="118" t="s">
        <v>16</v>
      </c>
      <c r="D954" s="264">
        <f t="shared" si="121"/>
        <v>1520</v>
      </c>
      <c r="E954" s="154"/>
      <c r="F954" s="289"/>
      <c r="G954" s="313"/>
      <c r="H954" s="313"/>
      <c r="I954" s="314"/>
    </row>
    <row r="955" spans="1:9" ht="15.75" x14ac:dyDescent="0.25">
      <c r="A955" s="18" t="s">
        <v>802</v>
      </c>
      <c r="B955" s="91" t="s">
        <v>401</v>
      </c>
      <c r="C955" s="118" t="s">
        <v>78</v>
      </c>
      <c r="D955" s="264">
        <f>1770-250</f>
        <v>1520</v>
      </c>
      <c r="E955" s="154"/>
      <c r="F955" s="289"/>
      <c r="G955" s="313"/>
      <c r="H955" s="313"/>
      <c r="I955" s="314"/>
    </row>
    <row r="956" spans="1:9" ht="31.5" x14ac:dyDescent="0.25">
      <c r="A956" s="21" t="s">
        <v>18</v>
      </c>
      <c r="B956" s="91" t="s">
        <v>401</v>
      </c>
      <c r="C956" s="118" t="s">
        <v>20</v>
      </c>
      <c r="D956" s="241">
        <f>D957+D959+D961</f>
        <v>3585</v>
      </c>
      <c r="E956" s="154"/>
      <c r="F956" s="289"/>
      <c r="G956" s="313"/>
      <c r="H956" s="313"/>
      <c r="I956" s="314"/>
    </row>
    <row r="957" spans="1:9" ht="15.75" x14ac:dyDescent="0.25">
      <c r="A957" s="21" t="s">
        <v>24</v>
      </c>
      <c r="B957" s="91" t="s">
        <v>401</v>
      </c>
      <c r="C957" s="118" t="s">
        <v>25</v>
      </c>
      <c r="D957" s="241">
        <f>D958</f>
        <v>540</v>
      </c>
      <c r="E957" s="154"/>
      <c r="F957" s="289"/>
      <c r="G957" s="313"/>
      <c r="H957" s="313"/>
      <c r="I957" s="314"/>
    </row>
    <row r="958" spans="1:9" ht="15.75" x14ac:dyDescent="0.25">
      <c r="A958" s="17" t="s">
        <v>83</v>
      </c>
      <c r="B958" s="91" t="s">
        <v>401</v>
      </c>
      <c r="C958" s="118" t="s">
        <v>84</v>
      </c>
      <c r="D958" s="241">
        <f>290+250</f>
        <v>540</v>
      </c>
      <c r="E958" s="154"/>
      <c r="F958" s="289"/>
      <c r="G958" s="313"/>
      <c r="H958" s="313"/>
      <c r="I958" s="314"/>
    </row>
    <row r="959" spans="1:9" ht="15.75" x14ac:dyDescent="0.25">
      <c r="A959" s="21" t="s">
        <v>19</v>
      </c>
      <c r="B959" s="91" t="s">
        <v>401</v>
      </c>
      <c r="C959" s="118" t="s">
        <v>21</v>
      </c>
      <c r="D959" s="241">
        <f>D960</f>
        <v>700</v>
      </c>
      <c r="E959" s="154"/>
      <c r="F959" s="289"/>
      <c r="G959" s="313"/>
      <c r="H959" s="313"/>
      <c r="I959" s="314"/>
    </row>
    <row r="960" spans="1:9" ht="15.75" x14ac:dyDescent="0.25">
      <c r="A960" s="21" t="s">
        <v>85</v>
      </c>
      <c r="B960" s="91" t="s">
        <v>401</v>
      </c>
      <c r="C960" s="118" t="s">
        <v>86</v>
      </c>
      <c r="D960" s="241">
        <v>700</v>
      </c>
      <c r="E960" s="154"/>
      <c r="F960" s="289"/>
      <c r="G960" s="313"/>
      <c r="H960" s="313"/>
      <c r="I960" s="314"/>
    </row>
    <row r="961" spans="1:9" ht="31.5" x14ac:dyDescent="0.25">
      <c r="A961" s="21" t="s">
        <v>27</v>
      </c>
      <c r="B961" s="91" t="s">
        <v>401</v>
      </c>
      <c r="C961" s="118" t="s">
        <v>0</v>
      </c>
      <c r="D961" s="241">
        <f>D962</f>
        <v>2345</v>
      </c>
      <c r="E961" s="154"/>
      <c r="F961" s="289"/>
      <c r="G961" s="313"/>
      <c r="H961" s="313"/>
      <c r="I961" s="314"/>
    </row>
    <row r="962" spans="1:9" ht="63" x14ac:dyDescent="0.25">
      <c r="A962" s="220" t="s">
        <v>946</v>
      </c>
      <c r="B962" s="91" t="s">
        <v>401</v>
      </c>
      <c r="C962" s="118" t="s">
        <v>615</v>
      </c>
      <c r="D962" s="241">
        <v>2345</v>
      </c>
      <c r="E962" s="154"/>
      <c r="F962" s="289"/>
      <c r="G962" s="313"/>
      <c r="H962" s="313"/>
      <c r="I962" s="314"/>
    </row>
    <row r="963" spans="1:9" ht="31.5" x14ac:dyDescent="0.25">
      <c r="A963" s="32" t="s">
        <v>402</v>
      </c>
      <c r="B963" s="101" t="s">
        <v>432</v>
      </c>
      <c r="C963" s="118"/>
      <c r="D963" s="239">
        <f>D964+D967</f>
        <v>1320</v>
      </c>
      <c r="E963" s="153"/>
      <c r="F963" s="289"/>
      <c r="G963" s="313"/>
      <c r="H963" s="313"/>
      <c r="I963" s="314"/>
    </row>
    <row r="964" spans="1:9" ht="31.5" x14ac:dyDescent="0.2">
      <c r="A964" s="187" t="s">
        <v>532</v>
      </c>
      <c r="B964" s="100" t="s">
        <v>432</v>
      </c>
      <c r="C964" s="91" t="s">
        <v>15</v>
      </c>
      <c r="D964" s="264">
        <f t="shared" ref="D964:D965" si="122">D965</f>
        <v>450</v>
      </c>
      <c r="E964" s="154"/>
      <c r="F964" s="289"/>
      <c r="G964" s="313"/>
      <c r="H964" s="313"/>
      <c r="I964" s="314"/>
    </row>
    <row r="965" spans="1:9" ht="31.5" x14ac:dyDescent="0.25">
      <c r="A965" s="17" t="s">
        <v>17</v>
      </c>
      <c r="B965" s="100" t="s">
        <v>432</v>
      </c>
      <c r="C965" s="91" t="s">
        <v>16</v>
      </c>
      <c r="D965" s="264">
        <f t="shared" si="122"/>
        <v>450</v>
      </c>
      <c r="E965" s="154"/>
      <c r="F965" s="289"/>
      <c r="G965" s="313"/>
      <c r="H965" s="313"/>
      <c r="I965" s="314"/>
    </row>
    <row r="966" spans="1:9" ht="15.75" x14ac:dyDescent="0.25">
      <c r="A966" s="14" t="s">
        <v>802</v>
      </c>
      <c r="B966" s="100" t="s">
        <v>432</v>
      </c>
      <c r="C966" s="118" t="s">
        <v>78</v>
      </c>
      <c r="D966" s="241">
        <f>600-150</f>
        <v>450</v>
      </c>
      <c r="E966" s="154"/>
      <c r="F966" s="289"/>
      <c r="G966" s="313"/>
      <c r="H966" s="313"/>
      <c r="I966" s="314"/>
    </row>
    <row r="967" spans="1:9" ht="31.5" x14ac:dyDescent="0.25">
      <c r="A967" s="21" t="s">
        <v>18</v>
      </c>
      <c r="B967" s="91" t="s">
        <v>432</v>
      </c>
      <c r="C967" s="118" t="s">
        <v>20</v>
      </c>
      <c r="D967" s="241">
        <f>D968+D970+D972</f>
        <v>870</v>
      </c>
      <c r="E967" s="154"/>
      <c r="F967" s="289"/>
      <c r="G967" s="313"/>
      <c r="H967" s="313"/>
      <c r="I967" s="314"/>
    </row>
    <row r="968" spans="1:9" ht="15.75" x14ac:dyDescent="0.25">
      <c r="A968" s="21" t="s">
        <v>24</v>
      </c>
      <c r="B968" s="91" t="s">
        <v>432</v>
      </c>
      <c r="C968" s="118" t="s">
        <v>25</v>
      </c>
      <c r="D968" s="241">
        <f>D969</f>
        <v>150</v>
      </c>
      <c r="E968" s="154"/>
      <c r="F968" s="289"/>
      <c r="G968" s="313"/>
      <c r="H968" s="313"/>
      <c r="I968" s="314"/>
    </row>
    <row r="969" spans="1:9" ht="15.75" x14ac:dyDescent="0.25">
      <c r="A969" s="17" t="s">
        <v>83</v>
      </c>
      <c r="B969" s="91" t="s">
        <v>432</v>
      </c>
      <c r="C969" s="118" t="s">
        <v>84</v>
      </c>
      <c r="D969" s="241">
        <v>150</v>
      </c>
      <c r="E969" s="154"/>
      <c r="F969" s="289"/>
      <c r="G969" s="313"/>
      <c r="H969" s="313"/>
      <c r="I969" s="314"/>
    </row>
    <row r="970" spans="1:9" ht="15.75" x14ac:dyDescent="0.25">
      <c r="A970" s="21" t="s">
        <v>19</v>
      </c>
      <c r="B970" s="100" t="s">
        <v>432</v>
      </c>
      <c r="C970" s="118" t="s">
        <v>21</v>
      </c>
      <c r="D970" s="241">
        <f>D971</f>
        <v>230</v>
      </c>
      <c r="E970" s="154"/>
      <c r="F970" s="289"/>
      <c r="G970" s="313"/>
      <c r="H970" s="313"/>
      <c r="I970" s="314"/>
    </row>
    <row r="971" spans="1:9" ht="15.75" x14ac:dyDescent="0.25">
      <c r="A971" s="21" t="s">
        <v>85</v>
      </c>
      <c r="B971" s="91" t="s">
        <v>432</v>
      </c>
      <c r="C971" s="118" t="s">
        <v>86</v>
      </c>
      <c r="D971" s="241">
        <v>230</v>
      </c>
      <c r="E971" s="154"/>
      <c r="F971" s="289"/>
      <c r="G971" s="313"/>
      <c r="H971" s="313"/>
      <c r="I971" s="314"/>
    </row>
    <row r="972" spans="1:9" ht="31.5" x14ac:dyDescent="0.25">
      <c r="A972" s="21" t="s">
        <v>27</v>
      </c>
      <c r="B972" s="91" t="s">
        <v>432</v>
      </c>
      <c r="C972" s="118" t="s">
        <v>0</v>
      </c>
      <c r="D972" s="241">
        <f>D973</f>
        <v>490</v>
      </c>
      <c r="E972" s="154"/>
      <c r="F972" s="289"/>
      <c r="G972" s="313"/>
      <c r="H972" s="313"/>
      <c r="I972" s="314"/>
    </row>
    <row r="973" spans="1:9" ht="63" x14ac:dyDescent="0.25">
      <c r="A973" s="220" t="s">
        <v>946</v>
      </c>
      <c r="B973" s="91" t="s">
        <v>432</v>
      </c>
      <c r="C973" s="118" t="s">
        <v>615</v>
      </c>
      <c r="D973" s="241">
        <v>490</v>
      </c>
      <c r="E973" s="154"/>
      <c r="F973" s="289"/>
      <c r="G973" s="313"/>
      <c r="H973" s="313"/>
      <c r="I973" s="314"/>
    </row>
    <row r="974" spans="1:9" ht="31.5" x14ac:dyDescent="0.25">
      <c r="A974" s="32" t="s">
        <v>404</v>
      </c>
      <c r="B974" s="101" t="s">
        <v>433</v>
      </c>
      <c r="C974" s="118"/>
      <c r="D974" s="239">
        <f>D975+D978</f>
        <v>1210</v>
      </c>
      <c r="E974" s="153"/>
      <c r="F974" s="289"/>
      <c r="G974" s="313"/>
      <c r="H974" s="313"/>
      <c r="I974" s="314"/>
    </row>
    <row r="975" spans="1:9" ht="31.5" x14ac:dyDescent="0.2">
      <c r="A975" s="187" t="s">
        <v>532</v>
      </c>
      <c r="B975" s="100" t="s">
        <v>433</v>
      </c>
      <c r="C975" s="118" t="s">
        <v>15</v>
      </c>
      <c r="D975" s="264">
        <f t="shared" ref="D975:D976" si="123">D976</f>
        <v>75</v>
      </c>
      <c r="E975" s="154"/>
      <c r="F975" s="289"/>
      <c r="G975" s="313"/>
      <c r="H975" s="313"/>
      <c r="I975" s="314"/>
    </row>
    <row r="976" spans="1:9" ht="31.5" x14ac:dyDescent="0.25">
      <c r="A976" s="17" t="s">
        <v>17</v>
      </c>
      <c r="B976" s="100" t="s">
        <v>433</v>
      </c>
      <c r="C976" s="118" t="s">
        <v>16</v>
      </c>
      <c r="D976" s="264">
        <f t="shared" si="123"/>
        <v>75</v>
      </c>
      <c r="E976" s="154"/>
      <c r="F976" s="289"/>
      <c r="G976" s="313"/>
      <c r="H976" s="313"/>
      <c r="I976" s="314"/>
    </row>
    <row r="977" spans="1:9" ht="15.75" x14ac:dyDescent="0.25">
      <c r="A977" s="14" t="s">
        <v>802</v>
      </c>
      <c r="B977" s="100" t="s">
        <v>433</v>
      </c>
      <c r="C977" s="118" t="s">
        <v>78</v>
      </c>
      <c r="D977" s="264">
        <f>125-50</f>
        <v>75</v>
      </c>
      <c r="E977" s="154"/>
      <c r="F977" s="289"/>
      <c r="G977" s="313"/>
      <c r="H977" s="313"/>
      <c r="I977" s="314"/>
    </row>
    <row r="978" spans="1:9" ht="31.5" x14ac:dyDescent="0.25">
      <c r="A978" s="17" t="s">
        <v>18</v>
      </c>
      <c r="B978" s="100" t="s">
        <v>433</v>
      </c>
      <c r="C978" s="91" t="s">
        <v>20</v>
      </c>
      <c r="D978" s="264">
        <f>D979+D981+D983</f>
        <v>1135</v>
      </c>
      <c r="E978" s="154"/>
      <c r="F978" s="289"/>
      <c r="G978" s="313"/>
      <c r="H978" s="313"/>
      <c r="I978" s="314"/>
    </row>
    <row r="979" spans="1:9" ht="15.75" x14ac:dyDescent="0.25">
      <c r="A979" s="21" t="s">
        <v>24</v>
      </c>
      <c r="B979" s="100" t="s">
        <v>433</v>
      </c>
      <c r="C979" s="91" t="s">
        <v>25</v>
      </c>
      <c r="D979" s="264">
        <f>D980</f>
        <v>445</v>
      </c>
      <c r="E979" s="154"/>
      <c r="F979" s="289"/>
      <c r="G979" s="313"/>
      <c r="H979" s="313"/>
      <c r="I979" s="314"/>
    </row>
    <row r="980" spans="1:9" ht="15.75" x14ac:dyDescent="0.25">
      <c r="A980" s="17" t="s">
        <v>83</v>
      </c>
      <c r="B980" s="100" t="s">
        <v>433</v>
      </c>
      <c r="C980" s="91" t="s">
        <v>84</v>
      </c>
      <c r="D980" s="264">
        <f>395+50</f>
        <v>445</v>
      </c>
      <c r="E980" s="154"/>
      <c r="F980" s="289"/>
      <c r="G980" s="313"/>
      <c r="H980" s="313"/>
      <c r="I980" s="314"/>
    </row>
    <row r="981" spans="1:9" ht="15.75" x14ac:dyDescent="0.25">
      <c r="A981" s="21" t="s">
        <v>19</v>
      </c>
      <c r="B981" s="100" t="s">
        <v>433</v>
      </c>
      <c r="C981" s="91" t="s">
        <v>21</v>
      </c>
      <c r="D981" s="264">
        <f>D982</f>
        <v>205</v>
      </c>
      <c r="E981" s="154"/>
      <c r="F981" s="289"/>
      <c r="G981" s="313"/>
      <c r="H981" s="313"/>
      <c r="I981" s="314"/>
    </row>
    <row r="982" spans="1:9" ht="15.75" x14ac:dyDescent="0.25">
      <c r="A982" s="21" t="s">
        <v>85</v>
      </c>
      <c r="B982" s="100" t="s">
        <v>433</v>
      </c>
      <c r="C982" s="91" t="s">
        <v>86</v>
      </c>
      <c r="D982" s="264">
        <v>205</v>
      </c>
      <c r="E982" s="154"/>
      <c r="F982" s="289"/>
      <c r="G982" s="313"/>
      <c r="H982" s="313"/>
      <c r="I982" s="314"/>
    </row>
    <row r="983" spans="1:9" ht="31.5" x14ac:dyDescent="0.25">
      <c r="A983" s="21" t="s">
        <v>27</v>
      </c>
      <c r="B983" s="100" t="s">
        <v>433</v>
      </c>
      <c r="C983" s="91" t="s">
        <v>0</v>
      </c>
      <c r="D983" s="264">
        <f>D984</f>
        <v>485</v>
      </c>
      <c r="E983" s="154"/>
      <c r="F983" s="289"/>
      <c r="G983" s="313"/>
      <c r="H983" s="313"/>
      <c r="I983" s="314"/>
    </row>
    <row r="984" spans="1:9" ht="63" x14ac:dyDescent="0.25">
      <c r="A984" s="220" t="s">
        <v>946</v>
      </c>
      <c r="B984" s="100" t="s">
        <v>433</v>
      </c>
      <c r="C984" s="91" t="s">
        <v>615</v>
      </c>
      <c r="D984" s="264">
        <v>485</v>
      </c>
      <c r="E984" s="154"/>
      <c r="F984" s="289"/>
      <c r="G984" s="313"/>
      <c r="H984" s="313"/>
      <c r="I984" s="314"/>
    </row>
    <row r="985" spans="1:9" ht="31.5" x14ac:dyDescent="0.25">
      <c r="A985" s="32" t="s">
        <v>1092</v>
      </c>
      <c r="B985" s="101" t="s">
        <v>1091</v>
      </c>
      <c r="C985" s="118"/>
      <c r="D985" s="239">
        <f>D986</f>
        <v>9950</v>
      </c>
      <c r="E985" s="154"/>
      <c r="F985" s="289"/>
      <c r="G985" s="313"/>
      <c r="H985" s="313"/>
      <c r="I985" s="314"/>
    </row>
    <row r="986" spans="1:9" ht="31.5" x14ac:dyDescent="0.25">
      <c r="A986" s="26" t="s">
        <v>356</v>
      </c>
      <c r="B986" s="100" t="s">
        <v>1091</v>
      </c>
      <c r="C986" s="118" t="s">
        <v>36</v>
      </c>
      <c r="D986" s="264">
        <f t="shared" ref="D986:D987" si="124">D987</f>
        <v>9950</v>
      </c>
      <c r="E986" s="154"/>
      <c r="F986" s="289"/>
      <c r="G986" s="313"/>
      <c r="H986" s="313"/>
      <c r="I986" s="314"/>
    </row>
    <row r="987" spans="1:9" ht="15.75" x14ac:dyDescent="0.25">
      <c r="A987" s="21" t="s">
        <v>35</v>
      </c>
      <c r="B987" s="100" t="s">
        <v>1091</v>
      </c>
      <c r="C987" s="118" t="s">
        <v>149</v>
      </c>
      <c r="D987" s="264">
        <f t="shared" si="124"/>
        <v>9950</v>
      </c>
      <c r="E987" s="154"/>
      <c r="F987" s="289"/>
      <c r="G987" s="313"/>
      <c r="H987" s="313"/>
      <c r="I987" s="314"/>
    </row>
    <row r="988" spans="1:9" ht="31.5" x14ac:dyDescent="0.25">
      <c r="A988" s="21" t="s">
        <v>96</v>
      </c>
      <c r="B988" s="100" t="s">
        <v>1091</v>
      </c>
      <c r="C988" s="118" t="s">
        <v>97</v>
      </c>
      <c r="D988" s="264">
        <v>9950</v>
      </c>
      <c r="E988" s="154"/>
      <c r="F988" s="289"/>
      <c r="G988" s="313"/>
      <c r="H988" s="313"/>
      <c r="I988" s="314"/>
    </row>
    <row r="989" spans="1:9" ht="15.75" x14ac:dyDescent="0.25">
      <c r="A989" s="32" t="s">
        <v>403</v>
      </c>
      <c r="B989" s="101" t="s">
        <v>434</v>
      </c>
      <c r="C989" s="118"/>
      <c r="D989" s="239">
        <f t="shared" ref="D989:D991" si="125">D990</f>
        <v>22628</v>
      </c>
      <c r="E989" s="153"/>
      <c r="F989" s="289"/>
      <c r="G989" s="313"/>
      <c r="H989" s="313"/>
      <c r="I989" s="314"/>
    </row>
    <row r="990" spans="1:9" ht="31.5" x14ac:dyDescent="0.25">
      <c r="A990" s="17" t="s">
        <v>18</v>
      </c>
      <c r="B990" s="100" t="s">
        <v>434</v>
      </c>
      <c r="C990" s="91" t="s">
        <v>20</v>
      </c>
      <c r="D990" s="264">
        <f t="shared" si="125"/>
        <v>22628</v>
      </c>
      <c r="E990" s="154"/>
      <c r="F990" s="289"/>
      <c r="G990" s="313"/>
      <c r="H990" s="313"/>
      <c r="I990" s="314"/>
    </row>
    <row r="991" spans="1:9" ht="15.75" x14ac:dyDescent="0.25">
      <c r="A991" s="17" t="s">
        <v>24</v>
      </c>
      <c r="B991" s="100" t="s">
        <v>434</v>
      </c>
      <c r="C991" s="91" t="s">
        <v>25</v>
      </c>
      <c r="D991" s="264">
        <f t="shared" si="125"/>
        <v>22628</v>
      </c>
      <c r="E991" s="154"/>
      <c r="F991" s="289"/>
      <c r="G991" s="313"/>
      <c r="H991" s="313"/>
      <c r="I991" s="314"/>
    </row>
    <row r="992" spans="1:9" ht="47.25" x14ac:dyDescent="0.25">
      <c r="A992" s="17" t="s">
        <v>100</v>
      </c>
      <c r="B992" s="100" t="s">
        <v>434</v>
      </c>
      <c r="C992" s="91" t="s">
        <v>101</v>
      </c>
      <c r="D992" s="264">
        <f>21748+845+35</f>
        <v>22628</v>
      </c>
      <c r="E992" s="154"/>
      <c r="F992" s="289"/>
      <c r="G992" s="313"/>
      <c r="H992" s="313"/>
      <c r="I992" s="314"/>
    </row>
    <row r="993" spans="1:9" ht="31.5" x14ac:dyDescent="0.25">
      <c r="A993" s="214" t="s">
        <v>990</v>
      </c>
      <c r="B993" s="218" t="s">
        <v>994</v>
      </c>
      <c r="C993" s="216"/>
      <c r="D993" s="237">
        <f t="shared" ref="D993:D995" si="126">D994</f>
        <v>500</v>
      </c>
      <c r="E993" s="154"/>
      <c r="F993" s="289"/>
      <c r="G993" s="313"/>
      <c r="H993" s="313"/>
      <c r="I993" s="314"/>
    </row>
    <row r="994" spans="1:9" ht="31.5" x14ac:dyDescent="0.25">
      <c r="A994" s="18" t="s">
        <v>18</v>
      </c>
      <c r="B994" s="148" t="s">
        <v>994</v>
      </c>
      <c r="C994" s="197" t="s">
        <v>20</v>
      </c>
      <c r="D994" s="238">
        <f>D995</f>
        <v>500</v>
      </c>
      <c r="E994" s="154"/>
      <c r="F994" s="289"/>
      <c r="G994" s="313"/>
      <c r="H994" s="313"/>
      <c r="I994" s="314"/>
    </row>
    <row r="995" spans="1:9" ht="15.75" x14ac:dyDescent="0.25">
      <c r="A995" s="21" t="s">
        <v>24</v>
      </c>
      <c r="B995" s="148" t="s">
        <v>994</v>
      </c>
      <c r="C995" s="197" t="s">
        <v>25</v>
      </c>
      <c r="D995" s="238">
        <f t="shared" si="126"/>
        <v>500</v>
      </c>
      <c r="E995" s="154"/>
      <c r="F995" s="289"/>
      <c r="G995" s="313"/>
      <c r="H995" s="313"/>
      <c r="I995" s="314"/>
    </row>
    <row r="996" spans="1:9" ht="15.75" x14ac:dyDescent="0.25">
      <c r="A996" s="18" t="s">
        <v>83</v>
      </c>
      <c r="B996" s="148" t="s">
        <v>994</v>
      </c>
      <c r="C996" s="217" t="s">
        <v>84</v>
      </c>
      <c r="D996" s="238">
        <v>500</v>
      </c>
      <c r="E996" s="154"/>
      <c r="F996" s="289"/>
      <c r="G996" s="313"/>
      <c r="H996" s="313"/>
      <c r="I996" s="314"/>
    </row>
    <row r="997" spans="1:9" ht="15.75" x14ac:dyDescent="0.25">
      <c r="A997" s="23" t="s">
        <v>51</v>
      </c>
      <c r="B997" s="90" t="s">
        <v>435</v>
      </c>
      <c r="C997" s="118"/>
      <c r="D997" s="260">
        <f t="shared" ref="D997:D999" si="127">D998</f>
        <v>100</v>
      </c>
      <c r="E997" s="153"/>
      <c r="F997" s="289"/>
      <c r="G997" s="313"/>
      <c r="H997" s="313"/>
      <c r="I997" s="314"/>
    </row>
    <row r="998" spans="1:9" ht="31.5" x14ac:dyDescent="0.25">
      <c r="A998" s="17" t="s">
        <v>18</v>
      </c>
      <c r="B998" s="100" t="s">
        <v>435</v>
      </c>
      <c r="C998" s="91" t="s">
        <v>20</v>
      </c>
      <c r="D998" s="264">
        <f t="shared" si="127"/>
        <v>100</v>
      </c>
      <c r="E998" s="154"/>
      <c r="F998" s="289"/>
      <c r="G998" s="313"/>
      <c r="H998" s="313"/>
      <c r="I998" s="314"/>
    </row>
    <row r="999" spans="1:9" ht="15.75" x14ac:dyDescent="0.25">
      <c r="A999" s="21" t="s">
        <v>24</v>
      </c>
      <c r="B999" s="100" t="s">
        <v>435</v>
      </c>
      <c r="C999" s="91" t="s">
        <v>25</v>
      </c>
      <c r="D999" s="264">
        <f t="shared" si="127"/>
        <v>100</v>
      </c>
      <c r="E999" s="154"/>
      <c r="F999" s="289"/>
      <c r="G999" s="313"/>
      <c r="H999" s="313"/>
      <c r="I999" s="314"/>
    </row>
    <row r="1000" spans="1:9" ht="15.75" x14ac:dyDescent="0.25">
      <c r="A1000" s="17" t="s">
        <v>83</v>
      </c>
      <c r="B1000" s="100" t="s">
        <v>435</v>
      </c>
      <c r="C1000" s="91" t="s">
        <v>84</v>
      </c>
      <c r="D1000" s="264">
        <v>100</v>
      </c>
      <c r="E1000" s="154"/>
      <c r="F1000" s="289"/>
      <c r="G1000" s="313"/>
      <c r="H1000" s="313"/>
      <c r="I1000" s="314"/>
    </row>
    <row r="1001" spans="1:9" ht="47.25" x14ac:dyDescent="0.25">
      <c r="A1001" s="6" t="s">
        <v>666</v>
      </c>
      <c r="B1001" s="86" t="s">
        <v>208</v>
      </c>
      <c r="C1001" s="118"/>
      <c r="D1001" s="254">
        <f>D1002</f>
        <v>50560</v>
      </c>
      <c r="E1001" s="151"/>
      <c r="F1001" s="289"/>
      <c r="G1001" s="313"/>
      <c r="H1001" s="313"/>
      <c r="I1001" s="314"/>
    </row>
    <row r="1002" spans="1:9" ht="31.5" x14ac:dyDescent="0.25">
      <c r="A1002" s="6" t="s">
        <v>215</v>
      </c>
      <c r="B1002" s="86" t="s">
        <v>209</v>
      </c>
      <c r="C1002" s="118"/>
      <c r="D1002" s="254">
        <f>D1003+D1015+D1019+D1023+D1027</f>
        <v>50560</v>
      </c>
      <c r="E1002" s="151"/>
      <c r="F1002" s="289"/>
      <c r="G1002" s="313"/>
      <c r="H1002" s="313"/>
      <c r="I1002" s="314"/>
    </row>
    <row r="1003" spans="1:9" ht="15.75" x14ac:dyDescent="0.25">
      <c r="A1003" s="32" t="s">
        <v>60</v>
      </c>
      <c r="B1003" s="96" t="s">
        <v>213</v>
      </c>
      <c r="C1003" s="118"/>
      <c r="D1003" s="256">
        <f>D1004+D1007+D1010</f>
        <v>27697</v>
      </c>
      <c r="E1003" s="153"/>
      <c r="F1003" s="289"/>
      <c r="G1003" s="313"/>
      <c r="H1003" s="313"/>
      <c r="I1003" s="314"/>
    </row>
    <row r="1004" spans="1:9" ht="31.5" x14ac:dyDescent="0.2">
      <c r="A1004" s="187" t="s">
        <v>532</v>
      </c>
      <c r="B1004" s="91" t="s">
        <v>213</v>
      </c>
      <c r="C1004" s="114" t="s">
        <v>15</v>
      </c>
      <c r="D1004" s="259">
        <f t="shared" ref="D1004:D1005" si="128">D1005</f>
        <v>320</v>
      </c>
      <c r="E1004" s="154"/>
      <c r="F1004" s="289"/>
      <c r="G1004" s="313"/>
      <c r="H1004" s="313"/>
      <c r="I1004" s="314"/>
    </row>
    <row r="1005" spans="1:9" ht="31.5" x14ac:dyDescent="0.25">
      <c r="A1005" s="21" t="s">
        <v>17</v>
      </c>
      <c r="B1005" s="91" t="s">
        <v>213</v>
      </c>
      <c r="C1005" s="114" t="s">
        <v>16</v>
      </c>
      <c r="D1005" s="259">
        <f t="shared" si="128"/>
        <v>320</v>
      </c>
      <c r="E1005" s="154"/>
      <c r="F1005" s="289"/>
      <c r="G1005" s="313"/>
      <c r="H1005" s="313"/>
      <c r="I1005" s="314"/>
    </row>
    <row r="1006" spans="1:9" ht="15.75" x14ac:dyDescent="0.25">
      <c r="A1006" s="14" t="s">
        <v>802</v>
      </c>
      <c r="B1006" s="91" t="s">
        <v>213</v>
      </c>
      <c r="C1006" s="118" t="s">
        <v>78</v>
      </c>
      <c r="D1006" s="259">
        <v>320</v>
      </c>
      <c r="E1006" s="154"/>
      <c r="F1006" s="289"/>
      <c r="G1006" s="313"/>
      <c r="H1006" s="313"/>
      <c r="I1006" s="314"/>
    </row>
    <row r="1007" spans="1:9" ht="15.75" x14ac:dyDescent="0.25">
      <c r="A1007" s="18" t="s">
        <v>22</v>
      </c>
      <c r="B1007" s="91" t="s">
        <v>213</v>
      </c>
      <c r="C1007" s="93" t="s">
        <v>23</v>
      </c>
      <c r="D1007" s="259">
        <f t="shared" ref="D1007:D1008" si="129">D1008</f>
        <v>1820</v>
      </c>
      <c r="E1007" s="154"/>
      <c r="F1007" s="289"/>
      <c r="G1007" s="313"/>
      <c r="H1007" s="313"/>
      <c r="I1007" s="314"/>
    </row>
    <row r="1008" spans="1:9" ht="31.5" x14ac:dyDescent="0.25">
      <c r="A1008" s="18" t="s">
        <v>124</v>
      </c>
      <c r="B1008" s="91" t="s">
        <v>213</v>
      </c>
      <c r="C1008" s="93" t="s">
        <v>146</v>
      </c>
      <c r="D1008" s="259">
        <f t="shared" si="129"/>
        <v>1820</v>
      </c>
      <c r="E1008" s="154"/>
      <c r="F1008" s="289"/>
      <c r="G1008" s="313"/>
      <c r="H1008" s="313"/>
      <c r="I1008" s="314"/>
    </row>
    <row r="1009" spans="1:9" ht="31.5" x14ac:dyDescent="0.25">
      <c r="A1009" s="18" t="s">
        <v>134</v>
      </c>
      <c r="B1009" s="91" t="s">
        <v>213</v>
      </c>
      <c r="C1009" s="91" t="s">
        <v>147</v>
      </c>
      <c r="D1009" s="259">
        <v>1820</v>
      </c>
      <c r="E1009" s="154"/>
      <c r="F1009" s="289"/>
      <c r="G1009" s="313"/>
      <c r="H1009" s="313"/>
      <c r="I1009" s="314"/>
    </row>
    <row r="1010" spans="1:9" ht="31.5" x14ac:dyDescent="0.25">
      <c r="A1010" s="17" t="s">
        <v>18</v>
      </c>
      <c r="B1010" s="91" t="s">
        <v>213</v>
      </c>
      <c r="C1010" s="91" t="s">
        <v>20</v>
      </c>
      <c r="D1010" s="259">
        <f>D1011+D1013</f>
        <v>25557</v>
      </c>
      <c r="E1010" s="154"/>
      <c r="F1010" s="289"/>
      <c r="G1010" s="313"/>
      <c r="H1010" s="313"/>
      <c r="I1010" s="314"/>
    </row>
    <row r="1011" spans="1:9" ht="15.75" x14ac:dyDescent="0.25">
      <c r="A1011" s="17" t="s">
        <v>24</v>
      </c>
      <c r="B1011" s="91" t="s">
        <v>213</v>
      </c>
      <c r="C1011" s="91" t="s">
        <v>25</v>
      </c>
      <c r="D1011" s="259">
        <f>D1012</f>
        <v>24957</v>
      </c>
      <c r="E1011" s="154"/>
      <c r="F1011" s="289"/>
      <c r="G1011" s="313"/>
      <c r="H1011" s="313"/>
      <c r="I1011" s="314"/>
    </row>
    <row r="1012" spans="1:9" ht="15.75" x14ac:dyDescent="0.25">
      <c r="A1012" s="18" t="s">
        <v>83</v>
      </c>
      <c r="B1012" s="91" t="s">
        <v>213</v>
      </c>
      <c r="C1012" s="118" t="s">
        <v>84</v>
      </c>
      <c r="D1012" s="259">
        <f>25781-824</f>
        <v>24957</v>
      </c>
      <c r="E1012" s="154"/>
      <c r="F1012" s="289"/>
      <c r="G1012" s="313"/>
      <c r="H1012" s="313"/>
      <c r="I1012" s="314"/>
    </row>
    <row r="1013" spans="1:9" ht="31.5" x14ac:dyDescent="0.25">
      <c r="A1013" s="14" t="s">
        <v>63</v>
      </c>
      <c r="B1013" s="91" t="s">
        <v>213</v>
      </c>
      <c r="C1013" s="91" t="s">
        <v>0</v>
      </c>
      <c r="D1013" s="259">
        <f>D1014</f>
        <v>600</v>
      </c>
      <c r="E1013" s="154"/>
      <c r="F1013" s="289"/>
      <c r="G1013" s="313"/>
      <c r="H1013" s="313"/>
      <c r="I1013" s="314"/>
    </row>
    <row r="1014" spans="1:9" ht="63" x14ac:dyDescent="0.25">
      <c r="A1014" s="220" t="s">
        <v>946</v>
      </c>
      <c r="B1014" s="91" t="s">
        <v>213</v>
      </c>
      <c r="C1014" s="91" t="s">
        <v>615</v>
      </c>
      <c r="D1014" s="259">
        <v>600</v>
      </c>
      <c r="E1014" s="154"/>
      <c r="F1014" s="289"/>
      <c r="G1014" s="313"/>
      <c r="H1014" s="313"/>
      <c r="I1014" s="314"/>
    </row>
    <row r="1015" spans="1:9" ht="15.75" x14ac:dyDescent="0.25">
      <c r="A1015" s="32" t="s">
        <v>61</v>
      </c>
      <c r="B1015" s="96" t="s">
        <v>217</v>
      </c>
      <c r="C1015" s="118"/>
      <c r="D1015" s="256">
        <f>D1016</f>
        <v>9916</v>
      </c>
      <c r="E1015" s="153"/>
      <c r="F1015" s="289"/>
      <c r="G1015" s="313"/>
      <c r="H1015" s="313"/>
      <c r="I1015" s="314"/>
    </row>
    <row r="1016" spans="1:9" ht="31.5" x14ac:dyDescent="0.25">
      <c r="A1016" s="17" t="s">
        <v>18</v>
      </c>
      <c r="B1016" s="91" t="s">
        <v>217</v>
      </c>
      <c r="C1016" s="91" t="s">
        <v>20</v>
      </c>
      <c r="D1016" s="259">
        <f>D1017</f>
        <v>9916</v>
      </c>
      <c r="E1016" s="154"/>
      <c r="F1016" s="289"/>
      <c r="G1016" s="313"/>
      <c r="H1016" s="313"/>
      <c r="I1016" s="314"/>
    </row>
    <row r="1017" spans="1:9" ht="15.75" x14ac:dyDescent="0.25">
      <c r="A1017" s="17" t="s">
        <v>24</v>
      </c>
      <c r="B1017" s="91" t="s">
        <v>217</v>
      </c>
      <c r="C1017" s="91" t="s">
        <v>25</v>
      </c>
      <c r="D1017" s="259">
        <f>D1018</f>
        <v>9916</v>
      </c>
      <c r="E1017" s="154"/>
      <c r="F1017" s="289"/>
      <c r="G1017" s="313"/>
      <c r="H1017" s="313"/>
      <c r="I1017" s="314"/>
    </row>
    <row r="1018" spans="1:9" ht="15.75" x14ac:dyDescent="0.25">
      <c r="A1018" s="18" t="s">
        <v>83</v>
      </c>
      <c r="B1018" s="91" t="s">
        <v>217</v>
      </c>
      <c r="C1018" s="118" t="s">
        <v>84</v>
      </c>
      <c r="D1018" s="259">
        <f>0+8911+1005</f>
        <v>9916</v>
      </c>
      <c r="E1018" s="154"/>
      <c r="F1018" s="289"/>
      <c r="G1018" s="289"/>
      <c r="H1018" s="289"/>
      <c r="I1018" s="314"/>
    </row>
    <row r="1019" spans="1:9" ht="47.25" x14ac:dyDescent="0.25">
      <c r="A1019" s="32" t="s">
        <v>69</v>
      </c>
      <c r="B1019" s="96" t="s">
        <v>216</v>
      </c>
      <c r="C1019" s="118"/>
      <c r="D1019" s="256">
        <f>D1020</f>
        <v>450</v>
      </c>
      <c r="E1019" s="153"/>
      <c r="F1019" s="289"/>
      <c r="G1019" s="313"/>
      <c r="H1019" s="313"/>
      <c r="I1019" s="314"/>
    </row>
    <row r="1020" spans="1:9" ht="31.5" x14ac:dyDescent="0.25">
      <c r="A1020" s="21" t="s">
        <v>18</v>
      </c>
      <c r="B1020" s="91" t="s">
        <v>216</v>
      </c>
      <c r="C1020" s="118" t="s">
        <v>20</v>
      </c>
      <c r="D1020" s="259">
        <f t="shared" ref="D1020:D1021" si="130">D1021</f>
        <v>450</v>
      </c>
      <c r="E1020" s="154"/>
      <c r="F1020" s="289"/>
      <c r="G1020" s="313"/>
      <c r="H1020" s="313"/>
      <c r="I1020" s="314"/>
    </row>
    <row r="1021" spans="1:9" ht="15.75" x14ac:dyDescent="0.25">
      <c r="A1021" s="21" t="s">
        <v>24</v>
      </c>
      <c r="B1021" s="91" t="s">
        <v>216</v>
      </c>
      <c r="C1021" s="118" t="s">
        <v>25</v>
      </c>
      <c r="D1021" s="259">
        <f t="shared" si="130"/>
        <v>450</v>
      </c>
      <c r="E1021" s="154"/>
      <c r="F1021" s="289"/>
      <c r="G1021" s="313"/>
      <c r="H1021" s="313"/>
      <c r="I1021" s="314"/>
    </row>
    <row r="1022" spans="1:9" ht="15.75" x14ac:dyDescent="0.25">
      <c r="A1022" s="18" t="s">
        <v>83</v>
      </c>
      <c r="B1022" s="91" t="s">
        <v>216</v>
      </c>
      <c r="C1022" s="118" t="s">
        <v>84</v>
      </c>
      <c r="D1022" s="259">
        <f>300+150</f>
        <v>450</v>
      </c>
      <c r="E1022" s="154"/>
      <c r="F1022" s="289"/>
      <c r="G1022" s="313"/>
      <c r="H1022" s="313"/>
      <c r="I1022" s="314"/>
    </row>
    <row r="1023" spans="1:9" ht="15.75" x14ac:dyDescent="0.25">
      <c r="A1023" s="32" t="s">
        <v>56</v>
      </c>
      <c r="B1023" s="101" t="s">
        <v>214</v>
      </c>
      <c r="C1023" s="118"/>
      <c r="D1023" s="256">
        <f t="shared" ref="D1023:D1025" si="131">D1024</f>
        <v>747</v>
      </c>
      <c r="E1023" s="153"/>
      <c r="F1023" s="289"/>
      <c r="G1023" s="313"/>
      <c r="H1023" s="313"/>
      <c r="I1023" s="314"/>
    </row>
    <row r="1024" spans="1:9" ht="31.5" x14ac:dyDescent="0.25">
      <c r="A1024" s="21" t="s">
        <v>18</v>
      </c>
      <c r="B1024" s="91" t="s">
        <v>214</v>
      </c>
      <c r="C1024" s="118" t="s">
        <v>20</v>
      </c>
      <c r="D1024" s="259">
        <f t="shared" si="131"/>
        <v>747</v>
      </c>
      <c r="E1024" s="154"/>
      <c r="F1024" s="289"/>
      <c r="G1024" s="313"/>
      <c r="H1024" s="313"/>
      <c r="I1024" s="314"/>
    </row>
    <row r="1025" spans="1:14" ht="15.75" x14ac:dyDescent="0.25">
      <c r="A1025" s="21" t="s">
        <v>24</v>
      </c>
      <c r="B1025" s="91" t="s">
        <v>214</v>
      </c>
      <c r="C1025" s="118" t="s">
        <v>25</v>
      </c>
      <c r="D1025" s="259">
        <f t="shared" si="131"/>
        <v>747</v>
      </c>
      <c r="E1025" s="154"/>
      <c r="F1025" s="289"/>
      <c r="G1025" s="313"/>
      <c r="H1025" s="313"/>
      <c r="I1025" s="314"/>
    </row>
    <row r="1026" spans="1:14" ht="15.75" x14ac:dyDescent="0.25">
      <c r="A1026" s="18" t="s">
        <v>83</v>
      </c>
      <c r="B1026" s="91" t="s">
        <v>214</v>
      </c>
      <c r="C1026" s="118" t="s">
        <v>84</v>
      </c>
      <c r="D1026" s="259">
        <f>928-181</f>
        <v>747</v>
      </c>
      <c r="E1026" s="154"/>
      <c r="F1026" s="289"/>
      <c r="G1026" s="313"/>
      <c r="H1026" s="313"/>
      <c r="I1026" s="314"/>
    </row>
    <row r="1027" spans="1:14" ht="21" customHeight="1" x14ac:dyDescent="0.25">
      <c r="A1027" s="32" t="s">
        <v>840</v>
      </c>
      <c r="B1027" s="196" t="s">
        <v>841</v>
      </c>
      <c r="C1027" s="205"/>
      <c r="D1027" s="239">
        <f>D1028+D1031</f>
        <v>11750</v>
      </c>
      <c r="E1027" s="154"/>
      <c r="F1027" s="289"/>
      <c r="G1027" s="313"/>
      <c r="H1027" s="313"/>
      <c r="I1027" s="314"/>
    </row>
    <row r="1028" spans="1:14" ht="31.5" x14ac:dyDescent="0.25">
      <c r="A1028" s="187" t="s">
        <v>532</v>
      </c>
      <c r="B1028" s="197" t="s">
        <v>841</v>
      </c>
      <c r="C1028" s="206" t="s">
        <v>15</v>
      </c>
      <c r="D1028" s="241">
        <f>D1029</f>
        <v>7002.81</v>
      </c>
      <c r="E1028" s="154"/>
      <c r="F1028" s="289"/>
      <c r="G1028" s="313"/>
      <c r="H1028" s="313"/>
      <c r="I1028" s="314"/>
    </row>
    <row r="1029" spans="1:14" ht="31.5" x14ac:dyDescent="0.25">
      <c r="A1029" s="21" t="s">
        <v>17</v>
      </c>
      <c r="B1029" s="197" t="s">
        <v>841</v>
      </c>
      <c r="C1029" s="206" t="s">
        <v>16</v>
      </c>
      <c r="D1029" s="241">
        <f>D1030</f>
        <v>7002.81</v>
      </c>
      <c r="E1029" s="154"/>
      <c r="F1029" s="329"/>
      <c r="G1029" s="313"/>
      <c r="H1029" s="313"/>
      <c r="I1029" s="330"/>
    </row>
    <row r="1030" spans="1:14" ht="15.75" x14ac:dyDescent="0.25">
      <c r="A1030" s="220" t="s">
        <v>801</v>
      </c>
      <c r="B1030" s="197" t="s">
        <v>841</v>
      </c>
      <c r="C1030" s="206" t="s">
        <v>78</v>
      </c>
      <c r="D1030" s="241">
        <f>7050-47.19</f>
        <v>7002.81</v>
      </c>
      <c r="E1030" s="329"/>
      <c r="F1030" s="329"/>
      <c r="G1030" s="329"/>
      <c r="H1030" s="329"/>
      <c r="I1030" s="330"/>
    </row>
    <row r="1031" spans="1:14" ht="31.5" x14ac:dyDescent="0.25">
      <c r="A1031" s="21" t="s">
        <v>18</v>
      </c>
      <c r="B1031" s="197" t="s">
        <v>841</v>
      </c>
      <c r="C1031" s="206" t="s">
        <v>20</v>
      </c>
      <c r="D1031" s="241">
        <f>D1032</f>
        <v>4747.1899999999996</v>
      </c>
      <c r="E1031" s="154"/>
      <c r="F1031" s="289"/>
      <c r="G1031" s="313"/>
      <c r="H1031" s="313"/>
      <c r="I1031" s="314"/>
    </row>
    <row r="1032" spans="1:14" ht="15.75" x14ac:dyDescent="0.25">
      <c r="A1032" s="21" t="s">
        <v>24</v>
      </c>
      <c r="B1032" s="197" t="s">
        <v>841</v>
      </c>
      <c r="C1032" s="206" t="s">
        <v>25</v>
      </c>
      <c r="D1032" s="241">
        <f>D1033</f>
        <v>4747.1899999999996</v>
      </c>
      <c r="E1032" s="154"/>
      <c r="F1032" s="289"/>
      <c r="G1032" s="313"/>
      <c r="H1032" s="313"/>
      <c r="I1032" s="314"/>
    </row>
    <row r="1033" spans="1:14" ht="15.75" x14ac:dyDescent="0.25">
      <c r="A1033" s="18" t="s">
        <v>83</v>
      </c>
      <c r="B1033" s="197" t="s">
        <v>841</v>
      </c>
      <c r="C1033" s="206" t="s">
        <v>84</v>
      </c>
      <c r="D1033" s="241">
        <f>4700+47.19</f>
        <v>4747.1899999999996</v>
      </c>
      <c r="E1033" s="329"/>
      <c r="F1033" s="329"/>
      <c r="G1033" s="329"/>
      <c r="H1033" s="329"/>
      <c r="I1033" s="330"/>
    </row>
    <row r="1034" spans="1:14" ht="37.5" x14ac:dyDescent="0.3">
      <c r="A1034" s="35" t="s">
        <v>689</v>
      </c>
      <c r="B1034" s="84" t="s">
        <v>321</v>
      </c>
      <c r="C1034" s="107"/>
      <c r="D1034" s="253">
        <f>D1035+D1074+D1111+D1123+D1138</f>
        <v>187770</v>
      </c>
      <c r="E1034" s="177"/>
      <c r="F1034" s="289"/>
      <c r="G1034" s="313"/>
      <c r="H1034" s="313"/>
      <c r="I1034" s="314"/>
      <c r="N1034" s="299"/>
    </row>
    <row r="1035" spans="1:14" ht="18.75" x14ac:dyDescent="0.25">
      <c r="A1035" s="19" t="s">
        <v>135</v>
      </c>
      <c r="B1035" s="111" t="s">
        <v>322</v>
      </c>
      <c r="C1035" s="120"/>
      <c r="D1035" s="270">
        <f>D1036+D1041+D1051+D1059+D1069</f>
        <v>72190</v>
      </c>
      <c r="E1035" s="174"/>
      <c r="F1035" s="289"/>
      <c r="G1035" s="313"/>
      <c r="H1035" s="313"/>
      <c r="I1035" s="314"/>
    </row>
    <row r="1036" spans="1:14" ht="31.5" x14ac:dyDescent="0.25">
      <c r="A1036" s="19" t="s">
        <v>323</v>
      </c>
      <c r="B1036" s="111" t="s">
        <v>324</v>
      </c>
      <c r="C1036" s="120"/>
      <c r="D1036" s="270">
        <f>D1037</f>
        <v>41375</v>
      </c>
      <c r="E1036" s="174"/>
      <c r="F1036" s="289"/>
      <c r="G1036" s="313"/>
      <c r="H1036" s="313"/>
      <c r="I1036" s="314"/>
    </row>
    <row r="1037" spans="1:14" ht="31.5" x14ac:dyDescent="0.25">
      <c r="A1037" s="32" t="s">
        <v>325</v>
      </c>
      <c r="B1037" s="101" t="s">
        <v>326</v>
      </c>
      <c r="C1037" s="121"/>
      <c r="D1037" s="239">
        <f>D1038</f>
        <v>41375</v>
      </c>
      <c r="E1037" s="164"/>
      <c r="F1037" s="289"/>
      <c r="G1037" s="313"/>
      <c r="H1037" s="313"/>
      <c r="I1037" s="314"/>
    </row>
    <row r="1038" spans="1:14" ht="31.5" x14ac:dyDescent="0.2">
      <c r="A1038" s="187" t="s">
        <v>532</v>
      </c>
      <c r="B1038" s="100" t="s">
        <v>326</v>
      </c>
      <c r="C1038" s="122" t="s">
        <v>15</v>
      </c>
      <c r="D1038" s="264">
        <f>D1039</f>
        <v>41375</v>
      </c>
      <c r="E1038" s="165"/>
      <c r="F1038" s="289"/>
      <c r="G1038" s="313"/>
      <c r="H1038" s="313"/>
      <c r="I1038" s="314"/>
    </row>
    <row r="1039" spans="1:14" ht="31.5" x14ac:dyDescent="0.25">
      <c r="A1039" s="17" t="s">
        <v>17</v>
      </c>
      <c r="B1039" s="100" t="s">
        <v>326</v>
      </c>
      <c r="C1039" s="114" t="s">
        <v>16</v>
      </c>
      <c r="D1039" s="264">
        <f>D1040</f>
        <v>41375</v>
      </c>
      <c r="E1039" s="165"/>
      <c r="F1039" s="289"/>
      <c r="G1039" s="313"/>
      <c r="H1039" s="313"/>
      <c r="I1039" s="314"/>
    </row>
    <row r="1040" spans="1:14" ht="15.75" x14ac:dyDescent="0.25">
      <c r="A1040" s="14" t="s">
        <v>802</v>
      </c>
      <c r="B1040" s="100" t="s">
        <v>326</v>
      </c>
      <c r="C1040" s="114" t="s">
        <v>78</v>
      </c>
      <c r="D1040" s="264">
        <f>36275+6600-1500</f>
        <v>41375</v>
      </c>
      <c r="E1040" s="165"/>
      <c r="F1040" s="289"/>
      <c r="G1040" s="313"/>
      <c r="H1040" s="313"/>
      <c r="I1040" s="314"/>
    </row>
    <row r="1041" spans="1:9" ht="15.75" x14ac:dyDescent="0.25">
      <c r="A1041" s="19" t="s">
        <v>470</v>
      </c>
      <c r="B1041" s="111" t="s">
        <v>471</v>
      </c>
      <c r="C1041" s="114"/>
      <c r="D1041" s="270">
        <f>D1042</f>
        <v>270</v>
      </c>
      <c r="E1041" s="174"/>
      <c r="F1041" s="289"/>
      <c r="G1041" s="313"/>
      <c r="H1041" s="313"/>
      <c r="I1041" s="314"/>
    </row>
    <row r="1042" spans="1:9" ht="31.5" x14ac:dyDescent="0.25">
      <c r="A1042" s="32" t="s">
        <v>472</v>
      </c>
      <c r="B1042" s="101" t="s">
        <v>473</v>
      </c>
      <c r="C1042" s="114"/>
      <c r="D1042" s="239">
        <f>D1043+D1046</f>
        <v>270</v>
      </c>
      <c r="E1042" s="164"/>
      <c r="F1042" s="289"/>
      <c r="G1042" s="313"/>
      <c r="H1042" s="313"/>
      <c r="I1042" s="314"/>
    </row>
    <row r="1043" spans="1:9" ht="31.5" x14ac:dyDescent="0.2">
      <c r="A1043" s="187" t="s">
        <v>532</v>
      </c>
      <c r="B1043" s="100" t="s">
        <v>473</v>
      </c>
      <c r="C1043" s="122" t="s">
        <v>15</v>
      </c>
      <c r="D1043" s="264">
        <f>D1044</f>
        <v>220</v>
      </c>
      <c r="E1043" s="165"/>
      <c r="F1043" s="289"/>
      <c r="G1043" s="313"/>
      <c r="H1043" s="313"/>
      <c r="I1043" s="314"/>
    </row>
    <row r="1044" spans="1:9" ht="31.5" x14ac:dyDescent="0.25">
      <c r="A1044" s="17" t="s">
        <v>17</v>
      </c>
      <c r="B1044" s="100" t="s">
        <v>473</v>
      </c>
      <c r="C1044" s="114" t="s">
        <v>16</v>
      </c>
      <c r="D1044" s="264">
        <f>D1045</f>
        <v>220</v>
      </c>
      <c r="E1044" s="165"/>
      <c r="F1044" s="289"/>
      <c r="G1044" s="313"/>
      <c r="H1044" s="313"/>
      <c r="I1044" s="314"/>
    </row>
    <row r="1045" spans="1:9" ht="15.75" x14ac:dyDescent="0.25">
      <c r="A1045" s="14" t="s">
        <v>802</v>
      </c>
      <c r="B1045" s="100" t="s">
        <v>473</v>
      </c>
      <c r="C1045" s="114" t="s">
        <v>78</v>
      </c>
      <c r="D1045" s="264">
        <f>220</f>
        <v>220</v>
      </c>
      <c r="E1045" s="165"/>
      <c r="F1045" s="289"/>
      <c r="G1045" s="313"/>
      <c r="H1045" s="313"/>
      <c r="I1045" s="314"/>
    </row>
    <row r="1046" spans="1:9" ht="31.5" x14ac:dyDescent="0.25">
      <c r="A1046" s="17" t="s">
        <v>18</v>
      </c>
      <c r="B1046" s="100" t="s">
        <v>473</v>
      </c>
      <c r="C1046" s="91">
        <v>600</v>
      </c>
      <c r="D1046" s="264">
        <f>D1047+D1049</f>
        <v>50</v>
      </c>
      <c r="E1046" s="165"/>
      <c r="F1046" s="289"/>
      <c r="G1046" s="313"/>
      <c r="H1046" s="313"/>
      <c r="I1046" s="314"/>
    </row>
    <row r="1047" spans="1:9" ht="15.75" x14ac:dyDescent="0.25">
      <c r="A1047" s="21" t="s">
        <v>24</v>
      </c>
      <c r="B1047" s="100" t="s">
        <v>473</v>
      </c>
      <c r="C1047" s="114">
        <v>610</v>
      </c>
      <c r="D1047" s="264">
        <f>D1048</f>
        <v>25</v>
      </c>
      <c r="E1047" s="165"/>
      <c r="F1047" s="289"/>
      <c r="G1047" s="313"/>
      <c r="H1047" s="313"/>
      <c r="I1047" s="314"/>
    </row>
    <row r="1048" spans="1:9" ht="15.75" x14ac:dyDescent="0.25">
      <c r="A1048" s="21" t="s">
        <v>83</v>
      </c>
      <c r="B1048" s="100" t="s">
        <v>473</v>
      </c>
      <c r="C1048" s="114" t="s">
        <v>84</v>
      </c>
      <c r="D1048" s="264">
        <f>25</f>
        <v>25</v>
      </c>
      <c r="E1048" s="165"/>
      <c r="F1048" s="289"/>
      <c r="G1048" s="313"/>
      <c r="H1048" s="313"/>
      <c r="I1048" s="314"/>
    </row>
    <row r="1049" spans="1:9" ht="15.75" x14ac:dyDescent="0.25">
      <c r="A1049" s="14" t="s">
        <v>132</v>
      </c>
      <c r="B1049" s="100" t="s">
        <v>473</v>
      </c>
      <c r="C1049" s="91" t="s">
        <v>21</v>
      </c>
      <c r="D1049" s="264">
        <f>D1050</f>
        <v>25</v>
      </c>
      <c r="E1049" s="165"/>
      <c r="F1049" s="289"/>
      <c r="G1049" s="313"/>
      <c r="H1049" s="313"/>
      <c r="I1049" s="314"/>
    </row>
    <row r="1050" spans="1:9" ht="15.75" x14ac:dyDescent="0.25">
      <c r="A1050" s="14" t="s">
        <v>85</v>
      </c>
      <c r="B1050" s="100" t="s">
        <v>473</v>
      </c>
      <c r="C1050" s="91" t="s">
        <v>86</v>
      </c>
      <c r="D1050" s="264">
        <f>25</f>
        <v>25</v>
      </c>
      <c r="E1050" s="165"/>
      <c r="F1050" s="289"/>
      <c r="G1050" s="313"/>
      <c r="H1050" s="313"/>
      <c r="I1050" s="314"/>
    </row>
    <row r="1051" spans="1:9" ht="47.25" x14ac:dyDescent="0.25">
      <c r="A1051" s="19" t="s">
        <v>327</v>
      </c>
      <c r="B1051" s="111" t="s">
        <v>328</v>
      </c>
      <c r="C1051" s="108"/>
      <c r="D1051" s="270">
        <f>D1052</f>
        <v>1610</v>
      </c>
      <c r="E1051" s="174"/>
      <c r="F1051" s="289"/>
      <c r="G1051" s="313"/>
      <c r="H1051" s="313"/>
      <c r="I1051" s="314"/>
    </row>
    <row r="1052" spans="1:9" ht="31.5" x14ac:dyDescent="0.25">
      <c r="A1052" s="32" t="s">
        <v>329</v>
      </c>
      <c r="B1052" s="101" t="s">
        <v>330</v>
      </c>
      <c r="C1052" s="96"/>
      <c r="D1052" s="239">
        <f>D1053+D1056</f>
        <v>1610</v>
      </c>
      <c r="E1052" s="164"/>
      <c r="F1052" s="289"/>
      <c r="G1052" s="313"/>
      <c r="H1052" s="313"/>
      <c r="I1052" s="314"/>
    </row>
    <row r="1053" spans="1:9" ht="31.5" x14ac:dyDescent="0.2">
      <c r="A1053" s="187" t="s">
        <v>532</v>
      </c>
      <c r="B1053" s="100" t="s">
        <v>330</v>
      </c>
      <c r="C1053" s="91">
        <v>200</v>
      </c>
      <c r="D1053" s="264">
        <f>D1054</f>
        <v>415</v>
      </c>
      <c r="E1053" s="165"/>
      <c r="F1053" s="289"/>
      <c r="G1053" s="313"/>
      <c r="H1053" s="313"/>
      <c r="I1053" s="314"/>
    </row>
    <row r="1054" spans="1:9" ht="31.5" x14ac:dyDescent="0.25">
      <c r="A1054" s="17" t="s">
        <v>17</v>
      </c>
      <c r="B1054" s="100" t="s">
        <v>330</v>
      </c>
      <c r="C1054" s="91">
        <v>240</v>
      </c>
      <c r="D1054" s="264">
        <f>D1055</f>
        <v>415</v>
      </c>
      <c r="E1054" s="165"/>
      <c r="F1054" s="289"/>
      <c r="G1054" s="313"/>
      <c r="H1054" s="313"/>
      <c r="I1054" s="314"/>
    </row>
    <row r="1055" spans="1:9" ht="15.75" x14ac:dyDescent="0.25">
      <c r="A1055" s="14" t="s">
        <v>802</v>
      </c>
      <c r="B1055" s="100" t="s">
        <v>330</v>
      </c>
      <c r="C1055" s="91" t="s">
        <v>78</v>
      </c>
      <c r="D1055" s="264">
        <f>425-10</f>
        <v>415</v>
      </c>
      <c r="E1055" s="165"/>
      <c r="F1055" s="289"/>
      <c r="G1055" s="313"/>
      <c r="H1055" s="313"/>
      <c r="I1055" s="314"/>
    </row>
    <row r="1056" spans="1:9" ht="31.5" x14ac:dyDescent="0.25">
      <c r="A1056" s="17" t="s">
        <v>18</v>
      </c>
      <c r="B1056" s="100" t="s">
        <v>330</v>
      </c>
      <c r="C1056" s="91">
        <v>600</v>
      </c>
      <c r="D1056" s="264">
        <f>D1057</f>
        <v>1195</v>
      </c>
      <c r="E1056" s="165"/>
      <c r="F1056" s="289"/>
      <c r="G1056" s="313"/>
      <c r="H1056" s="313"/>
      <c r="I1056" s="314"/>
    </row>
    <row r="1057" spans="1:9" ht="15.75" x14ac:dyDescent="0.25">
      <c r="A1057" s="21" t="s">
        <v>24</v>
      </c>
      <c r="B1057" s="100" t="s">
        <v>330</v>
      </c>
      <c r="C1057" s="114">
        <v>610</v>
      </c>
      <c r="D1057" s="264">
        <f>D1058</f>
        <v>1195</v>
      </c>
      <c r="E1057" s="165"/>
      <c r="F1057" s="289"/>
      <c r="G1057" s="313"/>
      <c r="H1057" s="313"/>
      <c r="I1057" s="314"/>
    </row>
    <row r="1058" spans="1:9" ht="15.75" x14ac:dyDescent="0.25">
      <c r="A1058" s="21" t="s">
        <v>83</v>
      </c>
      <c r="B1058" s="100" t="s">
        <v>330</v>
      </c>
      <c r="C1058" s="114" t="s">
        <v>84</v>
      </c>
      <c r="D1058" s="264">
        <v>1195</v>
      </c>
      <c r="E1058" s="165"/>
      <c r="F1058" s="289"/>
      <c r="G1058" s="313"/>
      <c r="H1058" s="313"/>
      <c r="I1058" s="314"/>
    </row>
    <row r="1059" spans="1:9" ht="15.75" x14ac:dyDescent="0.25">
      <c r="A1059" s="19" t="s">
        <v>347</v>
      </c>
      <c r="B1059" s="111" t="s">
        <v>331</v>
      </c>
      <c r="C1059" s="108"/>
      <c r="D1059" s="270">
        <f>D1060</f>
        <v>28435</v>
      </c>
      <c r="E1059" s="174"/>
      <c r="F1059" s="289"/>
      <c r="G1059" s="313"/>
      <c r="H1059" s="313"/>
      <c r="I1059" s="314"/>
    </row>
    <row r="1060" spans="1:9" ht="31.5" x14ac:dyDescent="0.25">
      <c r="A1060" s="32" t="s">
        <v>332</v>
      </c>
      <c r="B1060" s="101" t="s">
        <v>333</v>
      </c>
      <c r="C1060" s="96"/>
      <c r="D1060" s="239">
        <f>D1061+D1064</f>
        <v>28435</v>
      </c>
      <c r="E1060" s="164"/>
      <c r="F1060" s="289"/>
      <c r="G1060" s="313"/>
      <c r="H1060" s="313"/>
      <c r="I1060" s="314"/>
    </row>
    <row r="1061" spans="1:9" ht="31.5" x14ac:dyDescent="0.2">
      <c r="A1061" s="187" t="s">
        <v>532</v>
      </c>
      <c r="B1061" s="100" t="s">
        <v>333</v>
      </c>
      <c r="C1061" s="91" t="s">
        <v>15</v>
      </c>
      <c r="D1061" s="264">
        <f>D1062</f>
        <v>5643</v>
      </c>
      <c r="E1061" s="165"/>
      <c r="F1061" s="289"/>
      <c r="G1061" s="313"/>
      <c r="H1061" s="313"/>
      <c r="I1061" s="314"/>
    </row>
    <row r="1062" spans="1:9" ht="31.5" x14ac:dyDescent="0.25">
      <c r="A1062" s="17" t="s">
        <v>17</v>
      </c>
      <c r="B1062" s="100" t="s">
        <v>333</v>
      </c>
      <c r="C1062" s="91" t="s">
        <v>16</v>
      </c>
      <c r="D1062" s="264">
        <f>D1063</f>
        <v>5643</v>
      </c>
      <c r="E1062" s="165"/>
      <c r="F1062" s="289"/>
      <c r="G1062" s="313"/>
      <c r="H1062" s="313"/>
      <c r="I1062" s="314"/>
    </row>
    <row r="1063" spans="1:9" ht="15.75" x14ac:dyDescent="0.25">
      <c r="A1063" s="14" t="s">
        <v>802</v>
      </c>
      <c r="B1063" s="100" t="s">
        <v>333</v>
      </c>
      <c r="C1063" s="91" t="s">
        <v>78</v>
      </c>
      <c r="D1063" s="264">
        <f>122.5+1743-122.5+1500+1200+800+400</f>
        <v>5643</v>
      </c>
      <c r="E1063" s="165"/>
      <c r="F1063" s="289"/>
      <c r="G1063" s="313"/>
      <c r="H1063" s="313"/>
      <c r="I1063" s="314"/>
    </row>
    <row r="1064" spans="1:9" ht="31.5" x14ac:dyDescent="0.25">
      <c r="A1064" s="17" t="s">
        <v>18</v>
      </c>
      <c r="B1064" s="100" t="s">
        <v>333</v>
      </c>
      <c r="C1064" s="91" t="s">
        <v>20</v>
      </c>
      <c r="D1064" s="264">
        <f>D1065+D1067</f>
        <v>22792</v>
      </c>
      <c r="E1064" s="165"/>
      <c r="F1064" s="289"/>
      <c r="G1064" s="313"/>
      <c r="H1064" s="313"/>
      <c r="I1064" s="314"/>
    </row>
    <row r="1065" spans="1:9" ht="15.75" x14ac:dyDescent="0.25">
      <c r="A1065" s="21" t="s">
        <v>24</v>
      </c>
      <c r="B1065" s="100" t="s">
        <v>333</v>
      </c>
      <c r="C1065" s="91" t="s">
        <v>25</v>
      </c>
      <c r="D1065" s="264">
        <f>D1066</f>
        <v>18777</v>
      </c>
      <c r="E1065" s="165"/>
      <c r="F1065" s="289"/>
      <c r="G1065" s="313"/>
      <c r="H1065" s="313"/>
      <c r="I1065" s="314"/>
    </row>
    <row r="1066" spans="1:9" ht="15.75" x14ac:dyDescent="0.25">
      <c r="A1066" s="21" t="s">
        <v>83</v>
      </c>
      <c r="B1066" s="100" t="s">
        <v>333</v>
      </c>
      <c r="C1066" s="91" t="s">
        <v>84</v>
      </c>
      <c r="D1066" s="264">
        <f>18602.5+122.5+52</f>
        <v>18777</v>
      </c>
      <c r="E1066" s="165"/>
      <c r="F1066" s="289"/>
      <c r="G1066" s="313"/>
      <c r="H1066" s="313"/>
      <c r="I1066" s="314"/>
    </row>
    <row r="1067" spans="1:9" ht="15.75" x14ac:dyDescent="0.25">
      <c r="A1067" s="14" t="s">
        <v>132</v>
      </c>
      <c r="B1067" s="100" t="s">
        <v>333</v>
      </c>
      <c r="C1067" s="91" t="s">
        <v>21</v>
      </c>
      <c r="D1067" s="264">
        <f>D1068</f>
        <v>4015</v>
      </c>
      <c r="E1067" s="165"/>
      <c r="F1067" s="289"/>
      <c r="G1067" s="313"/>
      <c r="H1067" s="313"/>
      <c r="I1067" s="314"/>
    </row>
    <row r="1068" spans="1:9" ht="15.75" x14ac:dyDescent="0.25">
      <c r="A1068" s="14" t="s">
        <v>85</v>
      </c>
      <c r="B1068" s="100" t="s">
        <v>333</v>
      </c>
      <c r="C1068" s="91" t="s">
        <v>86</v>
      </c>
      <c r="D1068" s="264">
        <v>4015</v>
      </c>
      <c r="E1068" s="165"/>
      <c r="F1068" s="289"/>
      <c r="G1068" s="313"/>
      <c r="H1068" s="313"/>
      <c r="I1068" s="314"/>
    </row>
    <row r="1069" spans="1:9" ht="47.25" x14ac:dyDescent="0.25">
      <c r="A1069" s="19" t="s">
        <v>690</v>
      </c>
      <c r="B1069" s="111" t="s">
        <v>691</v>
      </c>
      <c r="C1069" s="108"/>
      <c r="D1069" s="270">
        <f>D1070</f>
        <v>500</v>
      </c>
      <c r="E1069" s="174"/>
      <c r="F1069" s="289"/>
      <c r="G1069" s="313"/>
      <c r="H1069" s="313"/>
      <c r="I1069" s="314"/>
    </row>
    <row r="1070" spans="1:9" ht="31.5" x14ac:dyDescent="0.25">
      <c r="A1070" s="23" t="s">
        <v>692</v>
      </c>
      <c r="B1070" s="101" t="s">
        <v>691</v>
      </c>
      <c r="C1070" s="96"/>
      <c r="D1070" s="239">
        <f>D1071</f>
        <v>500</v>
      </c>
      <c r="E1070" s="164"/>
      <c r="F1070" s="289"/>
      <c r="G1070" s="313"/>
      <c r="H1070" s="313"/>
      <c r="I1070" s="314"/>
    </row>
    <row r="1071" spans="1:9" ht="31.5" x14ac:dyDescent="0.25">
      <c r="A1071" s="21" t="s">
        <v>18</v>
      </c>
      <c r="B1071" s="100" t="s">
        <v>691</v>
      </c>
      <c r="C1071" s="91" t="s">
        <v>20</v>
      </c>
      <c r="D1071" s="264">
        <f>D1072</f>
        <v>500</v>
      </c>
      <c r="E1071" s="165"/>
      <c r="F1071" s="289"/>
      <c r="G1071" s="313"/>
      <c r="H1071" s="313"/>
      <c r="I1071" s="314"/>
    </row>
    <row r="1072" spans="1:9" ht="31.5" x14ac:dyDescent="0.25">
      <c r="A1072" s="21" t="s">
        <v>27</v>
      </c>
      <c r="B1072" s="100" t="s">
        <v>691</v>
      </c>
      <c r="C1072" s="91" t="s">
        <v>0</v>
      </c>
      <c r="D1072" s="264">
        <f>D1073</f>
        <v>500</v>
      </c>
      <c r="E1072" s="165"/>
      <c r="F1072" s="289"/>
      <c r="G1072" s="313"/>
      <c r="H1072" s="313"/>
      <c r="I1072" s="314"/>
    </row>
    <row r="1073" spans="1:9" ht="63" x14ac:dyDescent="0.25">
      <c r="A1073" s="220" t="s">
        <v>946</v>
      </c>
      <c r="B1073" s="100" t="s">
        <v>691</v>
      </c>
      <c r="C1073" s="91" t="s">
        <v>615</v>
      </c>
      <c r="D1073" s="264">
        <v>500</v>
      </c>
      <c r="E1073" s="165"/>
      <c r="F1073" s="289"/>
      <c r="G1073" s="313"/>
      <c r="H1073" s="313"/>
      <c r="I1073" s="314"/>
    </row>
    <row r="1074" spans="1:9" ht="31.5" x14ac:dyDescent="0.25">
      <c r="A1074" s="6" t="s">
        <v>474</v>
      </c>
      <c r="B1074" s="86" t="s">
        <v>334</v>
      </c>
      <c r="C1074" s="87"/>
      <c r="D1074" s="254">
        <f>D1075+D1086+D1095</f>
        <v>82299</v>
      </c>
      <c r="E1074" s="151"/>
      <c r="F1074" s="289"/>
      <c r="G1074" s="313"/>
      <c r="H1074" s="313"/>
      <c r="I1074" s="314"/>
    </row>
    <row r="1075" spans="1:9" ht="47.25" x14ac:dyDescent="0.25">
      <c r="A1075" s="19" t="s">
        <v>475</v>
      </c>
      <c r="B1075" s="111" t="s">
        <v>335</v>
      </c>
      <c r="C1075" s="108"/>
      <c r="D1075" s="270">
        <f>D1076+D1083</f>
        <v>7683</v>
      </c>
      <c r="E1075" s="174"/>
      <c r="F1075" s="289"/>
      <c r="G1075" s="313"/>
      <c r="H1075" s="313"/>
      <c r="I1075" s="314"/>
    </row>
    <row r="1076" spans="1:9" ht="15.75" x14ac:dyDescent="0.25">
      <c r="A1076" s="32" t="s">
        <v>145</v>
      </c>
      <c r="B1076" s="101" t="s">
        <v>336</v>
      </c>
      <c r="C1076" s="96"/>
      <c r="D1076" s="239">
        <f>D1077+D1080</f>
        <v>2683</v>
      </c>
      <c r="E1076" s="164"/>
      <c r="F1076" s="289"/>
      <c r="G1076" s="313"/>
      <c r="H1076" s="313"/>
      <c r="I1076" s="314"/>
    </row>
    <row r="1077" spans="1:9" ht="31.5" x14ac:dyDescent="0.2">
      <c r="A1077" s="187" t="s">
        <v>532</v>
      </c>
      <c r="B1077" s="100" t="s">
        <v>336</v>
      </c>
      <c r="C1077" s="91">
        <v>200</v>
      </c>
      <c r="D1077" s="264">
        <f>D1078</f>
        <v>2470</v>
      </c>
      <c r="E1077" s="165"/>
      <c r="F1077" s="289"/>
      <c r="G1077" s="313"/>
      <c r="H1077" s="313"/>
      <c r="I1077" s="314"/>
    </row>
    <row r="1078" spans="1:9" ht="31.5" x14ac:dyDescent="0.25">
      <c r="A1078" s="17" t="s">
        <v>17</v>
      </c>
      <c r="B1078" s="100" t="s">
        <v>336</v>
      </c>
      <c r="C1078" s="91">
        <v>240</v>
      </c>
      <c r="D1078" s="264">
        <f>D1079</f>
        <v>2470</v>
      </c>
      <c r="E1078" s="165"/>
      <c r="F1078" s="289"/>
      <c r="G1078" s="313"/>
      <c r="H1078" s="313"/>
      <c r="I1078" s="314"/>
    </row>
    <row r="1079" spans="1:9" ht="15.75" x14ac:dyDescent="0.25">
      <c r="A1079" s="14" t="s">
        <v>802</v>
      </c>
      <c r="B1079" s="100" t="s">
        <v>336</v>
      </c>
      <c r="C1079" s="91" t="s">
        <v>78</v>
      </c>
      <c r="D1079" s="264">
        <v>2470</v>
      </c>
      <c r="E1079" s="165"/>
      <c r="F1079" s="289"/>
      <c r="G1079" s="313"/>
      <c r="H1079" s="313"/>
      <c r="I1079" s="314"/>
    </row>
    <row r="1080" spans="1:9" ht="31.5" x14ac:dyDescent="0.25">
      <c r="A1080" s="21" t="s">
        <v>18</v>
      </c>
      <c r="B1080" s="100" t="s">
        <v>336</v>
      </c>
      <c r="C1080" s="91" t="s">
        <v>20</v>
      </c>
      <c r="D1080" s="264">
        <f>D1081</f>
        <v>213</v>
      </c>
      <c r="E1080" s="165"/>
      <c r="F1080" s="289"/>
      <c r="G1080" s="313"/>
      <c r="H1080" s="313"/>
      <c r="I1080" s="314"/>
    </row>
    <row r="1081" spans="1:9" ht="15.75" x14ac:dyDescent="0.25">
      <c r="A1081" s="21" t="s">
        <v>19</v>
      </c>
      <c r="B1081" s="100" t="s">
        <v>336</v>
      </c>
      <c r="C1081" s="91" t="s">
        <v>21</v>
      </c>
      <c r="D1081" s="264">
        <f>D1082</f>
        <v>213</v>
      </c>
      <c r="E1081" s="165"/>
      <c r="F1081" s="289"/>
      <c r="G1081" s="313"/>
      <c r="H1081" s="313"/>
      <c r="I1081" s="314"/>
    </row>
    <row r="1082" spans="1:9" ht="15.75" x14ac:dyDescent="0.25">
      <c r="A1082" s="21" t="s">
        <v>85</v>
      </c>
      <c r="B1082" s="100" t="s">
        <v>336</v>
      </c>
      <c r="C1082" s="91" t="s">
        <v>86</v>
      </c>
      <c r="D1082" s="264">
        <v>213</v>
      </c>
      <c r="E1082" s="165"/>
      <c r="F1082" s="289"/>
      <c r="G1082" s="313"/>
      <c r="H1082" s="313"/>
      <c r="I1082" s="314"/>
    </row>
    <row r="1083" spans="1:9" ht="47.25" x14ac:dyDescent="0.25">
      <c r="A1083" s="23" t="s">
        <v>932</v>
      </c>
      <c r="B1083" s="101" t="s">
        <v>337</v>
      </c>
      <c r="C1083" s="96"/>
      <c r="D1083" s="239">
        <f>D1084</f>
        <v>5000</v>
      </c>
      <c r="E1083" s="164"/>
      <c r="F1083" s="289"/>
      <c r="G1083" s="313"/>
      <c r="H1083" s="313"/>
      <c r="I1083" s="314"/>
    </row>
    <row r="1084" spans="1:9" ht="15.75" x14ac:dyDescent="0.25">
      <c r="A1084" s="17" t="s">
        <v>13</v>
      </c>
      <c r="B1084" s="100" t="s">
        <v>337</v>
      </c>
      <c r="C1084" s="91" t="s">
        <v>14</v>
      </c>
      <c r="D1084" s="264">
        <f>D1085</f>
        <v>5000</v>
      </c>
      <c r="E1084" s="165"/>
      <c r="F1084" s="289"/>
      <c r="G1084" s="313"/>
      <c r="H1084" s="313"/>
      <c r="I1084" s="314"/>
    </row>
    <row r="1085" spans="1:9" ht="15.75" x14ac:dyDescent="0.25">
      <c r="A1085" s="14" t="s">
        <v>2</v>
      </c>
      <c r="B1085" s="100" t="s">
        <v>337</v>
      </c>
      <c r="C1085" s="91" t="s">
        <v>91</v>
      </c>
      <c r="D1085" s="264">
        <v>5000</v>
      </c>
      <c r="E1085" s="165"/>
      <c r="F1085" s="289"/>
      <c r="G1085" s="313"/>
      <c r="H1085" s="313"/>
      <c r="I1085" s="314"/>
    </row>
    <row r="1086" spans="1:9" ht="31.5" x14ac:dyDescent="0.25">
      <c r="A1086" s="19" t="s">
        <v>476</v>
      </c>
      <c r="B1086" s="111" t="s">
        <v>338</v>
      </c>
      <c r="C1086" s="108"/>
      <c r="D1086" s="270">
        <f>D1087+D1091</f>
        <v>8071</v>
      </c>
      <c r="E1086" s="174"/>
      <c r="F1086" s="289"/>
      <c r="G1086" s="313"/>
      <c r="H1086" s="313"/>
      <c r="I1086" s="314"/>
    </row>
    <row r="1087" spans="1:9" ht="15.75" x14ac:dyDescent="0.25">
      <c r="A1087" s="23" t="s">
        <v>362</v>
      </c>
      <c r="B1087" s="101" t="s">
        <v>354</v>
      </c>
      <c r="C1087" s="96"/>
      <c r="D1087" s="239">
        <f>D1088</f>
        <v>700</v>
      </c>
      <c r="E1087" s="164"/>
      <c r="F1087" s="289"/>
      <c r="G1087" s="313"/>
      <c r="H1087" s="313"/>
      <c r="I1087" s="314"/>
    </row>
    <row r="1088" spans="1:9" ht="31.5" x14ac:dyDescent="0.2">
      <c r="A1088" s="187" t="s">
        <v>532</v>
      </c>
      <c r="B1088" s="100" t="s">
        <v>354</v>
      </c>
      <c r="C1088" s="91" t="s">
        <v>15</v>
      </c>
      <c r="D1088" s="264">
        <f>D1089</f>
        <v>700</v>
      </c>
      <c r="E1088" s="165"/>
      <c r="F1088" s="289"/>
      <c r="G1088" s="313"/>
      <c r="H1088" s="313"/>
      <c r="I1088" s="314"/>
    </row>
    <row r="1089" spans="1:9" ht="31.5" x14ac:dyDescent="0.25">
      <c r="A1089" s="17" t="s">
        <v>17</v>
      </c>
      <c r="B1089" s="100" t="s">
        <v>354</v>
      </c>
      <c r="C1089" s="91" t="s">
        <v>16</v>
      </c>
      <c r="D1089" s="264">
        <f>D1090</f>
        <v>700</v>
      </c>
      <c r="E1089" s="165"/>
      <c r="F1089" s="289"/>
      <c r="G1089" s="313"/>
      <c r="H1089" s="313"/>
      <c r="I1089" s="314"/>
    </row>
    <row r="1090" spans="1:9" ht="15.75" x14ac:dyDescent="0.25">
      <c r="A1090" s="14" t="s">
        <v>802</v>
      </c>
      <c r="B1090" s="100" t="s">
        <v>354</v>
      </c>
      <c r="C1090" s="91" t="s">
        <v>78</v>
      </c>
      <c r="D1090" s="264">
        <v>700</v>
      </c>
      <c r="E1090" s="165"/>
      <c r="F1090" s="289"/>
      <c r="G1090" s="313"/>
      <c r="H1090" s="313"/>
      <c r="I1090" s="314"/>
    </row>
    <row r="1091" spans="1:9" ht="15.75" x14ac:dyDescent="0.25">
      <c r="A1091" s="23" t="s">
        <v>477</v>
      </c>
      <c r="B1091" s="101" t="s">
        <v>478</v>
      </c>
      <c r="C1091" s="96"/>
      <c r="D1091" s="239">
        <f>D1092</f>
        <v>7371</v>
      </c>
      <c r="E1091" s="164"/>
      <c r="F1091" s="289"/>
      <c r="G1091" s="313"/>
      <c r="H1091" s="313"/>
      <c r="I1091" s="314"/>
    </row>
    <row r="1092" spans="1:9" ht="31.5" x14ac:dyDescent="0.2">
      <c r="A1092" s="187" t="s">
        <v>532</v>
      </c>
      <c r="B1092" s="100" t="s">
        <v>478</v>
      </c>
      <c r="C1092" s="91" t="s">
        <v>15</v>
      </c>
      <c r="D1092" s="264">
        <f>D1093</f>
        <v>7371</v>
      </c>
      <c r="E1092" s="165"/>
      <c r="F1092" s="289"/>
      <c r="G1092" s="313"/>
      <c r="H1092" s="313"/>
      <c r="I1092" s="314"/>
    </row>
    <row r="1093" spans="1:9" ht="31.5" x14ac:dyDescent="0.25">
      <c r="A1093" s="17" t="s">
        <v>17</v>
      </c>
      <c r="B1093" s="100" t="s">
        <v>478</v>
      </c>
      <c r="C1093" s="91" t="s">
        <v>16</v>
      </c>
      <c r="D1093" s="264">
        <f>D1094</f>
        <v>7371</v>
      </c>
      <c r="E1093" s="165"/>
      <c r="F1093" s="289"/>
      <c r="G1093" s="313"/>
      <c r="H1093" s="313"/>
      <c r="I1093" s="314"/>
    </row>
    <row r="1094" spans="1:9" ht="15.75" x14ac:dyDescent="0.25">
      <c r="A1094" s="14" t="s">
        <v>802</v>
      </c>
      <c r="B1094" s="100" t="s">
        <v>478</v>
      </c>
      <c r="C1094" s="91" t="s">
        <v>78</v>
      </c>
      <c r="D1094" s="264">
        <f>7391-20</f>
        <v>7371</v>
      </c>
      <c r="E1094" s="165"/>
      <c r="F1094" s="289"/>
      <c r="G1094" s="313"/>
      <c r="H1094" s="313"/>
      <c r="I1094" s="314"/>
    </row>
    <row r="1095" spans="1:9" ht="31.5" x14ac:dyDescent="0.25">
      <c r="A1095" s="6" t="s">
        <v>479</v>
      </c>
      <c r="B1095" s="86" t="s">
        <v>339</v>
      </c>
      <c r="C1095" s="79"/>
      <c r="D1095" s="254">
        <f>D1096</f>
        <v>66545</v>
      </c>
      <c r="E1095" s="151"/>
      <c r="F1095" s="289"/>
      <c r="G1095" s="313"/>
      <c r="H1095" s="313"/>
      <c r="I1095" s="314"/>
    </row>
    <row r="1096" spans="1:9" ht="15.75" x14ac:dyDescent="0.25">
      <c r="A1096" s="32" t="s">
        <v>128</v>
      </c>
      <c r="B1096" s="101" t="s">
        <v>480</v>
      </c>
      <c r="C1096" s="101"/>
      <c r="D1096" s="256">
        <f>D1097+D1102+D1106</f>
        <v>66545</v>
      </c>
      <c r="E1096" s="153"/>
      <c r="F1096" s="289"/>
      <c r="G1096" s="313"/>
      <c r="H1096" s="313"/>
      <c r="I1096" s="314"/>
    </row>
    <row r="1097" spans="1:9" ht="47.25" x14ac:dyDescent="0.25">
      <c r="A1097" s="17" t="s">
        <v>38</v>
      </c>
      <c r="B1097" s="100" t="s">
        <v>480</v>
      </c>
      <c r="C1097" s="100">
        <v>100</v>
      </c>
      <c r="D1097" s="259">
        <f>D1098</f>
        <v>55966</v>
      </c>
      <c r="E1097" s="154"/>
      <c r="F1097" s="289"/>
      <c r="G1097" s="313"/>
      <c r="H1097" s="313"/>
      <c r="I1097" s="314"/>
    </row>
    <row r="1098" spans="1:9" ht="15.75" x14ac:dyDescent="0.25">
      <c r="A1098" s="17" t="s">
        <v>32</v>
      </c>
      <c r="B1098" s="100" t="s">
        <v>480</v>
      </c>
      <c r="C1098" s="100" t="s">
        <v>31</v>
      </c>
      <c r="D1098" s="259">
        <f>D1099+D1100+D1101</f>
        <v>55966</v>
      </c>
      <c r="E1098" s="154"/>
      <c r="F1098" s="289"/>
      <c r="G1098" s="313"/>
      <c r="H1098" s="313"/>
      <c r="I1098" s="314"/>
    </row>
    <row r="1099" spans="1:9" ht="15.75" x14ac:dyDescent="0.25">
      <c r="A1099" s="17" t="s">
        <v>284</v>
      </c>
      <c r="B1099" s="100" t="s">
        <v>480</v>
      </c>
      <c r="C1099" s="100" t="s">
        <v>88</v>
      </c>
      <c r="D1099" s="259">
        <f>34217+366</f>
        <v>34583</v>
      </c>
      <c r="E1099" s="154"/>
      <c r="F1099" s="289"/>
      <c r="G1099" s="313"/>
      <c r="H1099" s="313"/>
      <c r="I1099" s="314"/>
    </row>
    <row r="1100" spans="1:9" ht="31.5" x14ac:dyDescent="0.25">
      <c r="A1100" s="17" t="s">
        <v>90</v>
      </c>
      <c r="B1100" s="100" t="s">
        <v>480</v>
      </c>
      <c r="C1100" s="100" t="s">
        <v>89</v>
      </c>
      <c r="D1100" s="259">
        <v>8402</v>
      </c>
      <c r="E1100" s="154"/>
      <c r="F1100" s="289"/>
      <c r="G1100" s="313"/>
      <c r="H1100" s="313"/>
      <c r="I1100" s="314"/>
    </row>
    <row r="1101" spans="1:9" ht="31.5" x14ac:dyDescent="0.25">
      <c r="A1101" s="17" t="s">
        <v>157</v>
      </c>
      <c r="B1101" s="100" t="s">
        <v>480</v>
      </c>
      <c r="C1101" s="100" t="s">
        <v>156</v>
      </c>
      <c r="D1101" s="259">
        <f>12871+110</f>
        <v>12981</v>
      </c>
      <c r="E1101" s="154"/>
      <c r="F1101" s="289"/>
      <c r="G1101" s="313"/>
      <c r="H1101" s="313"/>
      <c r="I1101" s="314"/>
    </row>
    <row r="1102" spans="1:9" ht="31.5" x14ac:dyDescent="0.2">
      <c r="A1102" s="187" t="s">
        <v>532</v>
      </c>
      <c r="B1102" s="100" t="s">
        <v>480</v>
      </c>
      <c r="C1102" s="100" t="s">
        <v>15</v>
      </c>
      <c r="D1102" s="259">
        <f>D1103</f>
        <v>10484</v>
      </c>
      <c r="E1102" s="154"/>
      <c r="F1102" s="289"/>
      <c r="G1102" s="313"/>
      <c r="H1102" s="313"/>
      <c r="I1102" s="314"/>
    </row>
    <row r="1103" spans="1:9" ht="31.5" x14ac:dyDescent="0.25">
      <c r="A1103" s="17" t="s">
        <v>17</v>
      </c>
      <c r="B1103" s="100" t="s">
        <v>480</v>
      </c>
      <c r="C1103" s="100" t="s">
        <v>16</v>
      </c>
      <c r="D1103" s="259">
        <f>D1104+D1105</f>
        <v>10484</v>
      </c>
      <c r="E1103" s="154"/>
      <c r="F1103" s="289"/>
      <c r="G1103" s="313"/>
      <c r="H1103" s="313"/>
      <c r="I1103" s="314"/>
    </row>
    <row r="1104" spans="1:9" ht="31.5" x14ac:dyDescent="0.25">
      <c r="A1104" s="17" t="s">
        <v>481</v>
      </c>
      <c r="B1104" s="100" t="s">
        <v>480</v>
      </c>
      <c r="C1104" s="100" t="s">
        <v>439</v>
      </c>
      <c r="D1104" s="259">
        <v>1326</v>
      </c>
      <c r="E1104" s="154"/>
      <c r="F1104" s="289"/>
      <c r="G1104" s="313"/>
      <c r="H1104" s="313"/>
      <c r="I1104" s="314"/>
    </row>
    <row r="1105" spans="1:9" ht="15.75" x14ac:dyDescent="0.25">
      <c r="A1105" s="17" t="s">
        <v>802</v>
      </c>
      <c r="B1105" s="100" t="s">
        <v>480</v>
      </c>
      <c r="C1105" s="100" t="s">
        <v>78</v>
      </c>
      <c r="D1105" s="259">
        <v>9158</v>
      </c>
      <c r="E1105" s="154"/>
      <c r="F1105" s="289"/>
      <c r="G1105" s="313"/>
      <c r="H1105" s="313"/>
      <c r="I1105" s="314"/>
    </row>
    <row r="1106" spans="1:9" ht="15.75" x14ac:dyDescent="0.25">
      <c r="A1106" s="17" t="s">
        <v>13</v>
      </c>
      <c r="B1106" s="100" t="s">
        <v>480</v>
      </c>
      <c r="C1106" s="100">
        <v>800</v>
      </c>
      <c r="D1106" s="259">
        <f>D1107</f>
        <v>95</v>
      </c>
      <c r="E1106" s="154"/>
      <c r="F1106" s="289"/>
      <c r="G1106" s="313"/>
      <c r="H1106" s="313"/>
      <c r="I1106" s="314"/>
    </row>
    <row r="1107" spans="1:9" ht="15.75" x14ac:dyDescent="0.25">
      <c r="A1107" s="17" t="s">
        <v>34</v>
      </c>
      <c r="B1107" s="100" t="s">
        <v>480</v>
      </c>
      <c r="C1107" s="100">
        <v>850</v>
      </c>
      <c r="D1107" s="259">
        <f>D1108+D1109+D1110</f>
        <v>95</v>
      </c>
      <c r="E1107" s="154"/>
      <c r="F1107" s="289"/>
      <c r="G1107" s="313"/>
      <c r="H1107" s="313"/>
      <c r="I1107" s="314"/>
    </row>
    <row r="1108" spans="1:9" ht="15.75" x14ac:dyDescent="0.25">
      <c r="A1108" s="17" t="s">
        <v>79</v>
      </c>
      <c r="B1108" s="100" t="s">
        <v>480</v>
      </c>
      <c r="C1108" s="100" t="s">
        <v>80</v>
      </c>
      <c r="D1108" s="259">
        <v>85</v>
      </c>
      <c r="E1108" s="154"/>
      <c r="F1108" s="289"/>
      <c r="G1108" s="313"/>
      <c r="H1108" s="313"/>
      <c r="I1108" s="314"/>
    </row>
    <row r="1109" spans="1:9" ht="15.75" x14ac:dyDescent="0.25">
      <c r="A1109" s="17" t="s">
        <v>81</v>
      </c>
      <c r="B1109" s="100" t="s">
        <v>480</v>
      </c>
      <c r="C1109" s="100" t="s">
        <v>82</v>
      </c>
      <c r="D1109" s="259">
        <v>5</v>
      </c>
      <c r="E1109" s="154"/>
      <c r="F1109" s="289"/>
      <c r="G1109" s="313"/>
      <c r="H1109" s="313"/>
      <c r="I1109" s="314"/>
    </row>
    <row r="1110" spans="1:9" ht="15.75" x14ac:dyDescent="0.25">
      <c r="A1110" s="17" t="s">
        <v>370</v>
      </c>
      <c r="B1110" s="100" t="s">
        <v>480</v>
      </c>
      <c r="C1110" s="100" t="s">
        <v>369</v>
      </c>
      <c r="D1110" s="259">
        <v>5</v>
      </c>
      <c r="E1110" s="154"/>
      <c r="F1110" s="289"/>
      <c r="G1110" s="313"/>
      <c r="H1110" s="313"/>
      <c r="I1110" s="314"/>
    </row>
    <row r="1111" spans="1:9" ht="31.5" x14ac:dyDescent="0.25">
      <c r="A1111" s="6" t="s">
        <v>482</v>
      </c>
      <c r="B1111" s="86" t="s">
        <v>483</v>
      </c>
      <c r="C1111" s="87"/>
      <c r="D1111" s="254">
        <f>D1112+D1118</f>
        <v>10615</v>
      </c>
      <c r="E1111" s="151"/>
      <c r="F1111" s="289"/>
      <c r="G1111" s="313"/>
      <c r="H1111" s="313"/>
      <c r="I1111" s="314"/>
    </row>
    <row r="1112" spans="1:9" ht="47.25" x14ac:dyDescent="0.25">
      <c r="A1112" s="6" t="s">
        <v>484</v>
      </c>
      <c r="B1112" s="111" t="s">
        <v>485</v>
      </c>
      <c r="C1112" s="108"/>
      <c r="D1112" s="270">
        <f>D1113</f>
        <v>7527</v>
      </c>
      <c r="E1112" s="174"/>
      <c r="F1112" s="289"/>
      <c r="G1112" s="313"/>
      <c r="H1112" s="313"/>
      <c r="I1112" s="314"/>
    </row>
    <row r="1113" spans="1:9" ht="31.5" x14ac:dyDescent="0.25">
      <c r="A1113" s="146" t="s">
        <v>486</v>
      </c>
      <c r="B1113" s="101" t="s">
        <v>487</v>
      </c>
      <c r="C1113" s="96"/>
      <c r="D1113" s="239">
        <f>D1114</f>
        <v>7527</v>
      </c>
      <c r="E1113" s="164"/>
      <c r="F1113" s="289"/>
      <c r="G1113" s="313"/>
      <c r="H1113" s="313"/>
      <c r="I1113" s="314"/>
    </row>
    <row r="1114" spans="1:9" ht="31.5" x14ac:dyDescent="0.2">
      <c r="A1114" s="187" t="s">
        <v>532</v>
      </c>
      <c r="B1114" s="100" t="s">
        <v>487</v>
      </c>
      <c r="C1114" s="93" t="s">
        <v>15</v>
      </c>
      <c r="D1114" s="264">
        <f>D1115</f>
        <v>7527</v>
      </c>
      <c r="E1114" s="165"/>
      <c r="F1114" s="289"/>
      <c r="G1114" s="313"/>
      <c r="H1114" s="313"/>
      <c r="I1114" s="314"/>
    </row>
    <row r="1115" spans="1:9" ht="31.5" x14ac:dyDescent="0.25">
      <c r="A1115" s="18" t="s">
        <v>17</v>
      </c>
      <c r="B1115" s="100" t="s">
        <v>487</v>
      </c>
      <c r="C1115" s="93" t="s">
        <v>16</v>
      </c>
      <c r="D1115" s="264">
        <f>D1117+D1116</f>
        <v>7527</v>
      </c>
      <c r="E1115" s="165"/>
      <c r="F1115" s="289"/>
      <c r="G1115" s="313"/>
      <c r="H1115" s="313"/>
      <c r="I1115" s="314"/>
    </row>
    <row r="1116" spans="1:9" ht="31.5" x14ac:dyDescent="0.25">
      <c r="A1116" s="18" t="s">
        <v>481</v>
      </c>
      <c r="B1116" s="100" t="s">
        <v>487</v>
      </c>
      <c r="C1116" s="91" t="s">
        <v>439</v>
      </c>
      <c r="D1116" s="264">
        <v>4795</v>
      </c>
      <c r="E1116" s="165"/>
      <c r="F1116" s="289"/>
      <c r="G1116" s="313"/>
      <c r="H1116" s="313"/>
      <c r="I1116" s="314"/>
    </row>
    <row r="1117" spans="1:9" ht="15.75" x14ac:dyDescent="0.25">
      <c r="A1117" s="14" t="s">
        <v>802</v>
      </c>
      <c r="B1117" s="100" t="s">
        <v>487</v>
      </c>
      <c r="C1117" s="93" t="s">
        <v>78</v>
      </c>
      <c r="D1117" s="264">
        <v>2732</v>
      </c>
      <c r="E1117" s="165"/>
      <c r="F1117" s="289"/>
      <c r="G1117" s="313"/>
      <c r="H1117" s="313"/>
      <c r="I1117" s="314"/>
    </row>
    <row r="1118" spans="1:9" ht="31.5" x14ac:dyDescent="0.25">
      <c r="A1118" s="6" t="s">
        <v>488</v>
      </c>
      <c r="B1118" s="111" t="s">
        <v>489</v>
      </c>
      <c r="C1118" s="108"/>
      <c r="D1118" s="270">
        <f>D1119</f>
        <v>3088</v>
      </c>
      <c r="E1118" s="174"/>
      <c r="F1118" s="289"/>
      <c r="G1118" s="313"/>
      <c r="H1118" s="313"/>
      <c r="I1118" s="314"/>
    </row>
    <row r="1119" spans="1:9" ht="31.5" x14ac:dyDescent="0.25">
      <c r="A1119" s="32" t="s">
        <v>490</v>
      </c>
      <c r="B1119" s="101" t="s">
        <v>491</v>
      </c>
      <c r="C1119" s="96"/>
      <c r="D1119" s="239">
        <f>D1120</f>
        <v>3088</v>
      </c>
      <c r="E1119" s="164"/>
      <c r="F1119" s="289"/>
      <c r="G1119" s="313"/>
      <c r="H1119" s="313"/>
      <c r="I1119" s="314"/>
    </row>
    <row r="1120" spans="1:9" ht="31.5" x14ac:dyDescent="0.2">
      <c r="A1120" s="187" t="s">
        <v>532</v>
      </c>
      <c r="B1120" s="100" t="s">
        <v>491</v>
      </c>
      <c r="C1120" s="93" t="s">
        <v>15</v>
      </c>
      <c r="D1120" s="264">
        <f>D1121</f>
        <v>3088</v>
      </c>
      <c r="E1120" s="165"/>
      <c r="F1120" s="289"/>
      <c r="G1120" s="313"/>
      <c r="H1120" s="313"/>
      <c r="I1120" s="314"/>
    </row>
    <row r="1121" spans="1:9" ht="31.5" x14ac:dyDescent="0.25">
      <c r="A1121" s="18" t="s">
        <v>17</v>
      </c>
      <c r="B1121" s="100" t="s">
        <v>491</v>
      </c>
      <c r="C1121" s="93" t="s">
        <v>16</v>
      </c>
      <c r="D1121" s="264">
        <f>D1122</f>
        <v>3088</v>
      </c>
      <c r="E1121" s="165"/>
      <c r="F1121" s="289"/>
      <c r="G1121" s="313"/>
      <c r="H1121" s="313"/>
      <c r="I1121" s="314"/>
    </row>
    <row r="1122" spans="1:9" ht="15.75" x14ac:dyDescent="0.25">
      <c r="A1122" s="14" t="s">
        <v>802</v>
      </c>
      <c r="B1122" s="100" t="s">
        <v>491</v>
      </c>
      <c r="C1122" s="93" t="s">
        <v>78</v>
      </c>
      <c r="D1122" s="264">
        <v>3088</v>
      </c>
      <c r="E1122" s="165"/>
      <c r="F1122" s="289"/>
      <c r="G1122" s="313"/>
      <c r="H1122" s="313"/>
      <c r="I1122" s="314"/>
    </row>
    <row r="1123" spans="1:9" ht="15.75" x14ac:dyDescent="0.25">
      <c r="A1123" s="6" t="s">
        <v>492</v>
      </c>
      <c r="B1123" s="86" t="s">
        <v>493</v>
      </c>
      <c r="C1123" s="87"/>
      <c r="D1123" s="254">
        <f>D1124</f>
        <v>16111</v>
      </c>
      <c r="E1123" s="151"/>
      <c r="F1123" s="289"/>
      <c r="G1123" s="313"/>
      <c r="H1123" s="313"/>
      <c r="I1123" s="314"/>
    </row>
    <row r="1124" spans="1:9" ht="15.75" x14ac:dyDescent="0.25">
      <c r="A1124" s="6" t="s">
        <v>494</v>
      </c>
      <c r="B1124" s="111" t="s">
        <v>495</v>
      </c>
      <c r="C1124" s="93"/>
      <c r="D1124" s="270">
        <f>D1125+D1134</f>
        <v>16111</v>
      </c>
      <c r="E1124" s="151"/>
      <c r="F1124" s="289"/>
      <c r="G1124" s="313"/>
      <c r="H1124" s="313"/>
      <c r="I1124" s="314"/>
    </row>
    <row r="1125" spans="1:9" ht="15.75" x14ac:dyDescent="0.25">
      <c r="A1125" s="32" t="s">
        <v>496</v>
      </c>
      <c r="B1125" s="101" t="s">
        <v>497</v>
      </c>
      <c r="C1125" s="96"/>
      <c r="D1125" s="239">
        <f>D1126+D1129</f>
        <v>15161</v>
      </c>
      <c r="E1125" s="153"/>
      <c r="F1125" s="289"/>
      <c r="G1125" s="313"/>
      <c r="H1125" s="313"/>
      <c r="I1125" s="314"/>
    </row>
    <row r="1126" spans="1:9" ht="31.5" x14ac:dyDescent="0.2">
      <c r="A1126" s="187" t="s">
        <v>532</v>
      </c>
      <c r="B1126" s="100" t="s">
        <v>497</v>
      </c>
      <c r="C1126" s="93" t="s">
        <v>15</v>
      </c>
      <c r="D1126" s="264">
        <f>D1127</f>
        <v>6936</v>
      </c>
      <c r="E1126" s="154"/>
      <c r="F1126" s="289"/>
      <c r="G1126" s="313"/>
      <c r="H1126" s="313"/>
      <c r="I1126" s="314"/>
    </row>
    <row r="1127" spans="1:9" ht="31.5" x14ac:dyDescent="0.25">
      <c r="A1127" s="18" t="s">
        <v>17</v>
      </c>
      <c r="B1127" s="100" t="s">
        <v>497</v>
      </c>
      <c r="C1127" s="93" t="s">
        <v>16</v>
      </c>
      <c r="D1127" s="264">
        <f>D1128</f>
        <v>6936</v>
      </c>
      <c r="E1127" s="154"/>
      <c r="F1127" s="289"/>
      <c r="G1127" s="313"/>
      <c r="H1127" s="313"/>
      <c r="I1127" s="314"/>
    </row>
    <row r="1128" spans="1:9" ht="15.75" x14ac:dyDescent="0.25">
      <c r="A1128" s="14" t="s">
        <v>802</v>
      </c>
      <c r="B1128" s="100" t="s">
        <v>497</v>
      </c>
      <c r="C1128" s="93" t="s">
        <v>78</v>
      </c>
      <c r="D1128" s="264">
        <f>7020-74-10</f>
        <v>6936</v>
      </c>
      <c r="E1128" s="154"/>
      <c r="F1128" s="289"/>
      <c r="G1128" s="313"/>
      <c r="H1128" s="313"/>
      <c r="I1128" s="314"/>
    </row>
    <row r="1129" spans="1:9" ht="31.5" x14ac:dyDescent="0.25">
      <c r="A1129" s="17" t="s">
        <v>18</v>
      </c>
      <c r="B1129" s="100" t="s">
        <v>497</v>
      </c>
      <c r="C1129" s="91" t="s">
        <v>20</v>
      </c>
      <c r="D1129" s="264">
        <f>D1130+D1132</f>
        <v>8225</v>
      </c>
      <c r="E1129" s="154"/>
      <c r="F1129" s="289"/>
      <c r="G1129" s="313"/>
      <c r="H1129" s="313"/>
      <c r="I1129" s="314"/>
    </row>
    <row r="1130" spans="1:9" ht="15.75" x14ac:dyDescent="0.25">
      <c r="A1130" s="21" t="s">
        <v>24</v>
      </c>
      <c r="B1130" s="100" t="s">
        <v>497</v>
      </c>
      <c r="C1130" s="91" t="s">
        <v>25</v>
      </c>
      <c r="D1130" s="264">
        <f>D1131</f>
        <v>7465</v>
      </c>
      <c r="E1130" s="154"/>
      <c r="F1130" s="289"/>
      <c r="G1130" s="313"/>
      <c r="H1130" s="313"/>
      <c r="I1130" s="314"/>
    </row>
    <row r="1131" spans="1:9" ht="15.75" x14ac:dyDescent="0.25">
      <c r="A1131" s="21" t="s">
        <v>83</v>
      </c>
      <c r="B1131" s="100" t="s">
        <v>497</v>
      </c>
      <c r="C1131" s="91" t="s">
        <v>84</v>
      </c>
      <c r="D1131" s="264">
        <f>7381+74+10</f>
        <v>7465</v>
      </c>
      <c r="E1131" s="154"/>
      <c r="F1131" s="289"/>
      <c r="G1131" s="313"/>
      <c r="H1131" s="313"/>
      <c r="I1131" s="314"/>
    </row>
    <row r="1132" spans="1:9" ht="15.75" x14ac:dyDescent="0.25">
      <c r="A1132" s="14" t="s">
        <v>132</v>
      </c>
      <c r="B1132" s="100" t="s">
        <v>497</v>
      </c>
      <c r="C1132" s="91" t="s">
        <v>21</v>
      </c>
      <c r="D1132" s="264">
        <f>D1133</f>
        <v>760</v>
      </c>
      <c r="E1132" s="154"/>
      <c r="F1132" s="289"/>
      <c r="G1132" s="313"/>
      <c r="H1132" s="313"/>
      <c r="I1132" s="314"/>
    </row>
    <row r="1133" spans="1:9" ht="15.75" x14ac:dyDescent="0.25">
      <c r="A1133" s="14" t="s">
        <v>85</v>
      </c>
      <c r="B1133" s="100" t="s">
        <v>497</v>
      </c>
      <c r="C1133" s="91" t="s">
        <v>86</v>
      </c>
      <c r="D1133" s="264">
        <f>630+130</f>
        <v>760</v>
      </c>
      <c r="E1133" s="154"/>
      <c r="F1133" s="289"/>
      <c r="G1133" s="313"/>
      <c r="H1133" s="313"/>
      <c r="I1133" s="314"/>
    </row>
    <row r="1134" spans="1:9" ht="15.75" x14ac:dyDescent="0.25">
      <c r="A1134" s="146" t="s">
        <v>498</v>
      </c>
      <c r="B1134" s="101" t="s">
        <v>499</v>
      </c>
      <c r="C1134" s="96"/>
      <c r="D1134" s="239">
        <f>D1135</f>
        <v>950</v>
      </c>
      <c r="E1134" s="164"/>
      <c r="F1134" s="289"/>
      <c r="G1134" s="313"/>
      <c r="H1134" s="313"/>
      <c r="I1134" s="314"/>
    </row>
    <row r="1135" spans="1:9" ht="31.5" x14ac:dyDescent="0.25">
      <c r="A1135" s="21" t="s">
        <v>18</v>
      </c>
      <c r="B1135" s="100" t="s">
        <v>499</v>
      </c>
      <c r="C1135" s="114" t="s">
        <v>20</v>
      </c>
      <c r="D1135" s="264">
        <f>D1136</f>
        <v>950</v>
      </c>
      <c r="E1135" s="165"/>
      <c r="F1135" s="289"/>
      <c r="G1135" s="313"/>
      <c r="H1135" s="313"/>
      <c r="I1135" s="314"/>
    </row>
    <row r="1136" spans="1:9" ht="31.5" x14ac:dyDescent="0.25">
      <c r="A1136" s="21" t="s">
        <v>27</v>
      </c>
      <c r="B1136" s="100" t="s">
        <v>499</v>
      </c>
      <c r="C1136" s="114" t="s">
        <v>0</v>
      </c>
      <c r="D1136" s="264">
        <f>D1137</f>
        <v>950</v>
      </c>
      <c r="E1136" s="165"/>
      <c r="F1136" s="289"/>
      <c r="G1136" s="313"/>
      <c r="H1136" s="313"/>
      <c r="I1136" s="314"/>
    </row>
    <row r="1137" spans="1:14" ht="63" x14ac:dyDescent="0.25">
      <c r="A1137" s="220" t="s">
        <v>946</v>
      </c>
      <c r="B1137" s="100" t="s">
        <v>499</v>
      </c>
      <c r="C1137" s="114" t="s">
        <v>615</v>
      </c>
      <c r="D1137" s="264">
        <v>950</v>
      </c>
      <c r="E1137" s="165"/>
      <c r="F1137" s="289"/>
      <c r="G1137" s="313"/>
      <c r="H1137" s="313"/>
      <c r="I1137" s="314"/>
    </row>
    <row r="1138" spans="1:14" ht="15.75" x14ac:dyDescent="0.25">
      <c r="A1138" s="6" t="s">
        <v>500</v>
      </c>
      <c r="B1138" s="86" t="s">
        <v>501</v>
      </c>
      <c r="C1138" s="87"/>
      <c r="D1138" s="254">
        <f>D1139</f>
        <v>6555</v>
      </c>
      <c r="E1138" s="151"/>
      <c r="F1138" s="289"/>
      <c r="G1138" s="313"/>
      <c r="H1138" s="313"/>
      <c r="I1138" s="314"/>
    </row>
    <row r="1139" spans="1:14" ht="15.75" x14ac:dyDescent="0.25">
      <c r="A1139" s="6" t="s">
        <v>502</v>
      </c>
      <c r="B1139" s="86" t="s">
        <v>503</v>
      </c>
      <c r="C1139" s="123"/>
      <c r="D1139" s="274">
        <f>D1140</f>
        <v>6555</v>
      </c>
      <c r="E1139" s="173"/>
      <c r="F1139" s="289"/>
      <c r="G1139" s="313"/>
      <c r="H1139" s="313"/>
      <c r="I1139" s="314"/>
    </row>
    <row r="1140" spans="1:14" ht="15.75" x14ac:dyDescent="0.25">
      <c r="A1140" s="47" t="s">
        <v>504</v>
      </c>
      <c r="B1140" s="90" t="s">
        <v>503</v>
      </c>
      <c r="C1140" s="123"/>
      <c r="D1140" s="261">
        <f>D1141</f>
        <v>6555</v>
      </c>
      <c r="E1140" s="172"/>
      <c r="F1140" s="289"/>
      <c r="G1140" s="313"/>
      <c r="H1140" s="313"/>
      <c r="I1140" s="314"/>
    </row>
    <row r="1141" spans="1:14" ht="31.5" x14ac:dyDescent="0.2">
      <c r="A1141" s="187" t="s">
        <v>532</v>
      </c>
      <c r="B1141" s="92" t="s">
        <v>503</v>
      </c>
      <c r="C1141" s="124">
        <v>200</v>
      </c>
      <c r="D1141" s="258">
        <f>D1142</f>
        <v>6555</v>
      </c>
      <c r="E1141" s="170"/>
      <c r="F1141" s="289"/>
      <c r="G1141" s="313"/>
      <c r="H1141" s="313"/>
      <c r="I1141" s="314"/>
    </row>
    <row r="1142" spans="1:14" ht="31.5" x14ac:dyDescent="0.25">
      <c r="A1142" s="18" t="s">
        <v>17</v>
      </c>
      <c r="B1142" s="92" t="s">
        <v>503</v>
      </c>
      <c r="C1142" s="124">
        <v>240</v>
      </c>
      <c r="D1142" s="258">
        <f>D1143</f>
        <v>6555</v>
      </c>
      <c r="E1142" s="170"/>
      <c r="F1142" s="289"/>
      <c r="G1142" s="313"/>
      <c r="H1142" s="313"/>
      <c r="I1142" s="314"/>
    </row>
    <row r="1143" spans="1:14" ht="15.75" x14ac:dyDescent="0.25">
      <c r="A1143" s="14" t="s">
        <v>802</v>
      </c>
      <c r="B1143" s="92" t="s">
        <v>503</v>
      </c>
      <c r="C1143" s="124">
        <v>244</v>
      </c>
      <c r="D1143" s="258">
        <v>6555</v>
      </c>
      <c r="E1143" s="170"/>
      <c r="F1143" s="289"/>
      <c r="G1143" s="313"/>
      <c r="H1143" s="313"/>
      <c r="I1143" s="314"/>
    </row>
    <row r="1144" spans="1:14" ht="56.25" x14ac:dyDescent="0.3">
      <c r="A1144" s="48" t="s">
        <v>611</v>
      </c>
      <c r="B1144" s="120" t="s">
        <v>185</v>
      </c>
      <c r="C1144" s="118"/>
      <c r="D1144" s="276">
        <f>D1145+D1158</f>
        <v>10190</v>
      </c>
      <c r="E1144" s="73"/>
      <c r="F1144" s="289"/>
      <c r="G1144" s="313"/>
      <c r="H1144" s="313"/>
      <c r="I1144" s="314"/>
      <c r="N1144" s="299"/>
    </row>
    <row r="1145" spans="1:14" ht="47.25" x14ac:dyDescent="0.25">
      <c r="A1145" s="6" t="s">
        <v>455</v>
      </c>
      <c r="B1145" s="108" t="s">
        <v>186</v>
      </c>
      <c r="C1145" s="108"/>
      <c r="D1145" s="270">
        <f>D1146+D1154</f>
        <v>1800</v>
      </c>
      <c r="E1145" s="174"/>
      <c r="F1145" s="289"/>
      <c r="G1145" s="313"/>
      <c r="H1145" s="313"/>
      <c r="I1145" s="314"/>
    </row>
    <row r="1146" spans="1:14" ht="47.25" x14ac:dyDescent="0.25">
      <c r="A1146" s="23" t="s">
        <v>65</v>
      </c>
      <c r="B1146" s="91" t="s">
        <v>187</v>
      </c>
      <c r="C1146" s="91"/>
      <c r="D1146" s="264">
        <f>D1147+D1151</f>
        <v>1400</v>
      </c>
      <c r="E1146" s="164"/>
      <c r="F1146" s="289"/>
      <c r="G1146" s="313"/>
      <c r="H1146" s="313"/>
      <c r="I1146" s="314"/>
    </row>
    <row r="1147" spans="1:14" ht="31.5" x14ac:dyDescent="0.25">
      <c r="A1147" s="14" t="s">
        <v>18</v>
      </c>
      <c r="B1147" s="91" t="s">
        <v>187</v>
      </c>
      <c r="C1147" s="91" t="s">
        <v>20</v>
      </c>
      <c r="D1147" s="264">
        <f>D1148</f>
        <v>680</v>
      </c>
      <c r="E1147" s="165"/>
      <c r="F1147" s="289"/>
      <c r="G1147" s="313"/>
      <c r="H1147" s="313"/>
      <c r="I1147" s="314"/>
    </row>
    <row r="1148" spans="1:14" ht="31.5" x14ac:dyDescent="0.25">
      <c r="A1148" s="14" t="s">
        <v>27</v>
      </c>
      <c r="B1148" s="91" t="s">
        <v>187</v>
      </c>
      <c r="C1148" s="91" t="s">
        <v>0</v>
      </c>
      <c r="D1148" s="264">
        <f>D1149+D1150</f>
        <v>680</v>
      </c>
      <c r="E1148" s="165"/>
      <c r="F1148" s="289"/>
      <c r="G1148" s="313"/>
      <c r="H1148" s="313"/>
      <c r="I1148" s="314"/>
    </row>
    <row r="1149" spans="1:14" ht="31.5" x14ac:dyDescent="0.25">
      <c r="A1149" s="14" t="s">
        <v>1033</v>
      </c>
      <c r="B1149" s="91" t="s">
        <v>187</v>
      </c>
      <c r="C1149" s="91" t="s">
        <v>614</v>
      </c>
      <c r="D1149" s="264">
        <f>300+300</f>
        <v>600</v>
      </c>
      <c r="E1149" s="165"/>
      <c r="F1149" s="289"/>
      <c r="G1149" s="313"/>
      <c r="H1149" s="313"/>
      <c r="I1149" s="314"/>
    </row>
    <row r="1150" spans="1:14" ht="63" x14ac:dyDescent="0.25">
      <c r="A1150" s="220" t="s">
        <v>946</v>
      </c>
      <c r="B1150" s="91" t="s">
        <v>187</v>
      </c>
      <c r="C1150" s="91" t="s">
        <v>615</v>
      </c>
      <c r="D1150" s="264">
        <f>380-300</f>
        <v>80</v>
      </c>
      <c r="E1150" s="165"/>
      <c r="F1150" s="289"/>
      <c r="G1150" s="313"/>
      <c r="H1150" s="313"/>
      <c r="I1150" s="314"/>
    </row>
    <row r="1151" spans="1:14" ht="15.75" x14ac:dyDescent="0.25">
      <c r="A1151" s="14" t="s">
        <v>13</v>
      </c>
      <c r="B1151" s="91" t="s">
        <v>187</v>
      </c>
      <c r="C1151" s="91" t="s">
        <v>14</v>
      </c>
      <c r="D1151" s="264">
        <f t="shared" ref="D1151:D1152" si="132">D1152</f>
        <v>720</v>
      </c>
      <c r="E1151" s="165"/>
      <c r="F1151" s="289"/>
      <c r="G1151" s="313"/>
      <c r="H1151" s="313"/>
      <c r="I1151" s="314"/>
    </row>
    <row r="1152" spans="1:14" ht="47.25" x14ac:dyDescent="0.25">
      <c r="A1152" s="42" t="s">
        <v>357</v>
      </c>
      <c r="B1152" s="91" t="s">
        <v>187</v>
      </c>
      <c r="C1152" s="91" t="s">
        <v>12</v>
      </c>
      <c r="D1152" s="264">
        <f t="shared" si="132"/>
        <v>720</v>
      </c>
      <c r="E1152" s="165"/>
      <c r="F1152" s="289"/>
      <c r="G1152" s="313"/>
      <c r="H1152" s="313"/>
      <c r="I1152" s="314"/>
    </row>
    <row r="1153" spans="1:9" ht="78.75" x14ac:dyDescent="0.25">
      <c r="A1153" s="42" t="s">
        <v>613</v>
      </c>
      <c r="B1153" s="91" t="s">
        <v>187</v>
      </c>
      <c r="C1153" s="91" t="s">
        <v>616</v>
      </c>
      <c r="D1153" s="264">
        <v>720</v>
      </c>
      <c r="E1153" s="165"/>
      <c r="F1153" s="289"/>
      <c r="G1153" s="313"/>
      <c r="H1153" s="313"/>
      <c r="I1153" s="314"/>
    </row>
    <row r="1154" spans="1:9" ht="31.5" x14ac:dyDescent="0.25">
      <c r="A1154" s="23" t="s">
        <v>52</v>
      </c>
      <c r="B1154" s="96" t="s">
        <v>456</v>
      </c>
      <c r="C1154" s="96"/>
      <c r="D1154" s="239">
        <f t="shared" ref="D1154:D1156" si="133">D1155</f>
        <v>400</v>
      </c>
      <c r="E1154" s="164"/>
      <c r="F1154" s="289"/>
      <c r="G1154" s="313"/>
      <c r="H1154" s="313"/>
      <c r="I1154" s="314"/>
    </row>
    <row r="1155" spans="1:9" ht="31.5" x14ac:dyDescent="0.25">
      <c r="A1155" s="16" t="s">
        <v>18</v>
      </c>
      <c r="B1155" s="91" t="s">
        <v>456</v>
      </c>
      <c r="C1155" s="91" t="s">
        <v>20</v>
      </c>
      <c r="D1155" s="264">
        <f t="shared" si="133"/>
        <v>400</v>
      </c>
      <c r="E1155" s="165"/>
      <c r="F1155" s="289"/>
      <c r="G1155" s="313"/>
      <c r="H1155" s="313"/>
      <c r="I1155" s="314"/>
    </row>
    <row r="1156" spans="1:9" ht="31.5" x14ac:dyDescent="0.25">
      <c r="A1156" s="16" t="s">
        <v>27</v>
      </c>
      <c r="B1156" s="91" t="s">
        <v>456</v>
      </c>
      <c r="C1156" s="91" t="s">
        <v>0</v>
      </c>
      <c r="D1156" s="264">
        <f t="shared" si="133"/>
        <v>400</v>
      </c>
      <c r="E1156" s="165"/>
      <c r="F1156" s="289"/>
      <c r="G1156" s="313"/>
      <c r="H1156" s="313"/>
      <c r="I1156" s="314"/>
    </row>
    <row r="1157" spans="1:9" ht="63" x14ac:dyDescent="0.25">
      <c r="A1157" s="220" t="s">
        <v>946</v>
      </c>
      <c r="B1157" s="91" t="s">
        <v>456</v>
      </c>
      <c r="C1157" s="91" t="s">
        <v>615</v>
      </c>
      <c r="D1157" s="264">
        <v>400</v>
      </c>
      <c r="E1157" s="165"/>
      <c r="F1157" s="289"/>
      <c r="G1157" s="313"/>
      <c r="H1157" s="313"/>
      <c r="I1157" s="314"/>
    </row>
    <row r="1158" spans="1:9" ht="31.5" x14ac:dyDescent="0.25">
      <c r="A1158" s="6" t="s">
        <v>457</v>
      </c>
      <c r="B1158" s="86" t="s">
        <v>188</v>
      </c>
      <c r="C1158" s="79"/>
      <c r="D1158" s="254">
        <f>D1159+D1163+D1167</f>
        <v>8390</v>
      </c>
      <c r="E1158" s="151"/>
      <c r="F1158" s="289"/>
      <c r="G1158" s="313"/>
      <c r="H1158" s="313"/>
      <c r="I1158" s="314"/>
    </row>
    <row r="1159" spans="1:9" ht="31.5" x14ac:dyDescent="0.25">
      <c r="A1159" s="23" t="s">
        <v>203</v>
      </c>
      <c r="B1159" s="96" t="s">
        <v>458</v>
      </c>
      <c r="C1159" s="96"/>
      <c r="D1159" s="239">
        <f t="shared" ref="D1159:D1161" si="134">D1160</f>
        <v>7900</v>
      </c>
      <c r="E1159" s="164"/>
      <c r="F1159" s="289"/>
      <c r="G1159" s="313"/>
      <c r="H1159" s="313"/>
      <c r="I1159" s="314"/>
    </row>
    <row r="1160" spans="1:9" ht="15.75" x14ac:dyDescent="0.25">
      <c r="A1160" s="14" t="s">
        <v>13</v>
      </c>
      <c r="B1160" s="91" t="s">
        <v>458</v>
      </c>
      <c r="C1160" s="91" t="s">
        <v>14</v>
      </c>
      <c r="D1160" s="264">
        <f t="shared" si="134"/>
        <v>7900</v>
      </c>
      <c r="E1160" s="165"/>
      <c r="F1160" s="289"/>
      <c r="G1160" s="313"/>
      <c r="H1160" s="313"/>
      <c r="I1160" s="314"/>
    </row>
    <row r="1161" spans="1:9" ht="47.25" x14ac:dyDescent="0.25">
      <c r="A1161" s="42" t="s">
        <v>357</v>
      </c>
      <c r="B1161" s="91" t="s">
        <v>458</v>
      </c>
      <c r="C1161" s="91" t="s">
        <v>12</v>
      </c>
      <c r="D1161" s="264">
        <f t="shared" si="134"/>
        <v>7900</v>
      </c>
      <c r="E1161" s="165"/>
      <c r="F1161" s="289"/>
      <c r="G1161" s="313"/>
      <c r="H1161" s="313"/>
      <c r="I1161" s="314"/>
    </row>
    <row r="1162" spans="1:9" ht="47.25" x14ac:dyDescent="0.25">
      <c r="A1162" s="42" t="s">
        <v>612</v>
      </c>
      <c r="B1162" s="91" t="s">
        <v>458</v>
      </c>
      <c r="C1162" s="91" t="s">
        <v>617</v>
      </c>
      <c r="D1162" s="264">
        <v>7900</v>
      </c>
      <c r="E1162" s="165"/>
      <c r="F1162" s="289"/>
      <c r="G1162" s="313"/>
      <c r="H1162" s="313"/>
      <c r="I1162" s="314"/>
    </row>
    <row r="1163" spans="1:9" ht="31.5" x14ac:dyDescent="0.25">
      <c r="A1163" s="8" t="s">
        <v>152</v>
      </c>
      <c r="B1163" s="96" t="s">
        <v>189</v>
      </c>
      <c r="C1163" s="96"/>
      <c r="D1163" s="239">
        <f t="shared" ref="D1163:D1165" si="135">D1164</f>
        <v>140</v>
      </c>
      <c r="E1163" s="164"/>
      <c r="F1163" s="289"/>
      <c r="G1163" s="313"/>
      <c r="H1163" s="313"/>
      <c r="I1163" s="314"/>
    </row>
    <row r="1164" spans="1:9" ht="31.5" x14ac:dyDescent="0.25">
      <c r="A1164" s="16" t="s">
        <v>18</v>
      </c>
      <c r="B1164" s="91" t="s">
        <v>189</v>
      </c>
      <c r="C1164" s="91" t="s">
        <v>20</v>
      </c>
      <c r="D1164" s="264">
        <f t="shared" si="135"/>
        <v>140</v>
      </c>
      <c r="E1164" s="165"/>
      <c r="F1164" s="289"/>
      <c r="G1164" s="313"/>
      <c r="H1164" s="313"/>
      <c r="I1164" s="314"/>
    </row>
    <row r="1165" spans="1:9" ht="31.5" x14ac:dyDescent="0.25">
      <c r="A1165" s="16" t="s">
        <v>27</v>
      </c>
      <c r="B1165" s="91" t="s">
        <v>189</v>
      </c>
      <c r="C1165" s="91" t="s">
        <v>0</v>
      </c>
      <c r="D1165" s="264">
        <f t="shared" si="135"/>
        <v>140</v>
      </c>
      <c r="E1165" s="165"/>
      <c r="F1165" s="289"/>
      <c r="G1165" s="313"/>
      <c r="H1165" s="313"/>
      <c r="I1165" s="314"/>
    </row>
    <row r="1166" spans="1:9" ht="63" x14ac:dyDescent="0.25">
      <c r="A1166" s="220" t="s">
        <v>946</v>
      </c>
      <c r="B1166" s="91" t="s">
        <v>189</v>
      </c>
      <c r="C1166" s="91" t="s">
        <v>615</v>
      </c>
      <c r="D1166" s="264">
        <v>140</v>
      </c>
      <c r="E1166" s="165"/>
      <c r="F1166" s="289"/>
      <c r="G1166" s="313"/>
      <c r="H1166" s="313"/>
      <c r="I1166" s="314"/>
    </row>
    <row r="1167" spans="1:9" ht="31.5" x14ac:dyDescent="0.25">
      <c r="A1167" s="8" t="s">
        <v>459</v>
      </c>
      <c r="B1167" s="96" t="s">
        <v>190</v>
      </c>
      <c r="C1167" s="96"/>
      <c r="D1167" s="239">
        <f t="shared" ref="D1167:D1169" si="136">D1168</f>
        <v>350</v>
      </c>
      <c r="E1167" s="164"/>
      <c r="F1167" s="289"/>
      <c r="G1167" s="313"/>
      <c r="H1167" s="313"/>
      <c r="I1167" s="314"/>
    </row>
    <row r="1168" spans="1:9" ht="31.5" x14ac:dyDescent="0.25">
      <c r="A1168" s="16" t="s">
        <v>18</v>
      </c>
      <c r="B1168" s="91" t="s">
        <v>190</v>
      </c>
      <c r="C1168" s="91" t="s">
        <v>20</v>
      </c>
      <c r="D1168" s="264">
        <f t="shared" si="136"/>
        <v>350</v>
      </c>
      <c r="E1168" s="165"/>
      <c r="F1168" s="289"/>
      <c r="G1168" s="313"/>
      <c r="H1168" s="313"/>
      <c r="I1168" s="314"/>
    </row>
    <row r="1169" spans="1:16381" ht="31.5" x14ac:dyDescent="0.25">
      <c r="A1169" s="16" t="s">
        <v>27</v>
      </c>
      <c r="B1169" s="91" t="s">
        <v>190</v>
      </c>
      <c r="C1169" s="91" t="s">
        <v>0</v>
      </c>
      <c r="D1169" s="264">
        <f t="shared" si="136"/>
        <v>350</v>
      </c>
      <c r="E1169" s="165"/>
      <c r="F1169" s="289"/>
      <c r="G1169" s="313"/>
      <c r="H1169" s="313"/>
      <c r="I1169" s="314"/>
    </row>
    <row r="1170" spans="1:16381" ht="63" x14ac:dyDescent="0.25">
      <c r="A1170" s="220" t="s">
        <v>946</v>
      </c>
      <c r="B1170" s="91" t="s">
        <v>190</v>
      </c>
      <c r="C1170" s="91" t="s">
        <v>615</v>
      </c>
      <c r="D1170" s="264">
        <v>350</v>
      </c>
      <c r="E1170" s="165"/>
      <c r="F1170" s="289"/>
      <c r="G1170" s="313"/>
      <c r="H1170" s="313"/>
      <c r="I1170" s="314"/>
    </row>
    <row r="1171" spans="1:16381" ht="40.5" customHeight="1" x14ac:dyDescent="0.2">
      <c r="A1171" s="4" t="s">
        <v>780</v>
      </c>
      <c r="B1171" s="84" t="s">
        <v>177</v>
      </c>
      <c r="C1171" s="85"/>
      <c r="D1171" s="253">
        <f>D1172+D1176+D1188+D1220</f>
        <v>892855.51</v>
      </c>
      <c r="E1171" s="304"/>
      <c r="F1171" s="298"/>
      <c r="G1171" s="298"/>
      <c r="H1171" s="298"/>
      <c r="I1171" s="324"/>
      <c r="J1171" s="296"/>
      <c r="K1171" s="298"/>
      <c r="L1171" s="298"/>
      <c r="M1171" s="298"/>
      <c r="N1171" s="299"/>
      <c r="O1171" s="298"/>
      <c r="P1171" s="298"/>
      <c r="Q1171" s="298"/>
      <c r="R1171" s="298"/>
      <c r="S1171" s="298"/>
      <c r="T1171" s="298"/>
      <c r="U1171" s="298"/>
      <c r="V1171" s="298"/>
      <c r="W1171" s="298"/>
      <c r="X1171" s="298"/>
      <c r="Y1171" s="298"/>
      <c r="Z1171" s="298"/>
      <c r="AA1171" s="298"/>
      <c r="AB1171" s="298"/>
      <c r="AC1171" s="298"/>
      <c r="AD1171" s="298"/>
      <c r="AE1171" s="298"/>
      <c r="AF1171" s="298"/>
      <c r="AG1171" s="298"/>
      <c r="AH1171" s="298"/>
      <c r="AI1171" s="298"/>
      <c r="AJ1171" s="298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  <c r="BB1171" s="5"/>
      <c r="BC1171" s="5"/>
      <c r="BD1171" s="5"/>
      <c r="BE1171" s="5"/>
      <c r="BF1171" s="5"/>
      <c r="BG1171" s="5"/>
      <c r="BH1171" s="5"/>
      <c r="BI1171" s="5"/>
      <c r="BJ1171" s="5"/>
      <c r="BK1171" s="5"/>
      <c r="BL1171" s="5"/>
      <c r="BM1171" s="5"/>
      <c r="BN1171" s="5"/>
      <c r="BO1171" s="5"/>
      <c r="BP1171" s="5"/>
      <c r="BQ1171" s="5"/>
      <c r="BR1171" s="5"/>
      <c r="BS1171" s="5"/>
      <c r="BT1171" s="5"/>
      <c r="BU1171" s="5"/>
      <c r="BV1171" s="5"/>
      <c r="BW1171" s="5"/>
      <c r="BX1171" s="5"/>
      <c r="BY1171" s="5"/>
      <c r="BZ1171" s="5"/>
      <c r="CA1171" s="5"/>
      <c r="CB1171" s="5"/>
      <c r="CC1171" s="5"/>
      <c r="CD1171" s="5"/>
      <c r="CE1171" s="5"/>
      <c r="CF1171" s="5"/>
      <c r="CG1171" s="5"/>
      <c r="CH1171" s="5"/>
      <c r="CI1171" s="5"/>
      <c r="CJ1171" s="5"/>
      <c r="CK1171" s="5"/>
      <c r="CL1171" s="5"/>
      <c r="CM1171" s="5"/>
      <c r="CN1171" s="5"/>
      <c r="CO1171" s="5"/>
      <c r="CP1171" s="5"/>
      <c r="CQ1171" s="5"/>
      <c r="CR1171" s="5"/>
      <c r="CS1171" s="5"/>
      <c r="CT1171" s="5"/>
      <c r="CU1171" s="5"/>
      <c r="CV1171" s="5"/>
      <c r="CW1171" s="5"/>
      <c r="CX1171" s="5"/>
      <c r="CY1171" s="5"/>
      <c r="CZ1171" s="5"/>
      <c r="DA1171" s="5"/>
      <c r="DB1171" s="5"/>
      <c r="DC1171" s="5"/>
      <c r="DD1171" s="5"/>
      <c r="DE1171" s="5"/>
      <c r="DF1171" s="5"/>
      <c r="DG1171" s="5"/>
      <c r="DH1171" s="5"/>
      <c r="DI1171" s="5"/>
      <c r="DJ1171" s="5"/>
      <c r="DK1171" s="5"/>
      <c r="DL1171" s="5"/>
      <c r="DM1171" s="5"/>
      <c r="DN1171" s="5"/>
      <c r="DO1171" s="5"/>
      <c r="DP1171" s="5"/>
      <c r="DQ1171" s="5"/>
      <c r="DR1171" s="5"/>
      <c r="DS1171" s="5"/>
      <c r="DT1171" s="5"/>
      <c r="DU1171" s="5"/>
      <c r="DV1171" s="5"/>
      <c r="DW1171" s="5"/>
      <c r="DX1171" s="5"/>
      <c r="DY1171" s="5"/>
      <c r="DZ1171" s="5"/>
      <c r="EA1171" s="5"/>
      <c r="EB1171" s="5"/>
      <c r="EC1171" s="5"/>
      <c r="ED1171" s="5"/>
      <c r="EE1171" s="5"/>
      <c r="EF1171" s="5"/>
      <c r="EG1171" s="5"/>
      <c r="EH1171" s="5"/>
      <c r="EI1171" s="5"/>
      <c r="EJ1171" s="5"/>
      <c r="EK1171" s="5"/>
      <c r="EL1171" s="5"/>
      <c r="EM1171" s="5"/>
      <c r="EN1171" s="5"/>
      <c r="EO1171" s="5"/>
      <c r="EP1171" s="5"/>
      <c r="EQ1171" s="5"/>
      <c r="ER1171" s="5"/>
      <c r="ES1171" s="5"/>
      <c r="ET1171" s="5"/>
      <c r="EU1171" s="5"/>
      <c r="EV1171" s="5"/>
      <c r="EW1171" s="5"/>
      <c r="EX1171" s="5"/>
      <c r="EY1171" s="5"/>
      <c r="EZ1171" s="5"/>
      <c r="FA1171" s="5"/>
      <c r="FB1171" s="5"/>
      <c r="FC1171" s="5"/>
      <c r="FD1171" s="5"/>
      <c r="FE1171" s="5"/>
      <c r="FF1171" s="5"/>
      <c r="FG1171" s="5"/>
      <c r="FH1171" s="5"/>
      <c r="FI1171" s="5"/>
      <c r="FJ1171" s="5"/>
      <c r="FK1171" s="5"/>
      <c r="FL1171" s="5"/>
      <c r="FM1171" s="5"/>
      <c r="FN1171" s="5"/>
      <c r="FO1171" s="5"/>
      <c r="FP1171" s="5"/>
      <c r="FQ1171" s="5"/>
      <c r="FR1171" s="5"/>
      <c r="FS1171" s="5"/>
      <c r="FT1171" s="5"/>
      <c r="FU1171" s="5"/>
      <c r="FV1171" s="5"/>
      <c r="FW1171" s="5"/>
      <c r="FX1171" s="5"/>
      <c r="FY1171" s="5"/>
      <c r="FZ1171" s="5"/>
      <c r="GA1171" s="5"/>
      <c r="GB1171" s="5"/>
      <c r="GC1171" s="5"/>
      <c r="GD1171" s="5"/>
      <c r="GE1171" s="5"/>
      <c r="GF1171" s="5"/>
      <c r="GG1171" s="5"/>
      <c r="GH1171" s="5"/>
      <c r="GI1171" s="5"/>
      <c r="GJ1171" s="5"/>
      <c r="GK1171" s="5"/>
      <c r="GL1171" s="5"/>
      <c r="GM1171" s="5"/>
      <c r="GN1171" s="5"/>
      <c r="GO1171" s="5"/>
      <c r="GP1171" s="5"/>
      <c r="GQ1171" s="5"/>
      <c r="GR1171" s="5"/>
      <c r="GS1171" s="5"/>
      <c r="GT1171" s="5"/>
      <c r="GU1171" s="5"/>
      <c r="GV1171" s="5"/>
      <c r="GW1171" s="5"/>
      <c r="GX1171" s="5"/>
      <c r="GY1171" s="5"/>
      <c r="GZ1171" s="5"/>
      <c r="HA1171" s="5"/>
      <c r="HB1171" s="5"/>
      <c r="HC1171" s="5"/>
      <c r="HD1171" s="5"/>
      <c r="HE1171" s="5"/>
      <c r="HF1171" s="5"/>
      <c r="HG1171" s="5"/>
      <c r="HH1171" s="5"/>
      <c r="HI1171" s="5"/>
      <c r="HJ1171" s="5"/>
      <c r="HK1171" s="5"/>
      <c r="HL1171" s="5"/>
      <c r="HM1171" s="5"/>
      <c r="HN1171" s="5"/>
      <c r="HO1171" s="5"/>
      <c r="HP1171" s="5"/>
      <c r="HQ1171" s="5"/>
      <c r="HR1171" s="5"/>
      <c r="HS1171" s="5"/>
      <c r="HT1171" s="5"/>
      <c r="HU1171" s="5"/>
      <c r="HV1171" s="5"/>
      <c r="HW1171" s="5"/>
      <c r="HX1171" s="5"/>
      <c r="HY1171" s="5"/>
      <c r="HZ1171" s="5"/>
      <c r="IA1171" s="5"/>
      <c r="IB1171" s="5"/>
      <c r="IC1171" s="5"/>
      <c r="ID1171" s="5"/>
      <c r="IE1171" s="5"/>
      <c r="IF1171" s="5"/>
      <c r="IG1171" s="5"/>
      <c r="IH1171" s="5"/>
      <c r="II1171" s="5"/>
      <c r="IJ1171" s="5"/>
      <c r="IK1171" s="5"/>
      <c r="IL1171" s="5"/>
      <c r="IM1171" s="5"/>
      <c r="IN1171" s="5"/>
      <c r="IO1171" s="5"/>
      <c r="IP1171" s="5"/>
      <c r="IQ1171" s="5"/>
      <c r="IR1171" s="5"/>
      <c r="IS1171" s="5"/>
      <c r="IT1171" s="5"/>
      <c r="IU1171" s="5"/>
      <c r="IV1171" s="5"/>
      <c r="IW1171" s="5"/>
      <c r="IX1171" s="5"/>
      <c r="IY1171" s="5"/>
      <c r="IZ1171" s="5"/>
      <c r="JA1171" s="5"/>
      <c r="JB1171" s="5"/>
      <c r="JC1171" s="5"/>
      <c r="JD1171" s="5"/>
      <c r="JE1171" s="5"/>
      <c r="JF1171" s="5"/>
      <c r="JG1171" s="5"/>
      <c r="JH1171" s="5"/>
      <c r="JI1171" s="5"/>
      <c r="JJ1171" s="5"/>
      <c r="JK1171" s="5"/>
      <c r="JL1171" s="5"/>
      <c r="JM1171" s="5"/>
      <c r="JN1171" s="5"/>
      <c r="JO1171" s="5"/>
      <c r="JP1171" s="5"/>
      <c r="JQ1171" s="5"/>
      <c r="JR1171" s="5"/>
      <c r="JS1171" s="5"/>
      <c r="JT1171" s="5"/>
      <c r="JU1171" s="5"/>
      <c r="JV1171" s="5"/>
      <c r="JW1171" s="5"/>
      <c r="JX1171" s="5"/>
      <c r="JY1171" s="5"/>
      <c r="JZ1171" s="5"/>
      <c r="KA1171" s="5"/>
      <c r="KB1171" s="5"/>
      <c r="KC1171" s="5"/>
      <c r="KD1171" s="5"/>
      <c r="KE1171" s="5"/>
      <c r="KF1171" s="5"/>
      <c r="KG1171" s="5"/>
      <c r="KH1171" s="5"/>
      <c r="KI1171" s="5"/>
      <c r="KJ1171" s="5"/>
      <c r="KK1171" s="5"/>
      <c r="KL1171" s="5"/>
      <c r="KM1171" s="5"/>
      <c r="KN1171" s="5"/>
      <c r="KO1171" s="5"/>
      <c r="KP1171" s="5"/>
      <c r="KQ1171" s="5"/>
      <c r="KR1171" s="5"/>
      <c r="KS1171" s="5"/>
      <c r="KT1171" s="5"/>
      <c r="KU1171" s="5"/>
      <c r="KV1171" s="5"/>
      <c r="KW1171" s="5"/>
      <c r="KX1171" s="5"/>
      <c r="KY1171" s="5"/>
      <c r="KZ1171" s="5"/>
      <c r="LA1171" s="5"/>
      <c r="LB1171" s="5"/>
      <c r="LC1171" s="5"/>
      <c r="LD1171" s="5"/>
      <c r="LE1171" s="5"/>
      <c r="LF1171" s="5"/>
      <c r="LG1171" s="5"/>
      <c r="LH1171" s="5"/>
      <c r="LI1171" s="5"/>
      <c r="LJ1171" s="5"/>
      <c r="LK1171" s="5"/>
      <c r="LL1171" s="5"/>
      <c r="LM1171" s="5"/>
      <c r="LN1171" s="5"/>
      <c r="LO1171" s="5"/>
      <c r="LP1171" s="5"/>
      <c r="LQ1171" s="5"/>
      <c r="LR1171" s="5"/>
      <c r="LS1171" s="5"/>
      <c r="LT1171" s="5"/>
      <c r="LU1171" s="5"/>
      <c r="LV1171" s="5"/>
      <c r="LW1171" s="5"/>
      <c r="LX1171" s="5"/>
      <c r="LY1171" s="5"/>
      <c r="LZ1171" s="5"/>
      <c r="MA1171" s="5"/>
      <c r="MB1171" s="5"/>
      <c r="MC1171" s="5"/>
      <c r="MD1171" s="5"/>
      <c r="ME1171" s="5"/>
      <c r="MF1171" s="5"/>
      <c r="MG1171" s="5"/>
      <c r="MH1171" s="5"/>
      <c r="MI1171" s="5"/>
      <c r="MJ1171" s="5"/>
      <c r="MK1171" s="5"/>
      <c r="ML1171" s="5"/>
      <c r="MM1171" s="5"/>
      <c r="MN1171" s="5"/>
      <c r="MO1171" s="5"/>
      <c r="MP1171" s="5"/>
      <c r="MQ1171" s="5"/>
      <c r="MR1171" s="5"/>
      <c r="MS1171" s="5"/>
      <c r="MT1171" s="5"/>
      <c r="MU1171" s="5"/>
      <c r="MV1171" s="5"/>
      <c r="MW1171" s="5"/>
      <c r="MX1171" s="5"/>
      <c r="MY1171" s="5"/>
      <c r="MZ1171" s="5"/>
      <c r="NA1171" s="5"/>
      <c r="NB1171" s="5"/>
      <c r="NC1171" s="5"/>
      <c r="ND1171" s="5"/>
      <c r="NE1171" s="5"/>
      <c r="NF1171" s="5"/>
      <c r="NG1171" s="5"/>
      <c r="NH1171" s="5"/>
      <c r="NI1171" s="5"/>
      <c r="NJ1171" s="5"/>
      <c r="NK1171" s="5"/>
      <c r="NL1171" s="5"/>
      <c r="NM1171" s="5"/>
      <c r="NN1171" s="5"/>
      <c r="NO1171" s="5"/>
      <c r="NP1171" s="5"/>
      <c r="NQ1171" s="5"/>
      <c r="NR1171" s="5"/>
      <c r="NS1171" s="5"/>
      <c r="NT1171" s="5"/>
      <c r="NU1171" s="5"/>
      <c r="NV1171" s="5"/>
      <c r="NW1171" s="5"/>
      <c r="NX1171" s="5"/>
      <c r="NY1171" s="5"/>
      <c r="NZ1171" s="5"/>
      <c r="OA1171" s="5"/>
      <c r="OB1171" s="5"/>
      <c r="OC1171" s="5"/>
      <c r="OD1171" s="5"/>
      <c r="OE1171" s="5"/>
      <c r="OF1171" s="5"/>
      <c r="OG1171" s="5"/>
      <c r="OH1171" s="5"/>
      <c r="OI1171" s="5"/>
      <c r="OJ1171" s="5"/>
      <c r="OK1171" s="5"/>
      <c r="OL1171" s="5"/>
      <c r="OM1171" s="5"/>
      <c r="ON1171" s="5"/>
      <c r="OO1171" s="5"/>
      <c r="OP1171" s="5"/>
      <c r="OQ1171" s="5"/>
      <c r="OR1171" s="5"/>
      <c r="OS1171" s="5"/>
      <c r="OT1171" s="5"/>
      <c r="OU1171" s="5"/>
      <c r="OV1171" s="5"/>
      <c r="OW1171" s="5"/>
      <c r="OX1171" s="5"/>
      <c r="OY1171" s="5"/>
      <c r="OZ1171" s="5"/>
      <c r="PA1171" s="5"/>
      <c r="PB1171" s="5"/>
      <c r="PC1171" s="5"/>
      <c r="PD1171" s="5"/>
      <c r="PE1171" s="5"/>
      <c r="PF1171" s="5"/>
      <c r="PG1171" s="5"/>
      <c r="PH1171" s="5"/>
      <c r="PI1171" s="5"/>
      <c r="PJ1171" s="5"/>
      <c r="PK1171" s="5"/>
      <c r="PL1171" s="5"/>
      <c r="PM1171" s="5"/>
      <c r="PN1171" s="5"/>
      <c r="PO1171" s="5"/>
      <c r="PP1171" s="5"/>
      <c r="PQ1171" s="5"/>
      <c r="PR1171" s="5"/>
      <c r="PS1171" s="5"/>
      <c r="PT1171" s="5"/>
      <c r="PU1171" s="5"/>
      <c r="PV1171" s="5"/>
      <c r="PW1171" s="5"/>
      <c r="PX1171" s="5"/>
      <c r="PY1171" s="5"/>
      <c r="PZ1171" s="5"/>
      <c r="QA1171" s="5"/>
      <c r="QB1171" s="5"/>
      <c r="QC1171" s="5"/>
      <c r="QD1171" s="5"/>
      <c r="QE1171" s="5"/>
      <c r="QF1171" s="5"/>
      <c r="QG1171" s="5"/>
      <c r="QH1171" s="5"/>
      <c r="QI1171" s="5"/>
      <c r="QJ1171" s="5"/>
      <c r="QK1171" s="5"/>
      <c r="QL1171" s="5"/>
      <c r="QM1171" s="5"/>
      <c r="QN1171" s="5"/>
      <c r="QO1171" s="5"/>
      <c r="QP1171" s="5"/>
      <c r="QQ1171" s="5"/>
      <c r="QR1171" s="5"/>
      <c r="QS1171" s="5"/>
      <c r="QT1171" s="5"/>
      <c r="QU1171" s="5"/>
      <c r="QV1171" s="5"/>
      <c r="QW1171" s="5"/>
      <c r="QX1171" s="5"/>
      <c r="QY1171" s="5"/>
      <c r="QZ1171" s="5"/>
      <c r="RA1171" s="5"/>
      <c r="RB1171" s="5"/>
      <c r="RC1171" s="5"/>
      <c r="RD1171" s="5"/>
      <c r="RE1171" s="5"/>
      <c r="RF1171" s="5"/>
      <c r="RG1171" s="5"/>
      <c r="RH1171" s="5"/>
      <c r="RI1171" s="5"/>
      <c r="RJ1171" s="5"/>
      <c r="RK1171" s="5"/>
      <c r="RL1171" s="5"/>
      <c r="RM1171" s="5"/>
      <c r="RN1171" s="5"/>
      <c r="RO1171" s="5"/>
      <c r="RP1171" s="5"/>
      <c r="RQ1171" s="5"/>
      <c r="RR1171" s="5"/>
      <c r="RS1171" s="5"/>
      <c r="RT1171" s="5"/>
      <c r="RU1171" s="5"/>
      <c r="RV1171" s="5"/>
      <c r="RW1171" s="5"/>
      <c r="RX1171" s="5"/>
      <c r="RY1171" s="5"/>
      <c r="RZ1171" s="5"/>
      <c r="SA1171" s="5"/>
      <c r="SB1171" s="5"/>
      <c r="SC1171" s="5"/>
      <c r="SD1171" s="5"/>
      <c r="SE1171" s="5"/>
      <c r="SF1171" s="5"/>
      <c r="SG1171" s="5"/>
      <c r="SH1171" s="5"/>
      <c r="SI1171" s="5"/>
      <c r="SJ1171" s="5"/>
      <c r="SK1171" s="5"/>
      <c r="SL1171" s="5"/>
      <c r="SM1171" s="5"/>
      <c r="SN1171" s="5"/>
      <c r="SO1171" s="5"/>
      <c r="SP1171" s="5"/>
      <c r="SQ1171" s="5"/>
      <c r="SR1171" s="5"/>
      <c r="SS1171" s="5"/>
      <c r="ST1171" s="5"/>
      <c r="SU1171" s="5"/>
      <c r="SV1171" s="5"/>
      <c r="SW1171" s="5"/>
      <c r="SX1171" s="5"/>
      <c r="SY1171" s="5"/>
      <c r="SZ1171" s="5"/>
      <c r="TA1171" s="5"/>
      <c r="TB1171" s="5"/>
      <c r="TC1171" s="5"/>
      <c r="TD1171" s="5"/>
      <c r="TE1171" s="5"/>
      <c r="TF1171" s="5"/>
      <c r="TG1171" s="5"/>
      <c r="TH1171" s="5"/>
      <c r="TI1171" s="5"/>
      <c r="TJ1171" s="5"/>
      <c r="TK1171" s="5"/>
      <c r="TL1171" s="5"/>
      <c r="TM1171" s="5"/>
      <c r="TN1171" s="5"/>
      <c r="TO1171" s="5"/>
      <c r="TP1171" s="5"/>
      <c r="TQ1171" s="5"/>
      <c r="TR1171" s="5"/>
      <c r="TS1171" s="5"/>
      <c r="TT1171" s="5"/>
      <c r="TU1171" s="5"/>
      <c r="TV1171" s="5"/>
      <c r="TW1171" s="5"/>
      <c r="TX1171" s="5"/>
      <c r="TY1171" s="5"/>
      <c r="TZ1171" s="5"/>
      <c r="UA1171" s="5"/>
      <c r="UB1171" s="5"/>
      <c r="UC1171" s="5"/>
      <c r="UD1171" s="5"/>
      <c r="UE1171" s="5"/>
      <c r="UF1171" s="5"/>
      <c r="UG1171" s="5"/>
      <c r="UH1171" s="5"/>
      <c r="UI1171" s="5"/>
      <c r="UJ1171" s="5"/>
      <c r="UK1171" s="5"/>
      <c r="UL1171" s="5"/>
      <c r="UM1171" s="5"/>
      <c r="UN1171" s="5"/>
      <c r="UO1171" s="5"/>
      <c r="UP1171" s="5"/>
      <c r="UQ1171" s="5"/>
      <c r="UR1171" s="5"/>
      <c r="US1171" s="5"/>
      <c r="UT1171" s="5"/>
      <c r="UU1171" s="5"/>
      <c r="UV1171" s="5"/>
      <c r="UW1171" s="5"/>
      <c r="UX1171" s="5"/>
      <c r="UY1171" s="5"/>
      <c r="UZ1171" s="5"/>
      <c r="VA1171" s="5"/>
      <c r="VB1171" s="5"/>
      <c r="VC1171" s="5"/>
      <c r="VD1171" s="5"/>
      <c r="VE1171" s="5"/>
      <c r="VF1171" s="5"/>
      <c r="VG1171" s="5"/>
      <c r="VH1171" s="5"/>
      <c r="VI1171" s="5"/>
      <c r="VJ1171" s="5"/>
      <c r="VK1171" s="5"/>
      <c r="VL1171" s="5"/>
      <c r="VM1171" s="5"/>
      <c r="VN1171" s="5"/>
      <c r="VO1171" s="5"/>
      <c r="VP1171" s="5"/>
      <c r="VQ1171" s="5"/>
      <c r="VR1171" s="5"/>
      <c r="VS1171" s="5"/>
      <c r="VT1171" s="5"/>
      <c r="VU1171" s="5"/>
      <c r="VV1171" s="5"/>
      <c r="VW1171" s="5"/>
      <c r="VX1171" s="5"/>
      <c r="VY1171" s="5"/>
      <c r="VZ1171" s="5"/>
      <c r="WA1171" s="5"/>
      <c r="WB1171" s="5"/>
      <c r="WC1171" s="5"/>
      <c r="WD1171" s="5"/>
      <c r="WE1171" s="5"/>
      <c r="WF1171" s="5"/>
      <c r="WG1171" s="5"/>
      <c r="WH1171" s="5"/>
      <c r="WI1171" s="5"/>
      <c r="WJ1171" s="5"/>
      <c r="WK1171" s="5"/>
      <c r="WL1171" s="5"/>
      <c r="WM1171" s="5"/>
      <c r="WN1171" s="5"/>
      <c r="WO1171" s="5"/>
      <c r="WP1171" s="5"/>
      <c r="WQ1171" s="5"/>
      <c r="WR1171" s="5"/>
      <c r="WS1171" s="5"/>
      <c r="WT1171" s="5"/>
      <c r="WU1171" s="5"/>
      <c r="WV1171" s="5"/>
      <c r="WW1171" s="5"/>
      <c r="WX1171" s="5"/>
      <c r="WY1171" s="5"/>
      <c r="WZ1171" s="5"/>
      <c r="XA1171" s="5"/>
      <c r="XB1171" s="5"/>
      <c r="XC1171" s="5"/>
      <c r="XD1171" s="5"/>
      <c r="XE1171" s="5"/>
      <c r="XF1171" s="5"/>
      <c r="XG1171" s="5"/>
      <c r="XH1171" s="5"/>
      <c r="XI1171" s="5"/>
      <c r="XJ1171" s="5"/>
      <c r="XK1171" s="5"/>
      <c r="XL1171" s="5"/>
      <c r="XM1171" s="5"/>
      <c r="XN1171" s="5"/>
      <c r="XO1171" s="5"/>
      <c r="XP1171" s="5"/>
      <c r="XQ1171" s="5"/>
      <c r="XR1171" s="5"/>
      <c r="XS1171" s="5"/>
      <c r="XT1171" s="5"/>
      <c r="XU1171" s="5"/>
      <c r="XV1171" s="5"/>
      <c r="XW1171" s="5"/>
      <c r="XX1171" s="5"/>
      <c r="XY1171" s="5"/>
      <c r="XZ1171" s="5"/>
      <c r="YA1171" s="5"/>
      <c r="YB1171" s="5"/>
      <c r="YC1171" s="5"/>
      <c r="YD1171" s="5"/>
      <c r="YE1171" s="5"/>
      <c r="YF1171" s="5"/>
      <c r="YG1171" s="5"/>
      <c r="YH1171" s="5"/>
      <c r="YI1171" s="5"/>
      <c r="YJ1171" s="5"/>
      <c r="YK1171" s="5"/>
      <c r="YL1171" s="5"/>
      <c r="YM1171" s="5"/>
      <c r="YN1171" s="5"/>
      <c r="YO1171" s="5"/>
      <c r="YP1171" s="5"/>
      <c r="YQ1171" s="5"/>
      <c r="YR1171" s="5"/>
      <c r="YS1171" s="5"/>
      <c r="YT1171" s="5"/>
      <c r="YU1171" s="5"/>
      <c r="YV1171" s="5"/>
      <c r="YW1171" s="5"/>
      <c r="YX1171" s="5"/>
      <c r="YY1171" s="5"/>
      <c r="YZ1171" s="5"/>
      <c r="ZA1171" s="5"/>
      <c r="ZB1171" s="5"/>
      <c r="ZC1171" s="5"/>
      <c r="ZD1171" s="5"/>
      <c r="ZE1171" s="5"/>
      <c r="ZF1171" s="5"/>
      <c r="ZG1171" s="5"/>
      <c r="ZH1171" s="5"/>
      <c r="ZI1171" s="5"/>
      <c r="ZJ1171" s="5"/>
      <c r="ZK1171" s="5"/>
      <c r="ZL1171" s="5"/>
      <c r="ZM1171" s="5"/>
      <c r="ZN1171" s="5"/>
      <c r="ZO1171" s="5"/>
      <c r="ZP1171" s="5"/>
      <c r="ZQ1171" s="5"/>
      <c r="ZR1171" s="5"/>
      <c r="ZS1171" s="5"/>
      <c r="ZT1171" s="5"/>
      <c r="ZU1171" s="5"/>
      <c r="ZV1171" s="5"/>
      <c r="ZW1171" s="5"/>
      <c r="ZX1171" s="5"/>
      <c r="ZY1171" s="5"/>
      <c r="ZZ1171" s="5"/>
      <c r="AAA1171" s="5"/>
      <c r="AAB1171" s="5"/>
      <c r="AAC1171" s="5"/>
      <c r="AAD1171" s="5"/>
      <c r="AAE1171" s="5"/>
      <c r="AAF1171" s="5"/>
      <c r="AAG1171" s="5"/>
      <c r="AAH1171" s="5"/>
      <c r="AAI1171" s="5"/>
      <c r="AAJ1171" s="5"/>
      <c r="AAK1171" s="5"/>
      <c r="AAL1171" s="5"/>
      <c r="AAM1171" s="5"/>
      <c r="AAN1171" s="5"/>
      <c r="AAO1171" s="5"/>
      <c r="AAP1171" s="5"/>
      <c r="AAQ1171" s="5"/>
      <c r="AAR1171" s="5"/>
      <c r="AAS1171" s="5"/>
      <c r="AAT1171" s="5"/>
      <c r="AAU1171" s="5"/>
      <c r="AAV1171" s="5"/>
      <c r="AAW1171" s="5"/>
      <c r="AAX1171" s="5"/>
      <c r="AAY1171" s="5"/>
      <c r="AAZ1171" s="5"/>
      <c r="ABA1171" s="5"/>
      <c r="ABB1171" s="5"/>
      <c r="ABC1171" s="5"/>
      <c r="ABD1171" s="5"/>
      <c r="ABE1171" s="5"/>
      <c r="ABF1171" s="5"/>
      <c r="ABG1171" s="5"/>
      <c r="ABH1171" s="5"/>
      <c r="ABI1171" s="5"/>
      <c r="ABJ1171" s="5"/>
      <c r="ABK1171" s="5"/>
      <c r="ABL1171" s="5"/>
      <c r="ABM1171" s="5"/>
      <c r="ABN1171" s="5"/>
      <c r="ABO1171" s="5"/>
      <c r="ABP1171" s="5"/>
      <c r="ABQ1171" s="5"/>
      <c r="ABR1171" s="5"/>
      <c r="ABS1171" s="5"/>
      <c r="ABT1171" s="5"/>
      <c r="ABU1171" s="5"/>
      <c r="ABV1171" s="5"/>
      <c r="ABW1171" s="5"/>
      <c r="ABX1171" s="5"/>
      <c r="ABY1171" s="5"/>
      <c r="ABZ1171" s="5"/>
      <c r="ACA1171" s="5"/>
      <c r="ACB1171" s="5"/>
      <c r="ACC1171" s="5"/>
      <c r="ACD1171" s="5"/>
      <c r="ACE1171" s="5"/>
      <c r="ACF1171" s="5"/>
      <c r="ACG1171" s="5"/>
      <c r="ACH1171" s="5"/>
      <c r="ACI1171" s="5"/>
      <c r="ACJ1171" s="5"/>
      <c r="ACK1171" s="5"/>
      <c r="ACL1171" s="5"/>
      <c r="ACM1171" s="5"/>
      <c r="ACN1171" s="5"/>
      <c r="ACO1171" s="5"/>
      <c r="ACP1171" s="5"/>
      <c r="ACQ1171" s="5"/>
      <c r="ACR1171" s="5"/>
      <c r="ACS1171" s="5"/>
      <c r="ACT1171" s="5"/>
      <c r="ACU1171" s="5"/>
      <c r="ACV1171" s="5"/>
      <c r="ACW1171" s="5"/>
      <c r="ACX1171" s="5"/>
      <c r="ACY1171" s="5"/>
      <c r="ACZ1171" s="5"/>
      <c r="ADA1171" s="5"/>
      <c r="ADB1171" s="5"/>
      <c r="ADC1171" s="5"/>
      <c r="ADD1171" s="5"/>
      <c r="ADE1171" s="5"/>
      <c r="ADF1171" s="5"/>
      <c r="ADG1171" s="5"/>
      <c r="ADH1171" s="5"/>
      <c r="ADI1171" s="5"/>
      <c r="ADJ1171" s="5"/>
      <c r="ADK1171" s="5"/>
      <c r="ADL1171" s="5"/>
      <c r="ADM1171" s="5"/>
      <c r="ADN1171" s="5"/>
      <c r="ADO1171" s="5"/>
      <c r="ADP1171" s="5"/>
      <c r="ADQ1171" s="5"/>
      <c r="ADR1171" s="5"/>
      <c r="ADS1171" s="5"/>
      <c r="ADT1171" s="5"/>
      <c r="ADU1171" s="5"/>
      <c r="ADV1171" s="5"/>
      <c r="ADW1171" s="5"/>
      <c r="ADX1171" s="5"/>
      <c r="ADY1171" s="5"/>
      <c r="ADZ1171" s="5"/>
      <c r="AEA1171" s="5"/>
      <c r="AEB1171" s="5"/>
      <c r="AEC1171" s="5"/>
      <c r="AED1171" s="5"/>
      <c r="AEE1171" s="5"/>
      <c r="AEF1171" s="5"/>
      <c r="AEG1171" s="5"/>
      <c r="AEH1171" s="5"/>
      <c r="AEI1171" s="5"/>
      <c r="AEJ1171" s="5"/>
      <c r="AEK1171" s="5"/>
      <c r="AEL1171" s="5"/>
      <c r="AEM1171" s="5"/>
      <c r="AEN1171" s="5"/>
      <c r="AEO1171" s="5"/>
      <c r="AEP1171" s="5"/>
      <c r="AEQ1171" s="5"/>
      <c r="AER1171" s="5"/>
      <c r="AES1171" s="5"/>
      <c r="AET1171" s="5"/>
      <c r="AEU1171" s="5"/>
      <c r="AEV1171" s="5"/>
      <c r="AEW1171" s="5"/>
      <c r="AEX1171" s="5"/>
      <c r="AEY1171" s="5"/>
      <c r="AEZ1171" s="5"/>
      <c r="AFA1171" s="5"/>
      <c r="AFB1171" s="5"/>
      <c r="AFC1171" s="5"/>
      <c r="AFD1171" s="5"/>
      <c r="AFE1171" s="5"/>
      <c r="AFF1171" s="5"/>
      <c r="AFG1171" s="5"/>
      <c r="AFH1171" s="5"/>
      <c r="AFI1171" s="5"/>
      <c r="AFJ1171" s="5"/>
      <c r="AFK1171" s="5"/>
      <c r="AFL1171" s="5"/>
      <c r="AFM1171" s="5"/>
      <c r="AFN1171" s="5"/>
      <c r="AFO1171" s="5"/>
      <c r="AFP1171" s="5"/>
      <c r="AFQ1171" s="5"/>
      <c r="AFR1171" s="5"/>
      <c r="AFS1171" s="5"/>
      <c r="AFT1171" s="5"/>
      <c r="AFU1171" s="5"/>
      <c r="AFV1171" s="5"/>
      <c r="AFW1171" s="5"/>
      <c r="AFX1171" s="5"/>
      <c r="AFY1171" s="5"/>
      <c r="AFZ1171" s="5"/>
      <c r="AGA1171" s="5"/>
      <c r="AGB1171" s="5"/>
      <c r="AGC1171" s="5"/>
      <c r="AGD1171" s="5"/>
      <c r="AGE1171" s="5"/>
      <c r="AGF1171" s="5"/>
      <c r="AGG1171" s="5"/>
      <c r="AGH1171" s="5"/>
      <c r="AGI1171" s="5"/>
      <c r="AGJ1171" s="5"/>
      <c r="AGK1171" s="5"/>
      <c r="AGL1171" s="5"/>
      <c r="AGM1171" s="5"/>
      <c r="AGN1171" s="5"/>
      <c r="AGO1171" s="5"/>
      <c r="AGP1171" s="5"/>
      <c r="AGQ1171" s="5"/>
      <c r="AGR1171" s="5"/>
      <c r="AGS1171" s="5"/>
      <c r="AGT1171" s="5"/>
      <c r="AGU1171" s="5"/>
      <c r="AGV1171" s="5"/>
      <c r="AGW1171" s="5"/>
      <c r="AGX1171" s="5"/>
      <c r="AGY1171" s="5"/>
      <c r="AGZ1171" s="5"/>
      <c r="AHA1171" s="5"/>
      <c r="AHB1171" s="5"/>
      <c r="AHC1171" s="5"/>
      <c r="AHD1171" s="5"/>
      <c r="AHE1171" s="5"/>
      <c r="AHF1171" s="5"/>
      <c r="AHG1171" s="5"/>
      <c r="AHH1171" s="5"/>
      <c r="AHI1171" s="5"/>
      <c r="AHJ1171" s="5"/>
      <c r="AHK1171" s="5"/>
      <c r="AHL1171" s="5"/>
      <c r="AHM1171" s="5"/>
      <c r="AHN1171" s="5"/>
      <c r="AHO1171" s="5"/>
      <c r="AHP1171" s="5"/>
      <c r="AHQ1171" s="5"/>
      <c r="AHR1171" s="5"/>
      <c r="AHS1171" s="5"/>
      <c r="AHT1171" s="5"/>
      <c r="AHU1171" s="5"/>
      <c r="AHV1171" s="5"/>
      <c r="AHW1171" s="5"/>
      <c r="AHX1171" s="5"/>
      <c r="AHY1171" s="5"/>
      <c r="AHZ1171" s="5"/>
      <c r="AIA1171" s="5"/>
      <c r="AIB1171" s="5"/>
      <c r="AIC1171" s="5"/>
      <c r="AID1171" s="5"/>
      <c r="AIE1171" s="5"/>
      <c r="AIF1171" s="5"/>
      <c r="AIG1171" s="5"/>
      <c r="AIH1171" s="5"/>
      <c r="AII1171" s="5"/>
      <c r="AIJ1171" s="5"/>
      <c r="AIK1171" s="5"/>
      <c r="AIL1171" s="5"/>
      <c r="AIM1171" s="5"/>
      <c r="AIN1171" s="5"/>
      <c r="AIO1171" s="5"/>
      <c r="AIP1171" s="5"/>
      <c r="AIQ1171" s="5"/>
      <c r="AIR1171" s="5"/>
      <c r="AIS1171" s="5"/>
      <c r="AIT1171" s="5"/>
      <c r="AIU1171" s="5"/>
      <c r="AIV1171" s="5"/>
      <c r="AIW1171" s="5"/>
      <c r="AIX1171" s="5"/>
      <c r="AIY1171" s="5"/>
      <c r="AIZ1171" s="5"/>
      <c r="AJA1171" s="5"/>
      <c r="AJB1171" s="5"/>
      <c r="AJC1171" s="5"/>
      <c r="AJD1171" s="5"/>
      <c r="AJE1171" s="5"/>
      <c r="AJF1171" s="5"/>
      <c r="AJG1171" s="5"/>
      <c r="AJH1171" s="5"/>
      <c r="AJI1171" s="5"/>
      <c r="AJJ1171" s="5"/>
      <c r="AJK1171" s="5"/>
      <c r="AJL1171" s="5"/>
      <c r="AJM1171" s="5"/>
      <c r="AJN1171" s="5"/>
      <c r="AJO1171" s="5"/>
      <c r="AJP1171" s="5"/>
      <c r="AJQ1171" s="5"/>
      <c r="AJR1171" s="5"/>
      <c r="AJS1171" s="5"/>
      <c r="AJT1171" s="5"/>
      <c r="AJU1171" s="5"/>
      <c r="AJV1171" s="5"/>
      <c r="AJW1171" s="5"/>
      <c r="AJX1171" s="5"/>
      <c r="AJY1171" s="5"/>
      <c r="AJZ1171" s="5"/>
      <c r="AKA1171" s="5"/>
      <c r="AKB1171" s="5"/>
      <c r="AKC1171" s="5"/>
      <c r="AKD1171" s="5"/>
      <c r="AKE1171" s="5"/>
      <c r="AKF1171" s="5"/>
      <c r="AKG1171" s="5"/>
      <c r="AKH1171" s="5"/>
      <c r="AKI1171" s="5"/>
      <c r="AKJ1171" s="5"/>
      <c r="AKK1171" s="5"/>
      <c r="AKL1171" s="5"/>
      <c r="AKM1171" s="5"/>
      <c r="AKN1171" s="5"/>
      <c r="AKO1171" s="5"/>
      <c r="AKP1171" s="5"/>
      <c r="AKQ1171" s="5"/>
      <c r="AKR1171" s="5"/>
      <c r="AKS1171" s="5"/>
      <c r="AKT1171" s="5"/>
      <c r="AKU1171" s="5"/>
      <c r="AKV1171" s="5"/>
      <c r="AKW1171" s="5"/>
      <c r="AKX1171" s="5"/>
      <c r="AKY1171" s="5"/>
      <c r="AKZ1171" s="5"/>
      <c r="ALA1171" s="5"/>
      <c r="ALB1171" s="5"/>
      <c r="ALC1171" s="5"/>
      <c r="ALD1171" s="5"/>
      <c r="ALE1171" s="5"/>
      <c r="ALF1171" s="5"/>
      <c r="ALG1171" s="5"/>
      <c r="ALH1171" s="5"/>
      <c r="ALI1171" s="5"/>
      <c r="ALJ1171" s="5"/>
      <c r="ALK1171" s="5"/>
      <c r="ALL1171" s="5"/>
      <c r="ALM1171" s="5"/>
      <c r="ALN1171" s="5"/>
      <c r="ALO1171" s="5"/>
      <c r="ALP1171" s="5"/>
      <c r="ALQ1171" s="5"/>
      <c r="ALR1171" s="5"/>
      <c r="ALS1171" s="5"/>
      <c r="ALT1171" s="5"/>
      <c r="ALU1171" s="5"/>
      <c r="ALV1171" s="5"/>
      <c r="ALW1171" s="5"/>
      <c r="ALX1171" s="5"/>
      <c r="ALY1171" s="5"/>
      <c r="ALZ1171" s="5"/>
      <c r="AMA1171" s="5"/>
      <c r="AMB1171" s="5"/>
      <c r="AMC1171" s="5"/>
      <c r="AMD1171" s="5"/>
      <c r="AME1171" s="5"/>
      <c r="AMF1171" s="5"/>
      <c r="AMG1171" s="5"/>
      <c r="AMH1171" s="5"/>
      <c r="AMI1171" s="5"/>
      <c r="AMJ1171" s="5"/>
      <c r="AMK1171" s="5"/>
      <c r="AML1171" s="5"/>
      <c r="AMM1171" s="5"/>
      <c r="AMN1171" s="5"/>
      <c r="AMO1171" s="5"/>
      <c r="AMP1171" s="5"/>
      <c r="AMQ1171" s="5"/>
      <c r="AMR1171" s="5"/>
      <c r="AMS1171" s="5"/>
      <c r="AMT1171" s="5"/>
      <c r="AMU1171" s="5"/>
      <c r="AMV1171" s="5"/>
      <c r="AMW1171" s="5"/>
      <c r="AMX1171" s="5"/>
      <c r="AMY1171" s="5"/>
      <c r="AMZ1171" s="5"/>
      <c r="ANA1171" s="5"/>
      <c r="ANB1171" s="5"/>
      <c r="ANC1171" s="5"/>
      <c r="AND1171" s="5"/>
      <c r="ANE1171" s="5"/>
      <c r="ANF1171" s="5"/>
      <c r="ANG1171" s="5"/>
      <c r="ANH1171" s="5"/>
      <c r="ANI1171" s="5"/>
      <c r="ANJ1171" s="5"/>
      <c r="ANK1171" s="5"/>
      <c r="ANL1171" s="5"/>
      <c r="ANM1171" s="5"/>
      <c r="ANN1171" s="5"/>
      <c r="ANO1171" s="5"/>
      <c r="ANP1171" s="5"/>
      <c r="ANQ1171" s="5"/>
      <c r="ANR1171" s="5"/>
      <c r="ANS1171" s="5"/>
      <c r="ANT1171" s="5"/>
      <c r="ANU1171" s="5"/>
      <c r="ANV1171" s="5"/>
      <c r="ANW1171" s="5"/>
      <c r="ANX1171" s="5"/>
      <c r="ANY1171" s="5"/>
      <c r="ANZ1171" s="5"/>
      <c r="AOA1171" s="5"/>
      <c r="AOB1171" s="5"/>
      <c r="AOC1171" s="5"/>
      <c r="AOD1171" s="5"/>
      <c r="AOE1171" s="5"/>
      <c r="AOF1171" s="5"/>
      <c r="AOG1171" s="5"/>
      <c r="AOH1171" s="5"/>
      <c r="AOI1171" s="5"/>
      <c r="AOJ1171" s="5"/>
      <c r="AOK1171" s="5"/>
      <c r="AOL1171" s="5"/>
      <c r="AOM1171" s="5"/>
      <c r="AON1171" s="5"/>
      <c r="AOO1171" s="5"/>
      <c r="AOP1171" s="5"/>
      <c r="AOQ1171" s="5"/>
      <c r="AOR1171" s="5"/>
      <c r="AOS1171" s="5"/>
      <c r="AOT1171" s="5"/>
      <c r="AOU1171" s="5"/>
      <c r="AOV1171" s="5"/>
      <c r="AOW1171" s="5"/>
      <c r="AOX1171" s="5"/>
      <c r="AOY1171" s="5"/>
      <c r="AOZ1171" s="5"/>
      <c r="APA1171" s="5"/>
      <c r="APB1171" s="5"/>
      <c r="APC1171" s="5"/>
      <c r="APD1171" s="5"/>
      <c r="APE1171" s="5"/>
      <c r="APF1171" s="5"/>
      <c r="APG1171" s="5"/>
      <c r="APH1171" s="5"/>
      <c r="API1171" s="5"/>
      <c r="APJ1171" s="5"/>
      <c r="APK1171" s="5"/>
      <c r="APL1171" s="5"/>
      <c r="APM1171" s="5"/>
      <c r="APN1171" s="5"/>
      <c r="APO1171" s="5"/>
      <c r="APP1171" s="5"/>
      <c r="APQ1171" s="5"/>
      <c r="APR1171" s="5"/>
      <c r="APS1171" s="5"/>
      <c r="APT1171" s="5"/>
      <c r="APU1171" s="5"/>
      <c r="APV1171" s="5"/>
      <c r="APW1171" s="5"/>
      <c r="APX1171" s="5"/>
      <c r="APY1171" s="5"/>
      <c r="APZ1171" s="5"/>
      <c r="AQA1171" s="5"/>
      <c r="AQB1171" s="5"/>
      <c r="AQC1171" s="5"/>
      <c r="AQD1171" s="5"/>
      <c r="AQE1171" s="5"/>
      <c r="AQF1171" s="5"/>
      <c r="AQG1171" s="5"/>
      <c r="AQH1171" s="5"/>
      <c r="AQI1171" s="5"/>
      <c r="AQJ1171" s="5"/>
      <c r="AQK1171" s="5"/>
      <c r="AQL1171" s="5"/>
      <c r="AQM1171" s="5"/>
      <c r="AQN1171" s="5"/>
      <c r="AQO1171" s="5"/>
      <c r="AQP1171" s="5"/>
      <c r="AQQ1171" s="5"/>
      <c r="AQR1171" s="5"/>
      <c r="AQS1171" s="5"/>
      <c r="AQT1171" s="5"/>
      <c r="AQU1171" s="5"/>
      <c r="AQV1171" s="5"/>
      <c r="AQW1171" s="5"/>
      <c r="AQX1171" s="5"/>
      <c r="AQY1171" s="5"/>
      <c r="AQZ1171" s="5"/>
      <c r="ARA1171" s="5"/>
      <c r="ARB1171" s="5"/>
      <c r="ARC1171" s="5"/>
      <c r="ARD1171" s="5"/>
      <c r="ARE1171" s="5"/>
      <c r="ARF1171" s="5"/>
      <c r="ARG1171" s="5"/>
      <c r="ARH1171" s="5"/>
      <c r="ARI1171" s="5"/>
      <c r="ARJ1171" s="5"/>
      <c r="ARK1171" s="5"/>
      <c r="ARL1171" s="5"/>
      <c r="ARM1171" s="5"/>
      <c r="ARN1171" s="5"/>
      <c r="ARO1171" s="5"/>
      <c r="ARP1171" s="5"/>
      <c r="ARQ1171" s="5"/>
      <c r="ARR1171" s="5"/>
      <c r="ARS1171" s="5"/>
      <c r="ART1171" s="5"/>
      <c r="ARU1171" s="5"/>
      <c r="ARV1171" s="5"/>
      <c r="ARW1171" s="5"/>
      <c r="ARX1171" s="5"/>
      <c r="ARY1171" s="5"/>
      <c r="ARZ1171" s="5"/>
      <c r="ASA1171" s="5"/>
      <c r="ASB1171" s="5"/>
      <c r="ASC1171" s="5"/>
      <c r="ASD1171" s="5"/>
      <c r="ASE1171" s="5"/>
      <c r="ASF1171" s="5"/>
      <c r="ASG1171" s="5"/>
      <c r="ASH1171" s="5"/>
      <c r="ASI1171" s="5"/>
      <c r="ASJ1171" s="5"/>
      <c r="ASK1171" s="5"/>
      <c r="ASL1171" s="5"/>
      <c r="ASM1171" s="5"/>
      <c r="ASN1171" s="5"/>
      <c r="ASO1171" s="5"/>
      <c r="ASP1171" s="5"/>
      <c r="ASQ1171" s="5"/>
      <c r="ASR1171" s="5"/>
      <c r="ASS1171" s="5"/>
      <c r="AST1171" s="5"/>
      <c r="ASU1171" s="5"/>
      <c r="ASV1171" s="5"/>
      <c r="ASW1171" s="5"/>
      <c r="ASX1171" s="5"/>
      <c r="ASY1171" s="5"/>
      <c r="ASZ1171" s="5"/>
      <c r="ATA1171" s="5"/>
      <c r="ATB1171" s="5"/>
      <c r="ATC1171" s="5"/>
      <c r="ATD1171" s="5"/>
      <c r="ATE1171" s="5"/>
      <c r="ATF1171" s="5"/>
      <c r="ATG1171" s="5"/>
      <c r="ATH1171" s="5"/>
      <c r="ATI1171" s="5"/>
      <c r="ATJ1171" s="5"/>
      <c r="ATK1171" s="5"/>
      <c r="ATL1171" s="5"/>
      <c r="ATM1171" s="5"/>
      <c r="ATN1171" s="5"/>
      <c r="ATO1171" s="5"/>
      <c r="ATP1171" s="5"/>
      <c r="ATQ1171" s="5"/>
      <c r="ATR1171" s="5"/>
      <c r="ATS1171" s="5"/>
      <c r="ATT1171" s="5"/>
      <c r="ATU1171" s="5"/>
      <c r="ATV1171" s="5"/>
      <c r="ATW1171" s="5"/>
      <c r="ATX1171" s="5"/>
      <c r="ATY1171" s="5"/>
      <c r="ATZ1171" s="5"/>
      <c r="AUA1171" s="5"/>
      <c r="AUB1171" s="5"/>
      <c r="AUC1171" s="5"/>
      <c r="AUD1171" s="5"/>
      <c r="AUE1171" s="5"/>
      <c r="AUF1171" s="5"/>
      <c r="AUG1171" s="5"/>
      <c r="AUH1171" s="5"/>
      <c r="AUI1171" s="5"/>
      <c r="AUJ1171" s="5"/>
      <c r="AUK1171" s="5"/>
      <c r="AUL1171" s="5"/>
      <c r="AUM1171" s="5"/>
      <c r="AUN1171" s="5"/>
      <c r="AUO1171" s="5"/>
      <c r="AUP1171" s="5"/>
      <c r="AUQ1171" s="5"/>
      <c r="AUR1171" s="5"/>
      <c r="AUS1171" s="5"/>
      <c r="AUT1171" s="5"/>
      <c r="AUU1171" s="5"/>
      <c r="AUV1171" s="5"/>
      <c r="AUW1171" s="5"/>
      <c r="AUX1171" s="5"/>
      <c r="AUY1171" s="5"/>
      <c r="AUZ1171" s="5"/>
      <c r="AVA1171" s="5"/>
      <c r="AVB1171" s="5"/>
      <c r="AVC1171" s="5"/>
      <c r="AVD1171" s="5"/>
      <c r="AVE1171" s="5"/>
      <c r="AVF1171" s="5"/>
      <c r="AVG1171" s="5"/>
      <c r="AVH1171" s="5"/>
      <c r="AVI1171" s="5"/>
      <c r="AVJ1171" s="5"/>
      <c r="AVK1171" s="5"/>
      <c r="AVL1171" s="5"/>
      <c r="AVM1171" s="5"/>
      <c r="AVN1171" s="5"/>
      <c r="AVO1171" s="5"/>
      <c r="AVP1171" s="5"/>
      <c r="AVQ1171" s="5"/>
      <c r="AVR1171" s="5"/>
      <c r="AVS1171" s="5"/>
      <c r="AVT1171" s="5"/>
      <c r="AVU1171" s="5"/>
      <c r="AVV1171" s="5"/>
      <c r="AVW1171" s="5"/>
      <c r="AVX1171" s="5"/>
      <c r="AVY1171" s="5"/>
      <c r="AVZ1171" s="5"/>
      <c r="AWA1171" s="5"/>
      <c r="AWB1171" s="5"/>
      <c r="AWC1171" s="5"/>
      <c r="AWD1171" s="5"/>
      <c r="AWE1171" s="5"/>
      <c r="AWF1171" s="5"/>
      <c r="AWG1171" s="5"/>
      <c r="AWH1171" s="5"/>
      <c r="AWI1171" s="5"/>
      <c r="AWJ1171" s="5"/>
      <c r="AWK1171" s="5"/>
      <c r="AWL1171" s="5"/>
      <c r="AWM1171" s="5"/>
      <c r="AWN1171" s="5"/>
      <c r="AWO1171" s="5"/>
      <c r="AWP1171" s="5"/>
      <c r="AWQ1171" s="5"/>
      <c r="AWR1171" s="5"/>
      <c r="AWS1171" s="5"/>
      <c r="AWT1171" s="5"/>
      <c r="AWU1171" s="5"/>
      <c r="AWV1171" s="5"/>
      <c r="AWW1171" s="5"/>
      <c r="AWX1171" s="5"/>
      <c r="AWY1171" s="5"/>
      <c r="AWZ1171" s="5"/>
      <c r="AXA1171" s="5"/>
      <c r="AXB1171" s="5"/>
      <c r="AXC1171" s="5"/>
      <c r="AXD1171" s="5"/>
      <c r="AXE1171" s="5"/>
      <c r="AXF1171" s="5"/>
      <c r="AXG1171" s="5"/>
      <c r="AXH1171" s="5"/>
      <c r="AXI1171" s="5"/>
      <c r="AXJ1171" s="5"/>
      <c r="AXK1171" s="5"/>
      <c r="AXL1171" s="5"/>
      <c r="AXM1171" s="5"/>
      <c r="AXN1171" s="5"/>
      <c r="AXO1171" s="5"/>
      <c r="AXP1171" s="5"/>
      <c r="AXQ1171" s="5"/>
      <c r="AXR1171" s="5"/>
      <c r="AXS1171" s="5"/>
      <c r="AXT1171" s="5"/>
      <c r="AXU1171" s="5"/>
      <c r="AXV1171" s="5"/>
      <c r="AXW1171" s="5"/>
      <c r="AXX1171" s="5"/>
      <c r="AXY1171" s="5"/>
      <c r="AXZ1171" s="5"/>
      <c r="AYA1171" s="5"/>
      <c r="AYB1171" s="5"/>
      <c r="AYC1171" s="5"/>
      <c r="AYD1171" s="5"/>
      <c r="AYE1171" s="5"/>
      <c r="AYF1171" s="5"/>
      <c r="AYG1171" s="5"/>
      <c r="AYH1171" s="5"/>
      <c r="AYI1171" s="5"/>
      <c r="AYJ1171" s="5"/>
      <c r="AYK1171" s="5"/>
      <c r="AYL1171" s="5"/>
      <c r="AYM1171" s="5"/>
      <c r="AYN1171" s="5"/>
      <c r="AYO1171" s="5"/>
      <c r="AYP1171" s="5"/>
      <c r="AYQ1171" s="5"/>
      <c r="AYR1171" s="5"/>
      <c r="AYS1171" s="5"/>
      <c r="AYT1171" s="5"/>
      <c r="AYU1171" s="5"/>
      <c r="AYV1171" s="5"/>
      <c r="AYW1171" s="5"/>
      <c r="AYX1171" s="5"/>
      <c r="AYY1171" s="5"/>
      <c r="AYZ1171" s="5"/>
      <c r="AZA1171" s="5"/>
      <c r="AZB1171" s="5"/>
      <c r="AZC1171" s="5"/>
      <c r="AZD1171" s="5"/>
      <c r="AZE1171" s="5"/>
      <c r="AZF1171" s="5"/>
      <c r="AZG1171" s="5"/>
      <c r="AZH1171" s="5"/>
      <c r="AZI1171" s="5"/>
      <c r="AZJ1171" s="5"/>
      <c r="AZK1171" s="5"/>
      <c r="AZL1171" s="5"/>
      <c r="AZM1171" s="5"/>
      <c r="AZN1171" s="5"/>
      <c r="AZO1171" s="5"/>
      <c r="AZP1171" s="5"/>
      <c r="AZQ1171" s="5"/>
      <c r="AZR1171" s="5"/>
      <c r="AZS1171" s="5"/>
      <c r="AZT1171" s="5"/>
      <c r="AZU1171" s="5"/>
      <c r="AZV1171" s="5"/>
      <c r="AZW1171" s="5"/>
      <c r="AZX1171" s="5"/>
      <c r="AZY1171" s="5"/>
      <c r="AZZ1171" s="5"/>
      <c r="BAA1171" s="5"/>
      <c r="BAB1171" s="5"/>
      <c r="BAC1171" s="5"/>
      <c r="BAD1171" s="5"/>
      <c r="BAE1171" s="5"/>
      <c r="BAF1171" s="5"/>
      <c r="BAG1171" s="5"/>
      <c r="BAH1171" s="5"/>
      <c r="BAI1171" s="5"/>
      <c r="BAJ1171" s="5"/>
      <c r="BAK1171" s="5"/>
      <c r="BAL1171" s="5"/>
      <c r="BAM1171" s="5"/>
      <c r="BAN1171" s="5"/>
      <c r="BAO1171" s="5"/>
      <c r="BAP1171" s="5"/>
      <c r="BAQ1171" s="5"/>
      <c r="BAR1171" s="5"/>
      <c r="BAS1171" s="5"/>
      <c r="BAT1171" s="5"/>
      <c r="BAU1171" s="5"/>
      <c r="BAV1171" s="5"/>
      <c r="BAW1171" s="5"/>
      <c r="BAX1171" s="5"/>
      <c r="BAY1171" s="5"/>
      <c r="BAZ1171" s="5"/>
      <c r="BBA1171" s="5"/>
      <c r="BBB1171" s="5"/>
      <c r="BBC1171" s="5"/>
      <c r="BBD1171" s="5"/>
      <c r="BBE1171" s="5"/>
      <c r="BBF1171" s="5"/>
      <c r="BBG1171" s="5"/>
      <c r="BBH1171" s="5"/>
      <c r="BBI1171" s="5"/>
      <c r="BBJ1171" s="5"/>
      <c r="BBK1171" s="5"/>
      <c r="BBL1171" s="5"/>
      <c r="BBM1171" s="5"/>
      <c r="BBN1171" s="5"/>
      <c r="BBO1171" s="5"/>
      <c r="BBP1171" s="5"/>
      <c r="BBQ1171" s="5"/>
      <c r="BBR1171" s="5"/>
      <c r="BBS1171" s="5"/>
      <c r="BBT1171" s="5"/>
      <c r="BBU1171" s="5"/>
      <c r="BBV1171" s="5"/>
      <c r="BBW1171" s="5"/>
      <c r="BBX1171" s="5"/>
      <c r="BBY1171" s="5"/>
      <c r="BBZ1171" s="5"/>
      <c r="BCA1171" s="5"/>
      <c r="BCB1171" s="5"/>
      <c r="BCC1171" s="5"/>
      <c r="BCD1171" s="5"/>
      <c r="BCE1171" s="5"/>
      <c r="BCF1171" s="5"/>
      <c r="BCG1171" s="5"/>
      <c r="BCH1171" s="5"/>
      <c r="BCI1171" s="5"/>
      <c r="BCJ1171" s="5"/>
      <c r="BCK1171" s="5"/>
      <c r="BCL1171" s="5"/>
      <c r="BCM1171" s="5"/>
      <c r="BCN1171" s="5"/>
      <c r="BCO1171" s="5"/>
      <c r="BCP1171" s="5"/>
      <c r="BCQ1171" s="5"/>
      <c r="BCR1171" s="5"/>
      <c r="BCS1171" s="5"/>
      <c r="BCT1171" s="5"/>
      <c r="BCU1171" s="5"/>
      <c r="BCV1171" s="5"/>
      <c r="BCW1171" s="5"/>
      <c r="BCX1171" s="5"/>
      <c r="BCY1171" s="5"/>
      <c r="BCZ1171" s="5"/>
      <c r="BDA1171" s="5"/>
      <c r="BDB1171" s="5"/>
      <c r="BDC1171" s="5"/>
      <c r="BDD1171" s="5"/>
      <c r="BDE1171" s="5"/>
      <c r="BDF1171" s="5"/>
      <c r="BDG1171" s="5"/>
      <c r="BDH1171" s="5"/>
      <c r="BDI1171" s="5"/>
      <c r="BDJ1171" s="5"/>
      <c r="BDK1171" s="5"/>
      <c r="BDL1171" s="5"/>
      <c r="BDM1171" s="5"/>
      <c r="BDN1171" s="5"/>
      <c r="BDO1171" s="5"/>
      <c r="BDP1171" s="5"/>
      <c r="BDQ1171" s="5"/>
      <c r="BDR1171" s="5"/>
      <c r="BDS1171" s="5"/>
      <c r="BDT1171" s="5"/>
      <c r="BDU1171" s="5"/>
      <c r="BDV1171" s="5"/>
      <c r="BDW1171" s="5"/>
      <c r="BDX1171" s="5"/>
      <c r="BDY1171" s="5"/>
      <c r="BDZ1171" s="5"/>
      <c r="BEA1171" s="5"/>
      <c r="BEB1171" s="5"/>
      <c r="BEC1171" s="5"/>
      <c r="BED1171" s="5"/>
      <c r="BEE1171" s="5"/>
      <c r="BEF1171" s="5"/>
      <c r="BEG1171" s="5"/>
      <c r="BEH1171" s="5"/>
      <c r="BEI1171" s="5"/>
      <c r="BEJ1171" s="5"/>
      <c r="BEK1171" s="5"/>
      <c r="BEL1171" s="5"/>
      <c r="BEM1171" s="5"/>
      <c r="BEN1171" s="5"/>
      <c r="BEO1171" s="5"/>
      <c r="BEP1171" s="5"/>
      <c r="BEQ1171" s="5"/>
      <c r="BER1171" s="5"/>
      <c r="BES1171" s="5"/>
      <c r="BET1171" s="5"/>
      <c r="BEU1171" s="5"/>
      <c r="BEV1171" s="5"/>
      <c r="BEW1171" s="5"/>
      <c r="BEX1171" s="5"/>
      <c r="BEY1171" s="5"/>
      <c r="BEZ1171" s="5"/>
      <c r="BFA1171" s="5"/>
      <c r="BFB1171" s="5"/>
      <c r="BFC1171" s="5"/>
      <c r="BFD1171" s="5"/>
      <c r="BFE1171" s="5"/>
      <c r="BFF1171" s="5"/>
      <c r="BFG1171" s="5"/>
      <c r="BFH1171" s="5"/>
      <c r="BFI1171" s="5"/>
      <c r="BFJ1171" s="5"/>
      <c r="BFK1171" s="5"/>
      <c r="BFL1171" s="5"/>
      <c r="BFM1171" s="5"/>
      <c r="BFN1171" s="5"/>
      <c r="BFO1171" s="5"/>
      <c r="BFP1171" s="5"/>
      <c r="BFQ1171" s="5"/>
      <c r="BFR1171" s="5"/>
      <c r="BFS1171" s="5"/>
      <c r="BFT1171" s="5"/>
      <c r="BFU1171" s="5"/>
      <c r="BFV1171" s="5"/>
      <c r="BFW1171" s="5"/>
      <c r="BFX1171" s="5"/>
      <c r="BFY1171" s="5"/>
      <c r="BFZ1171" s="5"/>
      <c r="BGA1171" s="5"/>
      <c r="BGB1171" s="5"/>
      <c r="BGC1171" s="5"/>
      <c r="BGD1171" s="5"/>
      <c r="BGE1171" s="5"/>
      <c r="BGF1171" s="5"/>
      <c r="BGG1171" s="5"/>
      <c r="BGH1171" s="5"/>
      <c r="BGI1171" s="5"/>
      <c r="BGJ1171" s="5"/>
      <c r="BGK1171" s="5"/>
      <c r="BGL1171" s="5"/>
      <c r="BGM1171" s="5"/>
      <c r="BGN1171" s="5"/>
      <c r="BGO1171" s="5"/>
      <c r="BGP1171" s="5"/>
      <c r="BGQ1171" s="5"/>
      <c r="BGR1171" s="5"/>
      <c r="BGS1171" s="5"/>
      <c r="BGT1171" s="5"/>
      <c r="BGU1171" s="5"/>
      <c r="BGV1171" s="5"/>
      <c r="BGW1171" s="5"/>
      <c r="BGX1171" s="5"/>
      <c r="BGY1171" s="5"/>
      <c r="BGZ1171" s="5"/>
      <c r="BHA1171" s="5"/>
      <c r="BHB1171" s="5"/>
      <c r="BHC1171" s="5"/>
      <c r="BHD1171" s="5"/>
      <c r="BHE1171" s="5"/>
      <c r="BHF1171" s="5"/>
      <c r="BHG1171" s="5"/>
      <c r="BHH1171" s="5"/>
      <c r="BHI1171" s="5"/>
      <c r="BHJ1171" s="5"/>
      <c r="BHK1171" s="5"/>
      <c r="BHL1171" s="5"/>
      <c r="BHM1171" s="5"/>
      <c r="BHN1171" s="5"/>
      <c r="BHO1171" s="5"/>
      <c r="BHP1171" s="5"/>
      <c r="BHQ1171" s="5"/>
      <c r="BHR1171" s="5"/>
      <c r="BHS1171" s="5"/>
      <c r="BHT1171" s="5"/>
      <c r="BHU1171" s="5"/>
      <c r="BHV1171" s="5"/>
      <c r="BHW1171" s="5"/>
      <c r="BHX1171" s="5"/>
      <c r="BHY1171" s="5"/>
      <c r="BHZ1171" s="5"/>
      <c r="BIA1171" s="5"/>
      <c r="BIB1171" s="5"/>
      <c r="BIC1171" s="5"/>
      <c r="BID1171" s="5"/>
      <c r="BIE1171" s="5"/>
      <c r="BIF1171" s="5"/>
      <c r="BIG1171" s="5"/>
      <c r="BIH1171" s="5"/>
      <c r="BII1171" s="5"/>
      <c r="BIJ1171" s="5"/>
      <c r="BIK1171" s="5"/>
      <c r="BIL1171" s="5"/>
      <c r="BIM1171" s="5"/>
      <c r="BIN1171" s="5"/>
      <c r="BIO1171" s="5"/>
      <c r="BIP1171" s="5"/>
      <c r="BIQ1171" s="5"/>
      <c r="BIR1171" s="5"/>
      <c r="BIS1171" s="5"/>
      <c r="BIT1171" s="5"/>
      <c r="BIU1171" s="5"/>
      <c r="BIV1171" s="5"/>
      <c r="BIW1171" s="5"/>
      <c r="BIX1171" s="5"/>
      <c r="BIY1171" s="5"/>
      <c r="BIZ1171" s="5"/>
      <c r="BJA1171" s="5"/>
      <c r="BJB1171" s="5"/>
      <c r="BJC1171" s="5"/>
      <c r="BJD1171" s="5"/>
      <c r="BJE1171" s="5"/>
      <c r="BJF1171" s="5"/>
      <c r="BJG1171" s="5"/>
      <c r="BJH1171" s="5"/>
      <c r="BJI1171" s="5"/>
      <c r="BJJ1171" s="5"/>
      <c r="BJK1171" s="5"/>
      <c r="BJL1171" s="5"/>
      <c r="BJM1171" s="5"/>
      <c r="BJN1171" s="5"/>
      <c r="BJO1171" s="5"/>
      <c r="BJP1171" s="5"/>
      <c r="BJQ1171" s="5"/>
      <c r="BJR1171" s="5"/>
      <c r="BJS1171" s="5"/>
      <c r="BJT1171" s="5"/>
      <c r="BJU1171" s="5"/>
      <c r="BJV1171" s="5"/>
      <c r="BJW1171" s="5"/>
      <c r="BJX1171" s="5"/>
      <c r="BJY1171" s="5"/>
      <c r="BJZ1171" s="5"/>
      <c r="BKA1171" s="5"/>
      <c r="BKB1171" s="5"/>
      <c r="BKC1171" s="5"/>
      <c r="BKD1171" s="5"/>
      <c r="BKE1171" s="5"/>
      <c r="BKF1171" s="5"/>
      <c r="BKG1171" s="5"/>
      <c r="BKH1171" s="5"/>
      <c r="BKI1171" s="5"/>
      <c r="BKJ1171" s="5"/>
      <c r="BKK1171" s="5"/>
      <c r="BKL1171" s="5"/>
      <c r="BKM1171" s="5"/>
      <c r="BKN1171" s="5"/>
      <c r="BKO1171" s="5"/>
      <c r="BKP1171" s="5"/>
      <c r="BKQ1171" s="5"/>
      <c r="BKR1171" s="5"/>
      <c r="BKS1171" s="5"/>
      <c r="BKT1171" s="5"/>
      <c r="BKU1171" s="5"/>
      <c r="BKV1171" s="5"/>
      <c r="BKW1171" s="5"/>
      <c r="BKX1171" s="5"/>
      <c r="BKY1171" s="5"/>
      <c r="BKZ1171" s="5"/>
      <c r="BLA1171" s="5"/>
      <c r="BLB1171" s="5"/>
      <c r="BLC1171" s="5"/>
      <c r="BLD1171" s="5"/>
      <c r="BLE1171" s="5"/>
      <c r="BLF1171" s="5"/>
      <c r="BLG1171" s="5"/>
      <c r="BLH1171" s="5"/>
      <c r="BLI1171" s="5"/>
      <c r="BLJ1171" s="5"/>
      <c r="BLK1171" s="5"/>
      <c r="BLL1171" s="5"/>
      <c r="BLM1171" s="5"/>
      <c r="BLN1171" s="5"/>
      <c r="BLO1171" s="5"/>
      <c r="BLP1171" s="5"/>
      <c r="BLQ1171" s="5"/>
      <c r="BLR1171" s="5"/>
      <c r="BLS1171" s="5"/>
      <c r="BLT1171" s="5"/>
      <c r="BLU1171" s="5"/>
      <c r="BLV1171" s="5"/>
      <c r="BLW1171" s="5"/>
      <c r="BLX1171" s="5"/>
      <c r="BLY1171" s="5"/>
      <c r="BLZ1171" s="5"/>
      <c r="BMA1171" s="5"/>
      <c r="BMB1171" s="5"/>
      <c r="BMC1171" s="5"/>
      <c r="BMD1171" s="5"/>
      <c r="BME1171" s="5"/>
      <c r="BMF1171" s="5"/>
      <c r="BMG1171" s="5"/>
      <c r="BMH1171" s="5"/>
      <c r="BMI1171" s="5"/>
      <c r="BMJ1171" s="5"/>
      <c r="BMK1171" s="5"/>
      <c r="BML1171" s="5"/>
      <c r="BMM1171" s="5"/>
      <c r="BMN1171" s="5"/>
      <c r="BMO1171" s="5"/>
      <c r="BMP1171" s="5"/>
      <c r="BMQ1171" s="5"/>
      <c r="BMR1171" s="5"/>
      <c r="BMS1171" s="5"/>
      <c r="BMT1171" s="5"/>
      <c r="BMU1171" s="5"/>
      <c r="BMV1171" s="5"/>
      <c r="BMW1171" s="5"/>
      <c r="BMX1171" s="5"/>
      <c r="BMY1171" s="5"/>
      <c r="BMZ1171" s="5"/>
      <c r="BNA1171" s="5"/>
      <c r="BNB1171" s="5"/>
      <c r="BNC1171" s="5"/>
      <c r="BND1171" s="5"/>
      <c r="BNE1171" s="5"/>
      <c r="BNF1171" s="5"/>
      <c r="BNG1171" s="5"/>
      <c r="BNH1171" s="5"/>
      <c r="BNI1171" s="5"/>
      <c r="BNJ1171" s="5"/>
      <c r="BNK1171" s="5"/>
      <c r="BNL1171" s="5"/>
      <c r="BNM1171" s="5"/>
      <c r="BNN1171" s="5"/>
      <c r="BNO1171" s="5"/>
      <c r="BNP1171" s="5"/>
      <c r="BNQ1171" s="5"/>
      <c r="BNR1171" s="5"/>
      <c r="BNS1171" s="5"/>
      <c r="BNT1171" s="5"/>
      <c r="BNU1171" s="5"/>
      <c r="BNV1171" s="5"/>
      <c r="BNW1171" s="5"/>
      <c r="BNX1171" s="5"/>
      <c r="BNY1171" s="5"/>
      <c r="BNZ1171" s="5"/>
      <c r="BOA1171" s="5"/>
      <c r="BOB1171" s="5"/>
      <c r="BOC1171" s="5"/>
      <c r="BOD1171" s="5"/>
      <c r="BOE1171" s="5"/>
      <c r="BOF1171" s="5"/>
      <c r="BOG1171" s="5"/>
      <c r="BOH1171" s="5"/>
      <c r="BOI1171" s="5"/>
      <c r="BOJ1171" s="5"/>
      <c r="BOK1171" s="5"/>
      <c r="BOL1171" s="5"/>
      <c r="BOM1171" s="5"/>
      <c r="BON1171" s="5"/>
      <c r="BOO1171" s="5"/>
      <c r="BOP1171" s="5"/>
      <c r="BOQ1171" s="5"/>
      <c r="BOR1171" s="5"/>
      <c r="BOS1171" s="5"/>
      <c r="BOT1171" s="5"/>
      <c r="BOU1171" s="5"/>
      <c r="BOV1171" s="5"/>
      <c r="BOW1171" s="5"/>
      <c r="BOX1171" s="5"/>
      <c r="BOY1171" s="5"/>
      <c r="BOZ1171" s="5"/>
      <c r="BPA1171" s="5"/>
      <c r="BPB1171" s="5"/>
      <c r="BPC1171" s="5"/>
      <c r="BPD1171" s="5"/>
      <c r="BPE1171" s="5"/>
      <c r="BPF1171" s="5"/>
      <c r="BPG1171" s="5"/>
      <c r="BPH1171" s="5"/>
      <c r="BPI1171" s="5"/>
      <c r="BPJ1171" s="5"/>
      <c r="BPK1171" s="5"/>
      <c r="BPL1171" s="5"/>
      <c r="BPM1171" s="5"/>
      <c r="BPN1171" s="5"/>
      <c r="BPO1171" s="5"/>
      <c r="BPP1171" s="5"/>
      <c r="BPQ1171" s="5"/>
      <c r="BPR1171" s="5"/>
      <c r="BPS1171" s="5"/>
      <c r="BPT1171" s="5"/>
      <c r="BPU1171" s="5"/>
      <c r="BPV1171" s="5"/>
      <c r="BPW1171" s="5"/>
      <c r="BPX1171" s="5"/>
      <c r="BPY1171" s="5"/>
      <c r="BPZ1171" s="5"/>
      <c r="BQA1171" s="5"/>
      <c r="BQB1171" s="5"/>
      <c r="BQC1171" s="5"/>
      <c r="BQD1171" s="5"/>
      <c r="BQE1171" s="5"/>
      <c r="BQF1171" s="5"/>
      <c r="BQG1171" s="5"/>
      <c r="BQH1171" s="5"/>
      <c r="BQI1171" s="5"/>
      <c r="BQJ1171" s="5"/>
      <c r="BQK1171" s="5"/>
      <c r="BQL1171" s="5"/>
      <c r="BQM1171" s="5"/>
      <c r="BQN1171" s="5"/>
      <c r="BQO1171" s="5"/>
      <c r="BQP1171" s="5"/>
      <c r="BQQ1171" s="5"/>
      <c r="BQR1171" s="5"/>
      <c r="BQS1171" s="5"/>
      <c r="BQT1171" s="5"/>
      <c r="BQU1171" s="5"/>
      <c r="BQV1171" s="5"/>
      <c r="BQW1171" s="5"/>
      <c r="BQX1171" s="5"/>
      <c r="BQY1171" s="5"/>
      <c r="BQZ1171" s="5"/>
      <c r="BRA1171" s="5"/>
      <c r="BRB1171" s="5"/>
      <c r="BRC1171" s="5"/>
      <c r="BRD1171" s="5"/>
      <c r="BRE1171" s="5"/>
      <c r="BRF1171" s="5"/>
      <c r="BRG1171" s="5"/>
      <c r="BRH1171" s="5"/>
      <c r="BRI1171" s="5"/>
      <c r="BRJ1171" s="5"/>
      <c r="BRK1171" s="5"/>
      <c r="BRL1171" s="5"/>
      <c r="BRM1171" s="5"/>
      <c r="BRN1171" s="5"/>
      <c r="BRO1171" s="5"/>
      <c r="BRP1171" s="5"/>
      <c r="BRQ1171" s="5"/>
      <c r="BRR1171" s="5"/>
      <c r="BRS1171" s="5"/>
      <c r="BRT1171" s="5"/>
      <c r="BRU1171" s="5"/>
      <c r="BRV1171" s="5"/>
      <c r="BRW1171" s="5"/>
      <c r="BRX1171" s="5"/>
      <c r="BRY1171" s="5"/>
      <c r="BRZ1171" s="5"/>
      <c r="BSA1171" s="5"/>
      <c r="BSB1171" s="5"/>
      <c r="BSC1171" s="5"/>
      <c r="BSD1171" s="5"/>
      <c r="BSE1171" s="5"/>
      <c r="BSF1171" s="5"/>
      <c r="BSG1171" s="5"/>
      <c r="BSH1171" s="5"/>
      <c r="BSI1171" s="5"/>
      <c r="BSJ1171" s="5"/>
      <c r="BSK1171" s="5"/>
      <c r="BSL1171" s="5"/>
      <c r="BSM1171" s="5"/>
      <c r="BSN1171" s="5"/>
      <c r="BSO1171" s="5"/>
      <c r="BSP1171" s="5"/>
      <c r="BSQ1171" s="5"/>
      <c r="BSR1171" s="5"/>
      <c r="BSS1171" s="5"/>
      <c r="BST1171" s="5"/>
      <c r="BSU1171" s="5"/>
      <c r="BSV1171" s="5"/>
      <c r="BSW1171" s="5"/>
      <c r="BSX1171" s="5"/>
      <c r="BSY1171" s="5"/>
      <c r="BSZ1171" s="5"/>
      <c r="BTA1171" s="5"/>
      <c r="BTB1171" s="5"/>
      <c r="BTC1171" s="5"/>
      <c r="BTD1171" s="5"/>
      <c r="BTE1171" s="5"/>
      <c r="BTF1171" s="5"/>
      <c r="BTG1171" s="5"/>
      <c r="BTH1171" s="5"/>
      <c r="BTI1171" s="5"/>
      <c r="BTJ1171" s="5"/>
      <c r="BTK1171" s="5"/>
      <c r="BTL1171" s="5"/>
      <c r="BTM1171" s="5"/>
      <c r="BTN1171" s="5"/>
      <c r="BTO1171" s="5"/>
      <c r="BTP1171" s="5"/>
      <c r="BTQ1171" s="5"/>
      <c r="BTR1171" s="5"/>
      <c r="BTS1171" s="5"/>
      <c r="BTT1171" s="5"/>
      <c r="BTU1171" s="5"/>
      <c r="BTV1171" s="5"/>
      <c r="BTW1171" s="5"/>
      <c r="BTX1171" s="5"/>
      <c r="BTY1171" s="5"/>
      <c r="BTZ1171" s="5"/>
      <c r="BUA1171" s="5"/>
      <c r="BUB1171" s="5"/>
      <c r="BUC1171" s="5"/>
      <c r="BUD1171" s="5"/>
      <c r="BUE1171" s="5"/>
      <c r="BUF1171" s="5"/>
      <c r="BUG1171" s="5"/>
      <c r="BUH1171" s="5"/>
      <c r="BUI1171" s="5"/>
      <c r="BUJ1171" s="5"/>
      <c r="BUK1171" s="5"/>
      <c r="BUL1171" s="5"/>
      <c r="BUM1171" s="5"/>
      <c r="BUN1171" s="5"/>
      <c r="BUO1171" s="5"/>
      <c r="BUP1171" s="5"/>
      <c r="BUQ1171" s="5"/>
      <c r="BUR1171" s="5"/>
      <c r="BUS1171" s="5"/>
      <c r="BUT1171" s="5"/>
      <c r="BUU1171" s="5"/>
      <c r="BUV1171" s="5"/>
      <c r="BUW1171" s="5"/>
      <c r="BUX1171" s="5"/>
      <c r="BUY1171" s="5"/>
      <c r="BUZ1171" s="5"/>
      <c r="BVA1171" s="5"/>
      <c r="BVB1171" s="5"/>
      <c r="BVC1171" s="5"/>
      <c r="BVD1171" s="5"/>
      <c r="BVE1171" s="5"/>
      <c r="BVF1171" s="5"/>
      <c r="BVG1171" s="5"/>
      <c r="BVH1171" s="5"/>
      <c r="BVI1171" s="5"/>
      <c r="BVJ1171" s="5"/>
      <c r="BVK1171" s="5"/>
      <c r="BVL1171" s="5"/>
      <c r="BVM1171" s="5"/>
      <c r="BVN1171" s="5"/>
      <c r="BVO1171" s="5"/>
      <c r="BVP1171" s="5"/>
      <c r="BVQ1171" s="5"/>
      <c r="BVR1171" s="5"/>
      <c r="BVS1171" s="5"/>
      <c r="BVT1171" s="5"/>
      <c r="BVU1171" s="5"/>
      <c r="BVV1171" s="5"/>
      <c r="BVW1171" s="5"/>
      <c r="BVX1171" s="5"/>
      <c r="BVY1171" s="5"/>
      <c r="BVZ1171" s="5"/>
      <c r="BWA1171" s="5"/>
      <c r="BWB1171" s="5"/>
      <c r="BWC1171" s="5"/>
      <c r="BWD1171" s="5"/>
      <c r="BWE1171" s="5"/>
      <c r="BWF1171" s="5"/>
      <c r="BWG1171" s="5"/>
      <c r="BWH1171" s="5"/>
      <c r="BWI1171" s="5"/>
      <c r="BWJ1171" s="5"/>
      <c r="BWK1171" s="5"/>
      <c r="BWL1171" s="5"/>
      <c r="BWM1171" s="5"/>
      <c r="BWN1171" s="5"/>
      <c r="BWO1171" s="5"/>
      <c r="BWP1171" s="5"/>
      <c r="BWQ1171" s="5"/>
      <c r="BWR1171" s="5"/>
      <c r="BWS1171" s="5"/>
      <c r="BWT1171" s="5"/>
      <c r="BWU1171" s="5"/>
      <c r="BWV1171" s="5"/>
      <c r="BWW1171" s="5"/>
      <c r="BWX1171" s="5"/>
      <c r="BWY1171" s="5"/>
      <c r="BWZ1171" s="5"/>
      <c r="BXA1171" s="5"/>
      <c r="BXB1171" s="5"/>
      <c r="BXC1171" s="5"/>
      <c r="BXD1171" s="5"/>
      <c r="BXE1171" s="5"/>
      <c r="BXF1171" s="5"/>
      <c r="BXG1171" s="5"/>
      <c r="BXH1171" s="5"/>
      <c r="BXI1171" s="5"/>
      <c r="BXJ1171" s="5"/>
      <c r="BXK1171" s="5"/>
      <c r="BXL1171" s="5"/>
      <c r="BXM1171" s="5"/>
      <c r="BXN1171" s="5"/>
      <c r="BXO1171" s="5"/>
      <c r="BXP1171" s="5"/>
      <c r="BXQ1171" s="5"/>
      <c r="BXR1171" s="5"/>
      <c r="BXS1171" s="5"/>
      <c r="BXT1171" s="5"/>
      <c r="BXU1171" s="5"/>
      <c r="BXV1171" s="5"/>
      <c r="BXW1171" s="5"/>
      <c r="BXX1171" s="5"/>
      <c r="BXY1171" s="5"/>
      <c r="BXZ1171" s="5"/>
      <c r="BYA1171" s="5"/>
      <c r="BYB1171" s="5"/>
      <c r="BYC1171" s="5"/>
      <c r="BYD1171" s="5"/>
      <c r="BYE1171" s="5"/>
      <c r="BYF1171" s="5"/>
      <c r="BYG1171" s="5"/>
      <c r="BYH1171" s="5"/>
      <c r="BYI1171" s="5"/>
      <c r="BYJ1171" s="5"/>
      <c r="BYK1171" s="5"/>
      <c r="BYL1171" s="5"/>
      <c r="BYM1171" s="5"/>
      <c r="BYN1171" s="5"/>
      <c r="BYO1171" s="5"/>
      <c r="BYP1171" s="5"/>
      <c r="BYQ1171" s="5"/>
      <c r="BYR1171" s="5"/>
      <c r="BYS1171" s="5"/>
      <c r="BYT1171" s="5"/>
      <c r="BYU1171" s="5"/>
      <c r="BYV1171" s="5"/>
      <c r="BYW1171" s="5"/>
      <c r="BYX1171" s="5"/>
      <c r="BYY1171" s="5"/>
      <c r="BYZ1171" s="5"/>
      <c r="BZA1171" s="5"/>
      <c r="BZB1171" s="5"/>
      <c r="BZC1171" s="5"/>
      <c r="BZD1171" s="5"/>
      <c r="BZE1171" s="5"/>
      <c r="BZF1171" s="5"/>
      <c r="BZG1171" s="5"/>
      <c r="BZH1171" s="5"/>
      <c r="BZI1171" s="5"/>
      <c r="BZJ1171" s="5"/>
      <c r="BZK1171" s="5"/>
      <c r="BZL1171" s="5"/>
      <c r="BZM1171" s="5"/>
      <c r="BZN1171" s="5"/>
      <c r="BZO1171" s="5"/>
      <c r="BZP1171" s="5"/>
      <c r="BZQ1171" s="5"/>
      <c r="BZR1171" s="5"/>
      <c r="BZS1171" s="5"/>
      <c r="BZT1171" s="5"/>
      <c r="BZU1171" s="5"/>
      <c r="BZV1171" s="5"/>
      <c r="BZW1171" s="5"/>
      <c r="BZX1171" s="5"/>
      <c r="BZY1171" s="5"/>
      <c r="BZZ1171" s="5"/>
      <c r="CAA1171" s="5"/>
      <c r="CAB1171" s="5"/>
      <c r="CAC1171" s="5"/>
      <c r="CAD1171" s="5"/>
      <c r="CAE1171" s="5"/>
      <c r="CAF1171" s="5"/>
      <c r="CAG1171" s="5"/>
      <c r="CAH1171" s="5"/>
      <c r="CAI1171" s="5"/>
      <c r="CAJ1171" s="5"/>
      <c r="CAK1171" s="5"/>
      <c r="CAL1171" s="5"/>
      <c r="CAM1171" s="5"/>
      <c r="CAN1171" s="5"/>
      <c r="CAO1171" s="5"/>
      <c r="CAP1171" s="5"/>
      <c r="CAQ1171" s="5"/>
      <c r="CAR1171" s="5"/>
      <c r="CAS1171" s="5"/>
      <c r="CAT1171" s="5"/>
      <c r="CAU1171" s="5"/>
      <c r="CAV1171" s="5"/>
      <c r="CAW1171" s="5"/>
      <c r="CAX1171" s="5"/>
      <c r="CAY1171" s="5"/>
      <c r="CAZ1171" s="5"/>
      <c r="CBA1171" s="5"/>
      <c r="CBB1171" s="5"/>
      <c r="CBC1171" s="5"/>
      <c r="CBD1171" s="5"/>
      <c r="CBE1171" s="5"/>
      <c r="CBF1171" s="5"/>
      <c r="CBG1171" s="5"/>
      <c r="CBH1171" s="5"/>
      <c r="CBI1171" s="5"/>
      <c r="CBJ1171" s="5"/>
      <c r="CBK1171" s="5"/>
      <c r="CBL1171" s="5"/>
      <c r="CBM1171" s="5"/>
      <c r="CBN1171" s="5"/>
      <c r="CBO1171" s="5"/>
      <c r="CBP1171" s="5"/>
      <c r="CBQ1171" s="5"/>
      <c r="CBR1171" s="5"/>
      <c r="CBS1171" s="5"/>
      <c r="CBT1171" s="5"/>
      <c r="CBU1171" s="5"/>
      <c r="CBV1171" s="5"/>
      <c r="CBW1171" s="5"/>
      <c r="CBX1171" s="5"/>
      <c r="CBY1171" s="5"/>
      <c r="CBZ1171" s="5"/>
      <c r="CCA1171" s="5"/>
      <c r="CCB1171" s="5"/>
      <c r="CCC1171" s="5"/>
      <c r="CCD1171" s="5"/>
      <c r="CCE1171" s="5"/>
      <c r="CCF1171" s="5"/>
      <c r="CCG1171" s="5"/>
      <c r="CCH1171" s="5"/>
      <c r="CCI1171" s="5"/>
      <c r="CCJ1171" s="5"/>
      <c r="CCK1171" s="5"/>
      <c r="CCL1171" s="5"/>
      <c r="CCM1171" s="5"/>
      <c r="CCN1171" s="5"/>
      <c r="CCO1171" s="5"/>
      <c r="CCP1171" s="5"/>
      <c r="CCQ1171" s="5"/>
      <c r="CCR1171" s="5"/>
      <c r="CCS1171" s="5"/>
      <c r="CCT1171" s="5"/>
      <c r="CCU1171" s="5"/>
      <c r="CCV1171" s="5"/>
      <c r="CCW1171" s="5"/>
      <c r="CCX1171" s="5"/>
      <c r="CCY1171" s="5"/>
      <c r="CCZ1171" s="5"/>
      <c r="CDA1171" s="5"/>
      <c r="CDB1171" s="5"/>
      <c r="CDC1171" s="5"/>
      <c r="CDD1171" s="5"/>
      <c r="CDE1171" s="5"/>
      <c r="CDF1171" s="5"/>
      <c r="CDG1171" s="5"/>
      <c r="CDH1171" s="5"/>
      <c r="CDI1171" s="5"/>
      <c r="CDJ1171" s="5"/>
      <c r="CDK1171" s="5"/>
      <c r="CDL1171" s="5"/>
      <c r="CDM1171" s="5"/>
      <c r="CDN1171" s="5"/>
      <c r="CDO1171" s="5"/>
      <c r="CDP1171" s="5"/>
      <c r="CDQ1171" s="5"/>
      <c r="CDR1171" s="5"/>
      <c r="CDS1171" s="5"/>
      <c r="CDT1171" s="5"/>
      <c r="CDU1171" s="5"/>
      <c r="CDV1171" s="5"/>
      <c r="CDW1171" s="5"/>
      <c r="CDX1171" s="5"/>
      <c r="CDY1171" s="5"/>
      <c r="CDZ1171" s="5"/>
      <c r="CEA1171" s="5"/>
      <c r="CEB1171" s="5"/>
      <c r="CEC1171" s="5"/>
      <c r="CED1171" s="5"/>
      <c r="CEE1171" s="5"/>
      <c r="CEF1171" s="5"/>
      <c r="CEG1171" s="5"/>
      <c r="CEH1171" s="5"/>
      <c r="CEI1171" s="5"/>
      <c r="CEJ1171" s="5"/>
      <c r="CEK1171" s="5"/>
      <c r="CEL1171" s="5"/>
      <c r="CEM1171" s="5"/>
      <c r="CEN1171" s="5"/>
      <c r="CEO1171" s="5"/>
      <c r="CEP1171" s="5"/>
      <c r="CEQ1171" s="5"/>
      <c r="CER1171" s="5"/>
      <c r="CES1171" s="5"/>
      <c r="CET1171" s="5"/>
      <c r="CEU1171" s="5"/>
      <c r="CEV1171" s="5"/>
      <c r="CEW1171" s="5"/>
      <c r="CEX1171" s="5"/>
      <c r="CEY1171" s="5"/>
      <c r="CEZ1171" s="5"/>
      <c r="CFA1171" s="5"/>
      <c r="CFB1171" s="5"/>
      <c r="CFC1171" s="5"/>
      <c r="CFD1171" s="5"/>
      <c r="CFE1171" s="5"/>
      <c r="CFF1171" s="5"/>
      <c r="CFG1171" s="5"/>
      <c r="CFH1171" s="5"/>
      <c r="CFI1171" s="5"/>
      <c r="CFJ1171" s="5"/>
      <c r="CFK1171" s="5"/>
      <c r="CFL1171" s="5"/>
      <c r="CFM1171" s="5"/>
      <c r="CFN1171" s="5"/>
      <c r="CFO1171" s="5"/>
      <c r="CFP1171" s="5"/>
      <c r="CFQ1171" s="5"/>
      <c r="CFR1171" s="5"/>
      <c r="CFS1171" s="5"/>
      <c r="CFT1171" s="5"/>
      <c r="CFU1171" s="5"/>
      <c r="CFV1171" s="5"/>
      <c r="CFW1171" s="5"/>
      <c r="CFX1171" s="5"/>
      <c r="CFY1171" s="5"/>
      <c r="CFZ1171" s="5"/>
      <c r="CGA1171" s="5"/>
      <c r="CGB1171" s="5"/>
      <c r="CGC1171" s="5"/>
      <c r="CGD1171" s="5"/>
      <c r="CGE1171" s="5"/>
      <c r="CGF1171" s="5"/>
      <c r="CGG1171" s="5"/>
      <c r="CGH1171" s="5"/>
      <c r="CGI1171" s="5"/>
      <c r="CGJ1171" s="5"/>
      <c r="CGK1171" s="5"/>
      <c r="CGL1171" s="5"/>
      <c r="CGM1171" s="5"/>
      <c r="CGN1171" s="5"/>
      <c r="CGO1171" s="5"/>
      <c r="CGP1171" s="5"/>
      <c r="CGQ1171" s="5"/>
      <c r="CGR1171" s="5"/>
      <c r="CGS1171" s="5"/>
      <c r="CGT1171" s="5"/>
      <c r="CGU1171" s="5"/>
      <c r="CGV1171" s="5"/>
      <c r="CGW1171" s="5"/>
      <c r="CGX1171" s="5"/>
      <c r="CGY1171" s="5"/>
      <c r="CGZ1171" s="5"/>
      <c r="CHA1171" s="5"/>
      <c r="CHB1171" s="5"/>
      <c r="CHC1171" s="5"/>
      <c r="CHD1171" s="5"/>
      <c r="CHE1171" s="5"/>
      <c r="CHF1171" s="5"/>
      <c r="CHG1171" s="5"/>
      <c r="CHH1171" s="5"/>
      <c r="CHI1171" s="5"/>
      <c r="CHJ1171" s="5"/>
      <c r="CHK1171" s="5"/>
      <c r="CHL1171" s="5"/>
      <c r="CHM1171" s="5"/>
      <c r="CHN1171" s="5"/>
      <c r="CHO1171" s="5"/>
      <c r="CHP1171" s="5"/>
      <c r="CHQ1171" s="5"/>
      <c r="CHR1171" s="5"/>
      <c r="CHS1171" s="5"/>
      <c r="CHT1171" s="5"/>
      <c r="CHU1171" s="5"/>
      <c r="CHV1171" s="5"/>
      <c r="CHW1171" s="5"/>
      <c r="CHX1171" s="5"/>
      <c r="CHY1171" s="5"/>
      <c r="CHZ1171" s="5"/>
      <c r="CIA1171" s="5"/>
      <c r="CIB1171" s="5"/>
      <c r="CIC1171" s="5"/>
      <c r="CID1171" s="5"/>
      <c r="CIE1171" s="5"/>
      <c r="CIF1171" s="5"/>
      <c r="CIG1171" s="5"/>
      <c r="CIH1171" s="5"/>
      <c r="CII1171" s="5"/>
      <c r="CIJ1171" s="5"/>
      <c r="CIK1171" s="5"/>
      <c r="CIL1171" s="5"/>
      <c r="CIM1171" s="5"/>
      <c r="CIN1171" s="5"/>
      <c r="CIO1171" s="5"/>
      <c r="CIP1171" s="5"/>
      <c r="CIQ1171" s="5"/>
      <c r="CIR1171" s="5"/>
      <c r="CIS1171" s="5"/>
      <c r="CIT1171" s="5"/>
      <c r="CIU1171" s="5"/>
      <c r="CIV1171" s="5"/>
      <c r="CIW1171" s="5"/>
      <c r="CIX1171" s="5"/>
      <c r="CIY1171" s="5"/>
      <c r="CIZ1171" s="5"/>
      <c r="CJA1171" s="5"/>
      <c r="CJB1171" s="5"/>
      <c r="CJC1171" s="5"/>
      <c r="CJD1171" s="5"/>
      <c r="CJE1171" s="5"/>
      <c r="CJF1171" s="5"/>
      <c r="CJG1171" s="5"/>
      <c r="CJH1171" s="5"/>
      <c r="CJI1171" s="5"/>
      <c r="CJJ1171" s="5"/>
      <c r="CJK1171" s="5"/>
      <c r="CJL1171" s="5"/>
      <c r="CJM1171" s="5"/>
      <c r="CJN1171" s="5"/>
      <c r="CJO1171" s="5"/>
      <c r="CJP1171" s="5"/>
      <c r="CJQ1171" s="5"/>
      <c r="CJR1171" s="5"/>
      <c r="CJS1171" s="5"/>
      <c r="CJT1171" s="5"/>
      <c r="CJU1171" s="5"/>
      <c r="CJV1171" s="5"/>
      <c r="CJW1171" s="5"/>
      <c r="CJX1171" s="5"/>
      <c r="CJY1171" s="5"/>
      <c r="CJZ1171" s="5"/>
      <c r="CKA1171" s="5"/>
      <c r="CKB1171" s="5"/>
      <c r="CKC1171" s="5"/>
      <c r="CKD1171" s="5"/>
      <c r="CKE1171" s="5"/>
      <c r="CKF1171" s="5"/>
      <c r="CKG1171" s="5"/>
      <c r="CKH1171" s="5"/>
      <c r="CKI1171" s="5"/>
      <c r="CKJ1171" s="5"/>
      <c r="CKK1171" s="5"/>
      <c r="CKL1171" s="5"/>
      <c r="CKM1171" s="5"/>
      <c r="CKN1171" s="5"/>
      <c r="CKO1171" s="5"/>
      <c r="CKP1171" s="5"/>
      <c r="CKQ1171" s="5"/>
      <c r="CKR1171" s="5"/>
      <c r="CKS1171" s="5"/>
      <c r="CKT1171" s="5"/>
      <c r="CKU1171" s="5"/>
      <c r="CKV1171" s="5"/>
      <c r="CKW1171" s="5"/>
      <c r="CKX1171" s="5"/>
      <c r="CKY1171" s="5"/>
      <c r="CKZ1171" s="5"/>
      <c r="CLA1171" s="5"/>
      <c r="CLB1171" s="5"/>
      <c r="CLC1171" s="5"/>
      <c r="CLD1171" s="5"/>
      <c r="CLE1171" s="5"/>
      <c r="CLF1171" s="5"/>
      <c r="CLG1171" s="5"/>
      <c r="CLH1171" s="5"/>
      <c r="CLI1171" s="5"/>
      <c r="CLJ1171" s="5"/>
      <c r="CLK1171" s="5"/>
      <c r="CLL1171" s="5"/>
      <c r="CLM1171" s="5"/>
      <c r="CLN1171" s="5"/>
      <c r="CLO1171" s="5"/>
      <c r="CLP1171" s="5"/>
      <c r="CLQ1171" s="5"/>
      <c r="CLR1171" s="5"/>
      <c r="CLS1171" s="5"/>
      <c r="CLT1171" s="5"/>
      <c r="CLU1171" s="5"/>
      <c r="CLV1171" s="5"/>
      <c r="CLW1171" s="5"/>
      <c r="CLX1171" s="5"/>
      <c r="CLY1171" s="5"/>
      <c r="CLZ1171" s="5"/>
      <c r="CMA1171" s="5"/>
      <c r="CMB1171" s="5"/>
      <c r="CMC1171" s="5"/>
      <c r="CMD1171" s="5"/>
      <c r="CME1171" s="5"/>
      <c r="CMF1171" s="5"/>
      <c r="CMG1171" s="5"/>
      <c r="CMH1171" s="5"/>
      <c r="CMI1171" s="5"/>
      <c r="CMJ1171" s="5"/>
      <c r="CMK1171" s="5"/>
      <c r="CML1171" s="5"/>
      <c r="CMM1171" s="5"/>
      <c r="CMN1171" s="5"/>
      <c r="CMO1171" s="5"/>
      <c r="CMP1171" s="5"/>
      <c r="CMQ1171" s="5"/>
      <c r="CMR1171" s="5"/>
      <c r="CMS1171" s="5"/>
      <c r="CMT1171" s="5"/>
      <c r="CMU1171" s="5"/>
      <c r="CMV1171" s="5"/>
      <c r="CMW1171" s="5"/>
      <c r="CMX1171" s="5"/>
      <c r="CMY1171" s="5"/>
      <c r="CMZ1171" s="5"/>
      <c r="CNA1171" s="5"/>
      <c r="CNB1171" s="5"/>
      <c r="CNC1171" s="5"/>
      <c r="CND1171" s="5"/>
      <c r="CNE1171" s="5"/>
      <c r="CNF1171" s="5"/>
      <c r="CNG1171" s="5"/>
      <c r="CNH1171" s="5"/>
      <c r="CNI1171" s="5"/>
      <c r="CNJ1171" s="5"/>
      <c r="CNK1171" s="5"/>
      <c r="CNL1171" s="5"/>
      <c r="CNM1171" s="5"/>
      <c r="CNN1171" s="5"/>
      <c r="CNO1171" s="5"/>
      <c r="CNP1171" s="5"/>
      <c r="CNQ1171" s="5"/>
      <c r="CNR1171" s="5"/>
      <c r="CNS1171" s="5"/>
      <c r="CNT1171" s="5"/>
      <c r="CNU1171" s="5"/>
      <c r="CNV1171" s="5"/>
      <c r="CNW1171" s="5"/>
      <c r="CNX1171" s="5"/>
      <c r="CNY1171" s="5"/>
      <c r="CNZ1171" s="5"/>
      <c r="COA1171" s="5"/>
      <c r="COB1171" s="5"/>
      <c r="COC1171" s="5"/>
      <c r="COD1171" s="5"/>
      <c r="COE1171" s="5"/>
      <c r="COF1171" s="5"/>
      <c r="COG1171" s="5"/>
      <c r="COH1171" s="5"/>
      <c r="COI1171" s="5"/>
      <c r="COJ1171" s="5"/>
      <c r="COK1171" s="5"/>
      <c r="COL1171" s="5"/>
      <c r="COM1171" s="5"/>
      <c r="CON1171" s="5"/>
      <c r="COO1171" s="5"/>
      <c r="COP1171" s="5"/>
      <c r="COQ1171" s="5"/>
      <c r="COR1171" s="5"/>
      <c r="COS1171" s="5"/>
      <c r="COT1171" s="5"/>
      <c r="COU1171" s="5"/>
      <c r="COV1171" s="5"/>
      <c r="COW1171" s="5"/>
      <c r="COX1171" s="5"/>
      <c r="COY1171" s="5"/>
      <c r="COZ1171" s="5"/>
      <c r="CPA1171" s="5"/>
      <c r="CPB1171" s="5"/>
      <c r="CPC1171" s="5"/>
      <c r="CPD1171" s="5"/>
      <c r="CPE1171" s="5"/>
      <c r="CPF1171" s="5"/>
      <c r="CPG1171" s="5"/>
      <c r="CPH1171" s="5"/>
      <c r="CPI1171" s="5"/>
      <c r="CPJ1171" s="5"/>
      <c r="CPK1171" s="5"/>
      <c r="CPL1171" s="5"/>
      <c r="CPM1171" s="5"/>
      <c r="CPN1171" s="5"/>
      <c r="CPO1171" s="5"/>
      <c r="CPP1171" s="5"/>
      <c r="CPQ1171" s="5"/>
      <c r="CPR1171" s="5"/>
      <c r="CPS1171" s="5"/>
      <c r="CPT1171" s="5"/>
      <c r="CPU1171" s="5"/>
      <c r="CPV1171" s="5"/>
      <c r="CPW1171" s="5"/>
      <c r="CPX1171" s="5"/>
      <c r="CPY1171" s="5"/>
      <c r="CPZ1171" s="5"/>
      <c r="CQA1171" s="5"/>
      <c r="CQB1171" s="5"/>
      <c r="CQC1171" s="5"/>
      <c r="CQD1171" s="5"/>
      <c r="CQE1171" s="5"/>
      <c r="CQF1171" s="5"/>
      <c r="CQG1171" s="5"/>
      <c r="CQH1171" s="5"/>
      <c r="CQI1171" s="5"/>
      <c r="CQJ1171" s="5"/>
      <c r="CQK1171" s="5"/>
      <c r="CQL1171" s="5"/>
      <c r="CQM1171" s="5"/>
      <c r="CQN1171" s="5"/>
      <c r="CQO1171" s="5"/>
      <c r="CQP1171" s="5"/>
      <c r="CQQ1171" s="5"/>
      <c r="CQR1171" s="5"/>
      <c r="CQS1171" s="5"/>
      <c r="CQT1171" s="5"/>
      <c r="CQU1171" s="5"/>
      <c r="CQV1171" s="5"/>
      <c r="CQW1171" s="5"/>
      <c r="CQX1171" s="5"/>
      <c r="CQY1171" s="5"/>
      <c r="CQZ1171" s="5"/>
      <c r="CRA1171" s="5"/>
      <c r="CRB1171" s="5"/>
      <c r="CRC1171" s="5"/>
      <c r="CRD1171" s="5"/>
      <c r="CRE1171" s="5"/>
      <c r="CRF1171" s="5"/>
      <c r="CRG1171" s="5"/>
      <c r="CRH1171" s="5"/>
      <c r="CRI1171" s="5"/>
      <c r="CRJ1171" s="5"/>
      <c r="CRK1171" s="5"/>
      <c r="CRL1171" s="5"/>
      <c r="CRM1171" s="5"/>
      <c r="CRN1171" s="5"/>
      <c r="CRO1171" s="5"/>
      <c r="CRP1171" s="5"/>
      <c r="CRQ1171" s="5"/>
      <c r="CRR1171" s="5"/>
      <c r="CRS1171" s="5"/>
      <c r="CRT1171" s="5"/>
      <c r="CRU1171" s="5"/>
      <c r="CRV1171" s="5"/>
      <c r="CRW1171" s="5"/>
      <c r="CRX1171" s="5"/>
      <c r="CRY1171" s="5"/>
      <c r="CRZ1171" s="5"/>
      <c r="CSA1171" s="5"/>
      <c r="CSB1171" s="5"/>
      <c r="CSC1171" s="5"/>
      <c r="CSD1171" s="5"/>
      <c r="CSE1171" s="5"/>
      <c r="CSF1171" s="5"/>
      <c r="CSG1171" s="5"/>
      <c r="CSH1171" s="5"/>
      <c r="CSI1171" s="5"/>
      <c r="CSJ1171" s="5"/>
      <c r="CSK1171" s="5"/>
      <c r="CSL1171" s="5"/>
      <c r="CSM1171" s="5"/>
      <c r="CSN1171" s="5"/>
      <c r="CSO1171" s="5"/>
      <c r="CSP1171" s="5"/>
      <c r="CSQ1171" s="5"/>
      <c r="CSR1171" s="5"/>
      <c r="CSS1171" s="5"/>
      <c r="CST1171" s="5"/>
      <c r="CSU1171" s="5"/>
      <c r="CSV1171" s="5"/>
      <c r="CSW1171" s="5"/>
      <c r="CSX1171" s="5"/>
      <c r="CSY1171" s="5"/>
      <c r="CSZ1171" s="5"/>
      <c r="CTA1171" s="5"/>
      <c r="CTB1171" s="5"/>
      <c r="CTC1171" s="5"/>
      <c r="CTD1171" s="5"/>
      <c r="CTE1171" s="5"/>
      <c r="CTF1171" s="5"/>
      <c r="CTG1171" s="5"/>
      <c r="CTH1171" s="5"/>
      <c r="CTI1171" s="5"/>
      <c r="CTJ1171" s="5"/>
      <c r="CTK1171" s="5"/>
      <c r="CTL1171" s="5"/>
      <c r="CTM1171" s="5"/>
      <c r="CTN1171" s="5"/>
      <c r="CTO1171" s="5"/>
      <c r="CTP1171" s="5"/>
      <c r="CTQ1171" s="5"/>
      <c r="CTR1171" s="5"/>
      <c r="CTS1171" s="5"/>
      <c r="CTT1171" s="5"/>
      <c r="CTU1171" s="5"/>
      <c r="CTV1171" s="5"/>
      <c r="CTW1171" s="5"/>
      <c r="CTX1171" s="5"/>
      <c r="CTY1171" s="5"/>
      <c r="CTZ1171" s="5"/>
      <c r="CUA1171" s="5"/>
      <c r="CUB1171" s="5"/>
      <c r="CUC1171" s="5"/>
      <c r="CUD1171" s="5"/>
      <c r="CUE1171" s="5"/>
      <c r="CUF1171" s="5"/>
      <c r="CUG1171" s="5"/>
      <c r="CUH1171" s="5"/>
      <c r="CUI1171" s="5"/>
      <c r="CUJ1171" s="5"/>
      <c r="CUK1171" s="5"/>
      <c r="CUL1171" s="5"/>
      <c r="CUM1171" s="5"/>
      <c r="CUN1171" s="5"/>
      <c r="CUO1171" s="5"/>
      <c r="CUP1171" s="5"/>
      <c r="CUQ1171" s="5"/>
      <c r="CUR1171" s="5"/>
      <c r="CUS1171" s="5"/>
      <c r="CUT1171" s="5"/>
      <c r="CUU1171" s="5"/>
      <c r="CUV1171" s="5"/>
      <c r="CUW1171" s="5"/>
      <c r="CUX1171" s="5"/>
      <c r="CUY1171" s="5"/>
      <c r="CUZ1171" s="5"/>
      <c r="CVA1171" s="5"/>
      <c r="CVB1171" s="5"/>
      <c r="CVC1171" s="5"/>
      <c r="CVD1171" s="5"/>
      <c r="CVE1171" s="5"/>
      <c r="CVF1171" s="5"/>
      <c r="CVG1171" s="5"/>
      <c r="CVH1171" s="5"/>
      <c r="CVI1171" s="5"/>
      <c r="CVJ1171" s="5"/>
      <c r="CVK1171" s="5"/>
      <c r="CVL1171" s="5"/>
      <c r="CVM1171" s="5"/>
      <c r="CVN1171" s="5"/>
      <c r="CVO1171" s="5"/>
      <c r="CVP1171" s="5"/>
      <c r="CVQ1171" s="5"/>
      <c r="CVR1171" s="5"/>
      <c r="CVS1171" s="5"/>
      <c r="CVT1171" s="5"/>
      <c r="CVU1171" s="5"/>
      <c r="CVV1171" s="5"/>
      <c r="CVW1171" s="5"/>
      <c r="CVX1171" s="5"/>
      <c r="CVY1171" s="5"/>
      <c r="CVZ1171" s="5"/>
      <c r="CWA1171" s="5"/>
      <c r="CWB1171" s="5"/>
      <c r="CWC1171" s="5"/>
      <c r="CWD1171" s="5"/>
      <c r="CWE1171" s="5"/>
      <c r="CWF1171" s="5"/>
      <c r="CWG1171" s="5"/>
      <c r="CWH1171" s="5"/>
      <c r="CWI1171" s="5"/>
      <c r="CWJ1171" s="5"/>
      <c r="CWK1171" s="5"/>
      <c r="CWL1171" s="5"/>
      <c r="CWM1171" s="5"/>
      <c r="CWN1171" s="5"/>
      <c r="CWO1171" s="5"/>
      <c r="CWP1171" s="5"/>
      <c r="CWQ1171" s="5"/>
      <c r="CWR1171" s="5"/>
      <c r="CWS1171" s="5"/>
      <c r="CWT1171" s="5"/>
      <c r="CWU1171" s="5"/>
      <c r="CWV1171" s="5"/>
      <c r="CWW1171" s="5"/>
      <c r="CWX1171" s="5"/>
      <c r="CWY1171" s="5"/>
      <c r="CWZ1171" s="5"/>
      <c r="CXA1171" s="5"/>
      <c r="CXB1171" s="5"/>
      <c r="CXC1171" s="5"/>
      <c r="CXD1171" s="5"/>
      <c r="CXE1171" s="5"/>
      <c r="CXF1171" s="5"/>
      <c r="CXG1171" s="5"/>
      <c r="CXH1171" s="5"/>
      <c r="CXI1171" s="5"/>
      <c r="CXJ1171" s="5"/>
      <c r="CXK1171" s="5"/>
      <c r="CXL1171" s="5"/>
      <c r="CXM1171" s="5"/>
      <c r="CXN1171" s="5"/>
      <c r="CXO1171" s="5"/>
      <c r="CXP1171" s="5"/>
      <c r="CXQ1171" s="5"/>
      <c r="CXR1171" s="5"/>
      <c r="CXS1171" s="5"/>
      <c r="CXT1171" s="5"/>
      <c r="CXU1171" s="5"/>
      <c r="CXV1171" s="5"/>
      <c r="CXW1171" s="5"/>
      <c r="CXX1171" s="5"/>
      <c r="CXY1171" s="5"/>
      <c r="CXZ1171" s="5"/>
      <c r="CYA1171" s="5"/>
      <c r="CYB1171" s="5"/>
      <c r="CYC1171" s="5"/>
      <c r="CYD1171" s="5"/>
      <c r="CYE1171" s="5"/>
      <c r="CYF1171" s="5"/>
      <c r="CYG1171" s="5"/>
      <c r="CYH1171" s="5"/>
      <c r="CYI1171" s="5"/>
      <c r="CYJ1171" s="5"/>
      <c r="CYK1171" s="5"/>
      <c r="CYL1171" s="5"/>
      <c r="CYM1171" s="5"/>
      <c r="CYN1171" s="5"/>
      <c r="CYO1171" s="5"/>
      <c r="CYP1171" s="5"/>
      <c r="CYQ1171" s="5"/>
      <c r="CYR1171" s="5"/>
      <c r="CYS1171" s="5"/>
      <c r="CYT1171" s="5"/>
      <c r="CYU1171" s="5"/>
      <c r="CYV1171" s="5"/>
      <c r="CYW1171" s="5"/>
      <c r="CYX1171" s="5"/>
      <c r="CYY1171" s="5"/>
      <c r="CYZ1171" s="5"/>
      <c r="CZA1171" s="5"/>
      <c r="CZB1171" s="5"/>
      <c r="CZC1171" s="5"/>
      <c r="CZD1171" s="5"/>
      <c r="CZE1171" s="5"/>
      <c r="CZF1171" s="5"/>
      <c r="CZG1171" s="5"/>
      <c r="CZH1171" s="5"/>
      <c r="CZI1171" s="5"/>
      <c r="CZJ1171" s="5"/>
      <c r="CZK1171" s="5"/>
      <c r="CZL1171" s="5"/>
      <c r="CZM1171" s="5"/>
      <c r="CZN1171" s="5"/>
      <c r="CZO1171" s="5"/>
      <c r="CZP1171" s="5"/>
      <c r="CZQ1171" s="5"/>
      <c r="CZR1171" s="5"/>
      <c r="CZS1171" s="5"/>
      <c r="CZT1171" s="5"/>
      <c r="CZU1171" s="5"/>
      <c r="CZV1171" s="5"/>
      <c r="CZW1171" s="5"/>
      <c r="CZX1171" s="5"/>
      <c r="CZY1171" s="5"/>
      <c r="CZZ1171" s="5"/>
      <c r="DAA1171" s="5"/>
      <c r="DAB1171" s="5"/>
      <c r="DAC1171" s="5"/>
      <c r="DAD1171" s="5"/>
      <c r="DAE1171" s="5"/>
      <c r="DAF1171" s="5"/>
      <c r="DAG1171" s="5"/>
      <c r="DAH1171" s="5"/>
      <c r="DAI1171" s="5"/>
      <c r="DAJ1171" s="5"/>
      <c r="DAK1171" s="5"/>
      <c r="DAL1171" s="5"/>
      <c r="DAM1171" s="5"/>
      <c r="DAN1171" s="5"/>
      <c r="DAO1171" s="5"/>
      <c r="DAP1171" s="5"/>
      <c r="DAQ1171" s="5"/>
      <c r="DAR1171" s="5"/>
      <c r="DAS1171" s="5"/>
      <c r="DAT1171" s="5"/>
      <c r="DAU1171" s="5"/>
      <c r="DAV1171" s="5"/>
      <c r="DAW1171" s="5"/>
      <c r="DAX1171" s="5"/>
      <c r="DAY1171" s="5"/>
      <c r="DAZ1171" s="5"/>
      <c r="DBA1171" s="5"/>
      <c r="DBB1171" s="5"/>
      <c r="DBC1171" s="5"/>
      <c r="DBD1171" s="5"/>
      <c r="DBE1171" s="5"/>
      <c r="DBF1171" s="5"/>
      <c r="DBG1171" s="5"/>
      <c r="DBH1171" s="5"/>
      <c r="DBI1171" s="5"/>
      <c r="DBJ1171" s="5"/>
      <c r="DBK1171" s="5"/>
      <c r="DBL1171" s="5"/>
      <c r="DBM1171" s="5"/>
      <c r="DBN1171" s="5"/>
      <c r="DBO1171" s="5"/>
      <c r="DBP1171" s="5"/>
      <c r="DBQ1171" s="5"/>
      <c r="DBR1171" s="5"/>
      <c r="DBS1171" s="5"/>
      <c r="DBT1171" s="5"/>
      <c r="DBU1171" s="5"/>
      <c r="DBV1171" s="5"/>
      <c r="DBW1171" s="5"/>
      <c r="DBX1171" s="5"/>
      <c r="DBY1171" s="5"/>
      <c r="DBZ1171" s="5"/>
      <c r="DCA1171" s="5"/>
      <c r="DCB1171" s="5"/>
      <c r="DCC1171" s="5"/>
      <c r="DCD1171" s="5"/>
      <c r="DCE1171" s="5"/>
      <c r="DCF1171" s="5"/>
      <c r="DCG1171" s="5"/>
      <c r="DCH1171" s="5"/>
      <c r="DCI1171" s="5"/>
      <c r="DCJ1171" s="5"/>
      <c r="DCK1171" s="5"/>
      <c r="DCL1171" s="5"/>
      <c r="DCM1171" s="5"/>
      <c r="DCN1171" s="5"/>
      <c r="DCO1171" s="5"/>
      <c r="DCP1171" s="5"/>
      <c r="DCQ1171" s="5"/>
      <c r="DCR1171" s="5"/>
      <c r="DCS1171" s="5"/>
      <c r="DCT1171" s="5"/>
      <c r="DCU1171" s="5"/>
      <c r="DCV1171" s="5"/>
      <c r="DCW1171" s="5"/>
      <c r="DCX1171" s="5"/>
      <c r="DCY1171" s="5"/>
      <c r="DCZ1171" s="5"/>
      <c r="DDA1171" s="5"/>
      <c r="DDB1171" s="5"/>
      <c r="DDC1171" s="5"/>
      <c r="DDD1171" s="5"/>
      <c r="DDE1171" s="5"/>
      <c r="DDF1171" s="5"/>
      <c r="DDG1171" s="5"/>
      <c r="DDH1171" s="5"/>
      <c r="DDI1171" s="5"/>
      <c r="DDJ1171" s="5"/>
      <c r="DDK1171" s="5"/>
      <c r="DDL1171" s="5"/>
      <c r="DDM1171" s="5"/>
      <c r="DDN1171" s="5"/>
      <c r="DDO1171" s="5"/>
      <c r="DDP1171" s="5"/>
      <c r="DDQ1171" s="5"/>
      <c r="DDR1171" s="5"/>
      <c r="DDS1171" s="5"/>
      <c r="DDT1171" s="5"/>
      <c r="DDU1171" s="5"/>
      <c r="DDV1171" s="5"/>
      <c r="DDW1171" s="5"/>
      <c r="DDX1171" s="5"/>
      <c r="DDY1171" s="5"/>
      <c r="DDZ1171" s="5"/>
      <c r="DEA1171" s="5"/>
      <c r="DEB1171" s="5"/>
      <c r="DEC1171" s="5"/>
      <c r="DED1171" s="5"/>
      <c r="DEE1171" s="5"/>
      <c r="DEF1171" s="5"/>
      <c r="DEG1171" s="5"/>
      <c r="DEH1171" s="5"/>
      <c r="DEI1171" s="5"/>
      <c r="DEJ1171" s="5"/>
      <c r="DEK1171" s="5"/>
      <c r="DEL1171" s="5"/>
      <c r="DEM1171" s="5"/>
      <c r="DEN1171" s="5"/>
      <c r="DEO1171" s="5"/>
      <c r="DEP1171" s="5"/>
      <c r="DEQ1171" s="5"/>
      <c r="DER1171" s="5"/>
      <c r="DES1171" s="5"/>
      <c r="DET1171" s="5"/>
      <c r="DEU1171" s="5"/>
      <c r="DEV1171" s="5"/>
      <c r="DEW1171" s="5"/>
      <c r="DEX1171" s="5"/>
      <c r="DEY1171" s="5"/>
      <c r="DEZ1171" s="5"/>
      <c r="DFA1171" s="5"/>
      <c r="DFB1171" s="5"/>
      <c r="DFC1171" s="5"/>
      <c r="DFD1171" s="5"/>
      <c r="DFE1171" s="5"/>
      <c r="DFF1171" s="5"/>
      <c r="DFG1171" s="5"/>
      <c r="DFH1171" s="5"/>
      <c r="DFI1171" s="5"/>
      <c r="DFJ1171" s="5"/>
      <c r="DFK1171" s="5"/>
      <c r="DFL1171" s="5"/>
      <c r="DFM1171" s="5"/>
      <c r="DFN1171" s="5"/>
      <c r="DFO1171" s="5"/>
      <c r="DFP1171" s="5"/>
      <c r="DFQ1171" s="5"/>
      <c r="DFR1171" s="5"/>
      <c r="DFS1171" s="5"/>
      <c r="DFT1171" s="5"/>
      <c r="DFU1171" s="5"/>
      <c r="DFV1171" s="5"/>
      <c r="DFW1171" s="5"/>
      <c r="DFX1171" s="5"/>
      <c r="DFY1171" s="5"/>
      <c r="DFZ1171" s="5"/>
      <c r="DGA1171" s="5"/>
      <c r="DGB1171" s="5"/>
      <c r="DGC1171" s="5"/>
      <c r="DGD1171" s="5"/>
      <c r="DGE1171" s="5"/>
      <c r="DGF1171" s="5"/>
      <c r="DGG1171" s="5"/>
      <c r="DGH1171" s="5"/>
      <c r="DGI1171" s="5"/>
      <c r="DGJ1171" s="5"/>
      <c r="DGK1171" s="5"/>
      <c r="DGL1171" s="5"/>
      <c r="DGM1171" s="5"/>
      <c r="DGN1171" s="5"/>
      <c r="DGO1171" s="5"/>
      <c r="DGP1171" s="5"/>
      <c r="DGQ1171" s="5"/>
      <c r="DGR1171" s="5"/>
      <c r="DGS1171" s="5"/>
      <c r="DGT1171" s="5"/>
      <c r="DGU1171" s="5"/>
      <c r="DGV1171" s="5"/>
      <c r="DGW1171" s="5"/>
      <c r="DGX1171" s="5"/>
      <c r="DGY1171" s="5"/>
      <c r="DGZ1171" s="5"/>
      <c r="DHA1171" s="5"/>
      <c r="DHB1171" s="5"/>
      <c r="DHC1171" s="5"/>
      <c r="DHD1171" s="5"/>
      <c r="DHE1171" s="5"/>
      <c r="DHF1171" s="5"/>
      <c r="DHG1171" s="5"/>
      <c r="DHH1171" s="5"/>
      <c r="DHI1171" s="5"/>
      <c r="DHJ1171" s="5"/>
      <c r="DHK1171" s="5"/>
      <c r="DHL1171" s="5"/>
      <c r="DHM1171" s="5"/>
      <c r="DHN1171" s="5"/>
      <c r="DHO1171" s="5"/>
      <c r="DHP1171" s="5"/>
      <c r="DHQ1171" s="5"/>
      <c r="DHR1171" s="5"/>
      <c r="DHS1171" s="5"/>
      <c r="DHT1171" s="5"/>
      <c r="DHU1171" s="5"/>
      <c r="DHV1171" s="5"/>
      <c r="DHW1171" s="5"/>
      <c r="DHX1171" s="5"/>
      <c r="DHY1171" s="5"/>
      <c r="DHZ1171" s="5"/>
      <c r="DIA1171" s="5"/>
      <c r="DIB1171" s="5"/>
      <c r="DIC1171" s="5"/>
      <c r="DID1171" s="5"/>
      <c r="DIE1171" s="5"/>
      <c r="DIF1171" s="5"/>
      <c r="DIG1171" s="5"/>
      <c r="DIH1171" s="5"/>
      <c r="DII1171" s="5"/>
      <c r="DIJ1171" s="5"/>
      <c r="DIK1171" s="5"/>
      <c r="DIL1171" s="5"/>
      <c r="DIM1171" s="5"/>
      <c r="DIN1171" s="5"/>
      <c r="DIO1171" s="5"/>
      <c r="DIP1171" s="5"/>
      <c r="DIQ1171" s="5"/>
      <c r="DIR1171" s="5"/>
      <c r="DIS1171" s="5"/>
      <c r="DIT1171" s="5"/>
      <c r="DIU1171" s="5"/>
      <c r="DIV1171" s="5"/>
      <c r="DIW1171" s="5"/>
      <c r="DIX1171" s="5"/>
      <c r="DIY1171" s="5"/>
      <c r="DIZ1171" s="5"/>
      <c r="DJA1171" s="5"/>
      <c r="DJB1171" s="5"/>
      <c r="DJC1171" s="5"/>
      <c r="DJD1171" s="5"/>
      <c r="DJE1171" s="5"/>
      <c r="DJF1171" s="5"/>
      <c r="DJG1171" s="5"/>
      <c r="DJH1171" s="5"/>
      <c r="DJI1171" s="5"/>
      <c r="DJJ1171" s="5"/>
      <c r="DJK1171" s="5"/>
      <c r="DJL1171" s="5"/>
      <c r="DJM1171" s="5"/>
      <c r="DJN1171" s="5"/>
      <c r="DJO1171" s="5"/>
      <c r="DJP1171" s="5"/>
      <c r="DJQ1171" s="5"/>
      <c r="DJR1171" s="5"/>
      <c r="DJS1171" s="5"/>
      <c r="DJT1171" s="5"/>
      <c r="DJU1171" s="5"/>
      <c r="DJV1171" s="5"/>
      <c r="DJW1171" s="5"/>
      <c r="DJX1171" s="5"/>
      <c r="DJY1171" s="5"/>
      <c r="DJZ1171" s="5"/>
      <c r="DKA1171" s="5"/>
      <c r="DKB1171" s="5"/>
      <c r="DKC1171" s="5"/>
      <c r="DKD1171" s="5"/>
      <c r="DKE1171" s="5"/>
      <c r="DKF1171" s="5"/>
      <c r="DKG1171" s="5"/>
      <c r="DKH1171" s="5"/>
      <c r="DKI1171" s="5"/>
      <c r="DKJ1171" s="5"/>
      <c r="DKK1171" s="5"/>
      <c r="DKL1171" s="5"/>
      <c r="DKM1171" s="5"/>
      <c r="DKN1171" s="5"/>
      <c r="DKO1171" s="5"/>
      <c r="DKP1171" s="5"/>
      <c r="DKQ1171" s="5"/>
      <c r="DKR1171" s="5"/>
      <c r="DKS1171" s="5"/>
      <c r="DKT1171" s="5"/>
      <c r="DKU1171" s="5"/>
      <c r="DKV1171" s="5"/>
      <c r="DKW1171" s="5"/>
      <c r="DKX1171" s="5"/>
      <c r="DKY1171" s="5"/>
      <c r="DKZ1171" s="5"/>
      <c r="DLA1171" s="5"/>
      <c r="DLB1171" s="5"/>
      <c r="DLC1171" s="5"/>
      <c r="DLD1171" s="5"/>
      <c r="DLE1171" s="5"/>
      <c r="DLF1171" s="5"/>
      <c r="DLG1171" s="5"/>
      <c r="DLH1171" s="5"/>
      <c r="DLI1171" s="5"/>
      <c r="DLJ1171" s="5"/>
      <c r="DLK1171" s="5"/>
      <c r="DLL1171" s="5"/>
      <c r="DLM1171" s="5"/>
      <c r="DLN1171" s="5"/>
      <c r="DLO1171" s="5"/>
      <c r="DLP1171" s="5"/>
      <c r="DLQ1171" s="5"/>
      <c r="DLR1171" s="5"/>
      <c r="DLS1171" s="5"/>
      <c r="DLT1171" s="5"/>
      <c r="DLU1171" s="5"/>
      <c r="DLV1171" s="5"/>
      <c r="DLW1171" s="5"/>
      <c r="DLX1171" s="5"/>
      <c r="DLY1171" s="5"/>
      <c r="DLZ1171" s="5"/>
      <c r="DMA1171" s="5"/>
      <c r="DMB1171" s="5"/>
      <c r="DMC1171" s="5"/>
      <c r="DMD1171" s="5"/>
      <c r="DME1171" s="5"/>
      <c r="DMF1171" s="5"/>
      <c r="DMG1171" s="5"/>
      <c r="DMH1171" s="5"/>
      <c r="DMI1171" s="5"/>
      <c r="DMJ1171" s="5"/>
      <c r="DMK1171" s="5"/>
      <c r="DML1171" s="5"/>
      <c r="DMM1171" s="5"/>
      <c r="DMN1171" s="5"/>
      <c r="DMO1171" s="5"/>
      <c r="DMP1171" s="5"/>
      <c r="DMQ1171" s="5"/>
      <c r="DMR1171" s="5"/>
      <c r="DMS1171" s="5"/>
      <c r="DMT1171" s="5"/>
      <c r="DMU1171" s="5"/>
      <c r="DMV1171" s="5"/>
      <c r="DMW1171" s="5"/>
      <c r="DMX1171" s="5"/>
      <c r="DMY1171" s="5"/>
      <c r="DMZ1171" s="5"/>
      <c r="DNA1171" s="5"/>
      <c r="DNB1171" s="5"/>
      <c r="DNC1171" s="5"/>
      <c r="DND1171" s="5"/>
      <c r="DNE1171" s="5"/>
      <c r="DNF1171" s="5"/>
      <c r="DNG1171" s="5"/>
      <c r="DNH1171" s="5"/>
      <c r="DNI1171" s="5"/>
      <c r="DNJ1171" s="5"/>
      <c r="DNK1171" s="5"/>
      <c r="DNL1171" s="5"/>
      <c r="DNM1171" s="5"/>
      <c r="DNN1171" s="5"/>
      <c r="DNO1171" s="5"/>
      <c r="DNP1171" s="5"/>
      <c r="DNQ1171" s="5"/>
      <c r="DNR1171" s="5"/>
      <c r="DNS1171" s="5"/>
      <c r="DNT1171" s="5"/>
      <c r="DNU1171" s="5"/>
      <c r="DNV1171" s="5"/>
      <c r="DNW1171" s="5"/>
      <c r="DNX1171" s="5"/>
      <c r="DNY1171" s="5"/>
      <c r="DNZ1171" s="5"/>
      <c r="DOA1171" s="5"/>
      <c r="DOB1171" s="5"/>
      <c r="DOC1171" s="5"/>
      <c r="DOD1171" s="5"/>
      <c r="DOE1171" s="5"/>
      <c r="DOF1171" s="5"/>
      <c r="DOG1171" s="5"/>
      <c r="DOH1171" s="5"/>
      <c r="DOI1171" s="5"/>
      <c r="DOJ1171" s="5"/>
      <c r="DOK1171" s="5"/>
      <c r="DOL1171" s="5"/>
      <c r="DOM1171" s="5"/>
      <c r="DON1171" s="5"/>
      <c r="DOO1171" s="5"/>
      <c r="DOP1171" s="5"/>
      <c r="DOQ1171" s="5"/>
      <c r="DOR1171" s="5"/>
      <c r="DOS1171" s="5"/>
      <c r="DOT1171" s="5"/>
      <c r="DOU1171" s="5"/>
      <c r="DOV1171" s="5"/>
      <c r="DOW1171" s="5"/>
      <c r="DOX1171" s="5"/>
      <c r="DOY1171" s="5"/>
      <c r="DOZ1171" s="5"/>
      <c r="DPA1171" s="5"/>
      <c r="DPB1171" s="5"/>
      <c r="DPC1171" s="5"/>
      <c r="DPD1171" s="5"/>
      <c r="DPE1171" s="5"/>
      <c r="DPF1171" s="5"/>
      <c r="DPG1171" s="5"/>
      <c r="DPH1171" s="5"/>
      <c r="DPI1171" s="5"/>
      <c r="DPJ1171" s="5"/>
      <c r="DPK1171" s="5"/>
      <c r="DPL1171" s="5"/>
      <c r="DPM1171" s="5"/>
      <c r="DPN1171" s="5"/>
      <c r="DPO1171" s="5"/>
      <c r="DPP1171" s="5"/>
      <c r="DPQ1171" s="5"/>
      <c r="DPR1171" s="5"/>
      <c r="DPS1171" s="5"/>
      <c r="DPT1171" s="5"/>
      <c r="DPU1171" s="5"/>
      <c r="DPV1171" s="5"/>
      <c r="DPW1171" s="5"/>
      <c r="DPX1171" s="5"/>
      <c r="DPY1171" s="5"/>
      <c r="DPZ1171" s="5"/>
      <c r="DQA1171" s="5"/>
      <c r="DQB1171" s="5"/>
      <c r="DQC1171" s="5"/>
      <c r="DQD1171" s="5"/>
      <c r="DQE1171" s="5"/>
      <c r="DQF1171" s="5"/>
      <c r="DQG1171" s="5"/>
      <c r="DQH1171" s="5"/>
      <c r="DQI1171" s="5"/>
      <c r="DQJ1171" s="5"/>
      <c r="DQK1171" s="5"/>
      <c r="DQL1171" s="5"/>
      <c r="DQM1171" s="5"/>
      <c r="DQN1171" s="5"/>
      <c r="DQO1171" s="5"/>
      <c r="DQP1171" s="5"/>
      <c r="DQQ1171" s="5"/>
      <c r="DQR1171" s="5"/>
      <c r="DQS1171" s="5"/>
      <c r="DQT1171" s="5"/>
      <c r="DQU1171" s="5"/>
      <c r="DQV1171" s="5"/>
      <c r="DQW1171" s="5"/>
      <c r="DQX1171" s="5"/>
      <c r="DQY1171" s="5"/>
      <c r="DQZ1171" s="5"/>
      <c r="DRA1171" s="5"/>
      <c r="DRB1171" s="5"/>
      <c r="DRC1171" s="5"/>
      <c r="DRD1171" s="5"/>
      <c r="DRE1171" s="5"/>
      <c r="DRF1171" s="5"/>
      <c r="DRG1171" s="5"/>
      <c r="DRH1171" s="5"/>
      <c r="DRI1171" s="5"/>
      <c r="DRJ1171" s="5"/>
      <c r="DRK1171" s="5"/>
      <c r="DRL1171" s="5"/>
      <c r="DRM1171" s="5"/>
      <c r="DRN1171" s="5"/>
      <c r="DRO1171" s="5"/>
      <c r="DRP1171" s="5"/>
      <c r="DRQ1171" s="5"/>
      <c r="DRR1171" s="5"/>
      <c r="DRS1171" s="5"/>
      <c r="DRT1171" s="5"/>
      <c r="DRU1171" s="5"/>
      <c r="DRV1171" s="5"/>
      <c r="DRW1171" s="5"/>
      <c r="DRX1171" s="5"/>
      <c r="DRY1171" s="5"/>
      <c r="DRZ1171" s="5"/>
      <c r="DSA1171" s="5"/>
      <c r="DSB1171" s="5"/>
      <c r="DSC1171" s="5"/>
      <c r="DSD1171" s="5"/>
      <c r="DSE1171" s="5"/>
      <c r="DSF1171" s="5"/>
      <c r="DSG1171" s="5"/>
      <c r="DSH1171" s="5"/>
      <c r="DSI1171" s="5"/>
      <c r="DSJ1171" s="5"/>
      <c r="DSK1171" s="5"/>
      <c r="DSL1171" s="5"/>
      <c r="DSM1171" s="5"/>
      <c r="DSN1171" s="5"/>
      <c r="DSO1171" s="5"/>
      <c r="DSP1171" s="5"/>
      <c r="DSQ1171" s="5"/>
      <c r="DSR1171" s="5"/>
      <c r="DSS1171" s="5"/>
      <c r="DST1171" s="5"/>
      <c r="DSU1171" s="5"/>
      <c r="DSV1171" s="5"/>
      <c r="DSW1171" s="5"/>
      <c r="DSX1171" s="5"/>
      <c r="DSY1171" s="5"/>
      <c r="DSZ1171" s="5"/>
      <c r="DTA1171" s="5"/>
      <c r="DTB1171" s="5"/>
      <c r="DTC1171" s="5"/>
      <c r="DTD1171" s="5"/>
      <c r="DTE1171" s="5"/>
      <c r="DTF1171" s="5"/>
      <c r="DTG1171" s="5"/>
      <c r="DTH1171" s="5"/>
      <c r="DTI1171" s="5"/>
      <c r="DTJ1171" s="5"/>
      <c r="DTK1171" s="5"/>
      <c r="DTL1171" s="5"/>
      <c r="DTM1171" s="5"/>
      <c r="DTN1171" s="5"/>
      <c r="DTO1171" s="5"/>
      <c r="DTP1171" s="5"/>
      <c r="DTQ1171" s="5"/>
      <c r="DTR1171" s="5"/>
      <c r="DTS1171" s="5"/>
      <c r="DTT1171" s="5"/>
      <c r="DTU1171" s="5"/>
      <c r="DTV1171" s="5"/>
      <c r="DTW1171" s="5"/>
      <c r="DTX1171" s="5"/>
      <c r="DTY1171" s="5"/>
      <c r="DTZ1171" s="5"/>
      <c r="DUA1171" s="5"/>
      <c r="DUB1171" s="5"/>
      <c r="DUC1171" s="5"/>
      <c r="DUD1171" s="5"/>
      <c r="DUE1171" s="5"/>
      <c r="DUF1171" s="5"/>
      <c r="DUG1171" s="5"/>
      <c r="DUH1171" s="5"/>
      <c r="DUI1171" s="5"/>
      <c r="DUJ1171" s="5"/>
      <c r="DUK1171" s="5"/>
      <c r="DUL1171" s="5"/>
      <c r="DUM1171" s="5"/>
      <c r="DUN1171" s="5"/>
      <c r="DUO1171" s="5"/>
      <c r="DUP1171" s="5"/>
      <c r="DUQ1171" s="5"/>
      <c r="DUR1171" s="5"/>
      <c r="DUS1171" s="5"/>
      <c r="DUT1171" s="5"/>
      <c r="DUU1171" s="5"/>
      <c r="DUV1171" s="5"/>
      <c r="DUW1171" s="5"/>
      <c r="DUX1171" s="5"/>
      <c r="DUY1171" s="5"/>
      <c r="DUZ1171" s="5"/>
      <c r="DVA1171" s="5"/>
      <c r="DVB1171" s="5"/>
      <c r="DVC1171" s="5"/>
      <c r="DVD1171" s="5"/>
      <c r="DVE1171" s="5"/>
      <c r="DVF1171" s="5"/>
      <c r="DVG1171" s="5"/>
      <c r="DVH1171" s="5"/>
      <c r="DVI1171" s="5"/>
      <c r="DVJ1171" s="5"/>
      <c r="DVK1171" s="5"/>
      <c r="DVL1171" s="5"/>
      <c r="DVM1171" s="5"/>
      <c r="DVN1171" s="5"/>
      <c r="DVO1171" s="5"/>
      <c r="DVP1171" s="5"/>
      <c r="DVQ1171" s="5"/>
      <c r="DVR1171" s="5"/>
      <c r="DVS1171" s="5"/>
      <c r="DVT1171" s="5"/>
      <c r="DVU1171" s="5"/>
      <c r="DVV1171" s="5"/>
      <c r="DVW1171" s="5"/>
      <c r="DVX1171" s="5"/>
      <c r="DVY1171" s="5"/>
      <c r="DVZ1171" s="5"/>
      <c r="DWA1171" s="5"/>
      <c r="DWB1171" s="5"/>
      <c r="DWC1171" s="5"/>
      <c r="DWD1171" s="5"/>
      <c r="DWE1171" s="5"/>
      <c r="DWF1171" s="5"/>
      <c r="DWG1171" s="5"/>
      <c r="DWH1171" s="5"/>
      <c r="DWI1171" s="5"/>
      <c r="DWJ1171" s="5"/>
      <c r="DWK1171" s="5"/>
      <c r="DWL1171" s="5"/>
      <c r="DWM1171" s="5"/>
      <c r="DWN1171" s="5"/>
      <c r="DWO1171" s="5"/>
      <c r="DWP1171" s="5"/>
      <c r="DWQ1171" s="5"/>
      <c r="DWR1171" s="5"/>
      <c r="DWS1171" s="5"/>
      <c r="DWT1171" s="5"/>
      <c r="DWU1171" s="5"/>
      <c r="DWV1171" s="5"/>
      <c r="DWW1171" s="5"/>
      <c r="DWX1171" s="5"/>
      <c r="DWY1171" s="5"/>
      <c r="DWZ1171" s="5"/>
      <c r="DXA1171" s="5"/>
      <c r="DXB1171" s="5"/>
      <c r="DXC1171" s="5"/>
      <c r="DXD1171" s="5"/>
      <c r="DXE1171" s="5"/>
      <c r="DXF1171" s="5"/>
      <c r="DXG1171" s="5"/>
      <c r="DXH1171" s="5"/>
      <c r="DXI1171" s="5"/>
      <c r="DXJ1171" s="5"/>
      <c r="DXK1171" s="5"/>
      <c r="DXL1171" s="5"/>
      <c r="DXM1171" s="5"/>
      <c r="DXN1171" s="5"/>
      <c r="DXO1171" s="5"/>
      <c r="DXP1171" s="5"/>
      <c r="DXQ1171" s="5"/>
      <c r="DXR1171" s="5"/>
      <c r="DXS1171" s="5"/>
      <c r="DXT1171" s="5"/>
      <c r="DXU1171" s="5"/>
      <c r="DXV1171" s="5"/>
      <c r="DXW1171" s="5"/>
      <c r="DXX1171" s="5"/>
      <c r="DXY1171" s="5"/>
      <c r="DXZ1171" s="5"/>
      <c r="DYA1171" s="5"/>
      <c r="DYB1171" s="5"/>
      <c r="DYC1171" s="5"/>
      <c r="DYD1171" s="5"/>
      <c r="DYE1171" s="5"/>
      <c r="DYF1171" s="5"/>
      <c r="DYG1171" s="5"/>
      <c r="DYH1171" s="5"/>
      <c r="DYI1171" s="5"/>
      <c r="DYJ1171" s="5"/>
      <c r="DYK1171" s="5"/>
      <c r="DYL1171" s="5"/>
      <c r="DYM1171" s="5"/>
      <c r="DYN1171" s="5"/>
      <c r="DYO1171" s="5"/>
      <c r="DYP1171" s="5"/>
      <c r="DYQ1171" s="5"/>
      <c r="DYR1171" s="5"/>
      <c r="DYS1171" s="5"/>
      <c r="DYT1171" s="5"/>
      <c r="DYU1171" s="5"/>
      <c r="DYV1171" s="5"/>
      <c r="DYW1171" s="5"/>
      <c r="DYX1171" s="5"/>
      <c r="DYY1171" s="5"/>
      <c r="DYZ1171" s="5"/>
      <c r="DZA1171" s="5"/>
      <c r="DZB1171" s="5"/>
      <c r="DZC1171" s="5"/>
      <c r="DZD1171" s="5"/>
      <c r="DZE1171" s="5"/>
      <c r="DZF1171" s="5"/>
      <c r="DZG1171" s="5"/>
      <c r="DZH1171" s="5"/>
      <c r="DZI1171" s="5"/>
      <c r="DZJ1171" s="5"/>
      <c r="DZK1171" s="5"/>
      <c r="DZL1171" s="5"/>
      <c r="DZM1171" s="5"/>
      <c r="DZN1171" s="5"/>
      <c r="DZO1171" s="5"/>
      <c r="DZP1171" s="5"/>
      <c r="DZQ1171" s="5"/>
      <c r="DZR1171" s="5"/>
      <c r="DZS1171" s="5"/>
      <c r="DZT1171" s="5"/>
      <c r="DZU1171" s="5"/>
      <c r="DZV1171" s="5"/>
      <c r="DZW1171" s="5"/>
      <c r="DZX1171" s="5"/>
      <c r="DZY1171" s="5"/>
      <c r="DZZ1171" s="5"/>
      <c r="EAA1171" s="5"/>
      <c r="EAB1171" s="5"/>
      <c r="EAC1171" s="5"/>
      <c r="EAD1171" s="5"/>
      <c r="EAE1171" s="5"/>
      <c r="EAF1171" s="5"/>
      <c r="EAG1171" s="5"/>
      <c r="EAH1171" s="5"/>
      <c r="EAI1171" s="5"/>
      <c r="EAJ1171" s="5"/>
      <c r="EAK1171" s="5"/>
      <c r="EAL1171" s="5"/>
      <c r="EAM1171" s="5"/>
      <c r="EAN1171" s="5"/>
      <c r="EAO1171" s="5"/>
      <c r="EAP1171" s="5"/>
      <c r="EAQ1171" s="5"/>
      <c r="EAR1171" s="5"/>
      <c r="EAS1171" s="5"/>
      <c r="EAT1171" s="5"/>
      <c r="EAU1171" s="5"/>
      <c r="EAV1171" s="5"/>
      <c r="EAW1171" s="5"/>
      <c r="EAX1171" s="5"/>
      <c r="EAY1171" s="5"/>
      <c r="EAZ1171" s="5"/>
      <c r="EBA1171" s="5"/>
      <c r="EBB1171" s="5"/>
      <c r="EBC1171" s="5"/>
      <c r="EBD1171" s="5"/>
      <c r="EBE1171" s="5"/>
      <c r="EBF1171" s="5"/>
      <c r="EBG1171" s="5"/>
      <c r="EBH1171" s="5"/>
      <c r="EBI1171" s="5"/>
      <c r="EBJ1171" s="5"/>
      <c r="EBK1171" s="5"/>
      <c r="EBL1171" s="5"/>
      <c r="EBM1171" s="5"/>
      <c r="EBN1171" s="5"/>
      <c r="EBO1171" s="5"/>
      <c r="EBP1171" s="5"/>
      <c r="EBQ1171" s="5"/>
      <c r="EBR1171" s="5"/>
      <c r="EBS1171" s="5"/>
      <c r="EBT1171" s="5"/>
      <c r="EBU1171" s="5"/>
      <c r="EBV1171" s="5"/>
      <c r="EBW1171" s="5"/>
      <c r="EBX1171" s="5"/>
      <c r="EBY1171" s="5"/>
      <c r="EBZ1171" s="5"/>
      <c r="ECA1171" s="5"/>
      <c r="ECB1171" s="5"/>
      <c r="ECC1171" s="5"/>
      <c r="ECD1171" s="5"/>
      <c r="ECE1171" s="5"/>
      <c r="ECF1171" s="5"/>
      <c r="ECG1171" s="5"/>
      <c r="ECH1171" s="5"/>
      <c r="ECI1171" s="5"/>
      <c r="ECJ1171" s="5"/>
      <c r="ECK1171" s="5"/>
      <c r="ECL1171" s="5"/>
      <c r="ECM1171" s="5"/>
      <c r="ECN1171" s="5"/>
      <c r="ECO1171" s="5"/>
      <c r="ECP1171" s="5"/>
      <c r="ECQ1171" s="5"/>
      <c r="ECR1171" s="5"/>
      <c r="ECS1171" s="5"/>
      <c r="ECT1171" s="5"/>
      <c r="ECU1171" s="5"/>
      <c r="ECV1171" s="5"/>
      <c r="ECW1171" s="5"/>
      <c r="ECX1171" s="5"/>
      <c r="ECY1171" s="5"/>
      <c r="ECZ1171" s="5"/>
      <c r="EDA1171" s="5"/>
      <c r="EDB1171" s="5"/>
      <c r="EDC1171" s="5"/>
      <c r="EDD1171" s="5"/>
      <c r="EDE1171" s="5"/>
      <c r="EDF1171" s="5"/>
      <c r="EDG1171" s="5"/>
      <c r="EDH1171" s="5"/>
      <c r="EDI1171" s="5"/>
      <c r="EDJ1171" s="5"/>
      <c r="EDK1171" s="5"/>
      <c r="EDL1171" s="5"/>
      <c r="EDM1171" s="5"/>
      <c r="EDN1171" s="5"/>
      <c r="EDO1171" s="5"/>
      <c r="EDP1171" s="5"/>
      <c r="EDQ1171" s="5"/>
      <c r="EDR1171" s="5"/>
      <c r="EDS1171" s="5"/>
      <c r="EDT1171" s="5"/>
      <c r="EDU1171" s="5"/>
      <c r="EDV1171" s="5"/>
      <c r="EDW1171" s="5"/>
      <c r="EDX1171" s="5"/>
      <c r="EDY1171" s="5"/>
      <c r="EDZ1171" s="5"/>
      <c r="EEA1171" s="5"/>
      <c r="EEB1171" s="5"/>
      <c r="EEC1171" s="5"/>
      <c r="EED1171" s="5"/>
      <c r="EEE1171" s="5"/>
      <c r="EEF1171" s="5"/>
      <c r="EEG1171" s="5"/>
      <c r="EEH1171" s="5"/>
      <c r="EEI1171" s="5"/>
      <c r="EEJ1171" s="5"/>
      <c r="EEK1171" s="5"/>
      <c r="EEL1171" s="5"/>
      <c r="EEM1171" s="5"/>
      <c r="EEN1171" s="5"/>
      <c r="EEO1171" s="5"/>
      <c r="EEP1171" s="5"/>
      <c r="EEQ1171" s="5"/>
      <c r="EER1171" s="5"/>
      <c r="EES1171" s="5"/>
      <c r="EET1171" s="5"/>
      <c r="EEU1171" s="5"/>
      <c r="EEV1171" s="5"/>
      <c r="EEW1171" s="5"/>
      <c r="EEX1171" s="5"/>
      <c r="EEY1171" s="5"/>
      <c r="EEZ1171" s="5"/>
      <c r="EFA1171" s="5"/>
      <c r="EFB1171" s="5"/>
      <c r="EFC1171" s="5"/>
      <c r="EFD1171" s="5"/>
      <c r="EFE1171" s="5"/>
      <c r="EFF1171" s="5"/>
      <c r="EFG1171" s="5"/>
      <c r="EFH1171" s="5"/>
      <c r="EFI1171" s="5"/>
      <c r="EFJ1171" s="5"/>
      <c r="EFK1171" s="5"/>
      <c r="EFL1171" s="5"/>
      <c r="EFM1171" s="5"/>
      <c r="EFN1171" s="5"/>
      <c r="EFO1171" s="5"/>
      <c r="EFP1171" s="5"/>
      <c r="EFQ1171" s="5"/>
      <c r="EFR1171" s="5"/>
      <c r="EFS1171" s="5"/>
      <c r="EFT1171" s="5"/>
      <c r="EFU1171" s="5"/>
      <c r="EFV1171" s="5"/>
      <c r="EFW1171" s="5"/>
      <c r="EFX1171" s="5"/>
      <c r="EFY1171" s="5"/>
      <c r="EFZ1171" s="5"/>
      <c r="EGA1171" s="5"/>
      <c r="EGB1171" s="5"/>
      <c r="EGC1171" s="5"/>
      <c r="EGD1171" s="5"/>
      <c r="EGE1171" s="5"/>
      <c r="EGF1171" s="5"/>
      <c r="EGG1171" s="5"/>
      <c r="EGH1171" s="5"/>
      <c r="EGI1171" s="5"/>
      <c r="EGJ1171" s="5"/>
      <c r="EGK1171" s="5"/>
      <c r="EGL1171" s="5"/>
      <c r="EGM1171" s="5"/>
      <c r="EGN1171" s="5"/>
      <c r="EGO1171" s="5"/>
      <c r="EGP1171" s="5"/>
      <c r="EGQ1171" s="5"/>
      <c r="EGR1171" s="5"/>
      <c r="EGS1171" s="5"/>
      <c r="EGT1171" s="5"/>
      <c r="EGU1171" s="5"/>
      <c r="EGV1171" s="5"/>
      <c r="EGW1171" s="5"/>
      <c r="EGX1171" s="5"/>
      <c r="EGY1171" s="5"/>
      <c r="EGZ1171" s="5"/>
      <c r="EHA1171" s="5"/>
      <c r="EHB1171" s="5"/>
      <c r="EHC1171" s="5"/>
      <c r="EHD1171" s="5"/>
      <c r="EHE1171" s="5"/>
      <c r="EHF1171" s="5"/>
      <c r="EHG1171" s="5"/>
      <c r="EHH1171" s="5"/>
      <c r="EHI1171" s="5"/>
      <c r="EHJ1171" s="5"/>
      <c r="EHK1171" s="5"/>
      <c r="EHL1171" s="5"/>
      <c r="EHM1171" s="5"/>
      <c r="EHN1171" s="5"/>
      <c r="EHO1171" s="5"/>
      <c r="EHP1171" s="5"/>
      <c r="EHQ1171" s="5"/>
      <c r="EHR1171" s="5"/>
      <c r="EHS1171" s="5"/>
      <c r="EHT1171" s="5"/>
      <c r="EHU1171" s="5"/>
      <c r="EHV1171" s="5"/>
      <c r="EHW1171" s="5"/>
      <c r="EHX1171" s="5"/>
      <c r="EHY1171" s="5"/>
      <c r="EHZ1171" s="5"/>
      <c r="EIA1171" s="5"/>
      <c r="EIB1171" s="5"/>
      <c r="EIC1171" s="5"/>
      <c r="EID1171" s="5"/>
      <c r="EIE1171" s="5"/>
      <c r="EIF1171" s="5"/>
      <c r="EIG1171" s="5"/>
      <c r="EIH1171" s="5"/>
      <c r="EII1171" s="5"/>
      <c r="EIJ1171" s="5"/>
      <c r="EIK1171" s="5"/>
      <c r="EIL1171" s="5"/>
      <c r="EIM1171" s="5"/>
      <c r="EIN1171" s="5"/>
      <c r="EIO1171" s="5"/>
      <c r="EIP1171" s="5"/>
      <c r="EIQ1171" s="5"/>
      <c r="EIR1171" s="5"/>
      <c r="EIS1171" s="5"/>
      <c r="EIT1171" s="5"/>
      <c r="EIU1171" s="5"/>
      <c r="EIV1171" s="5"/>
      <c r="EIW1171" s="5"/>
      <c r="EIX1171" s="5"/>
      <c r="EIY1171" s="5"/>
      <c r="EIZ1171" s="5"/>
      <c r="EJA1171" s="5"/>
      <c r="EJB1171" s="5"/>
      <c r="EJC1171" s="5"/>
      <c r="EJD1171" s="5"/>
      <c r="EJE1171" s="5"/>
      <c r="EJF1171" s="5"/>
      <c r="EJG1171" s="5"/>
      <c r="EJH1171" s="5"/>
      <c r="EJI1171" s="5"/>
      <c r="EJJ1171" s="5"/>
      <c r="EJK1171" s="5"/>
      <c r="EJL1171" s="5"/>
      <c r="EJM1171" s="5"/>
      <c r="EJN1171" s="5"/>
      <c r="EJO1171" s="5"/>
      <c r="EJP1171" s="5"/>
      <c r="EJQ1171" s="5"/>
      <c r="EJR1171" s="5"/>
      <c r="EJS1171" s="5"/>
      <c r="EJT1171" s="5"/>
      <c r="EJU1171" s="5"/>
      <c r="EJV1171" s="5"/>
      <c r="EJW1171" s="5"/>
      <c r="EJX1171" s="5"/>
      <c r="EJY1171" s="5"/>
      <c r="EJZ1171" s="5"/>
      <c r="EKA1171" s="5"/>
      <c r="EKB1171" s="5"/>
      <c r="EKC1171" s="5"/>
      <c r="EKD1171" s="5"/>
      <c r="EKE1171" s="5"/>
      <c r="EKF1171" s="5"/>
      <c r="EKG1171" s="5"/>
      <c r="EKH1171" s="5"/>
      <c r="EKI1171" s="5"/>
      <c r="EKJ1171" s="5"/>
      <c r="EKK1171" s="5"/>
      <c r="EKL1171" s="5"/>
      <c r="EKM1171" s="5"/>
      <c r="EKN1171" s="5"/>
      <c r="EKO1171" s="5"/>
      <c r="EKP1171" s="5"/>
      <c r="EKQ1171" s="5"/>
      <c r="EKR1171" s="5"/>
      <c r="EKS1171" s="5"/>
      <c r="EKT1171" s="5"/>
      <c r="EKU1171" s="5"/>
      <c r="EKV1171" s="5"/>
      <c r="EKW1171" s="5"/>
      <c r="EKX1171" s="5"/>
      <c r="EKY1171" s="5"/>
      <c r="EKZ1171" s="5"/>
      <c r="ELA1171" s="5"/>
      <c r="ELB1171" s="5"/>
      <c r="ELC1171" s="5"/>
      <c r="ELD1171" s="5"/>
      <c r="ELE1171" s="5"/>
      <c r="ELF1171" s="5"/>
      <c r="ELG1171" s="5"/>
      <c r="ELH1171" s="5"/>
      <c r="ELI1171" s="5"/>
      <c r="ELJ1171" s="5"/>
      <c r="ELK1171" s="5"/>
      <c r="ELL1171" s="5"/>
      <c r="ELM1171" s="5"/>
      <c r="ELN1171" s="5"/>
      <c r="ELO1171" s="5"/>
      <c r="ELP1171" s="5"/>
      <c r="ELQ1171" s="5"/>
      <c r="ELR1171" s="5"/>
      <c r="ELS1171" s="5"/>
      <c r="ELT1171" s="5"/>
      <c r="ELU1171" s="5"/>
      <c r="ELV1171" s="5"/>
      <c r="ELW1171" s="5"/>
      <c r="ELX1171" s="5"/>
      <c r="ELY1171" s="5"/>
      <c r="ELZ1171" s="5"/>
      <c r="EMA1171" s="5"/>
      <c r="EMB1171" s="5"/>
      <c r="EMC1171" s="5"/>
      <c r="EMD1171" s="5"/>
      <c r="EME1171" s="5"/>
      <c r="EMF1171" s="5"/>
      <c r="EMG1171" s="5"/>
      <c r="EMH1171" s="5"/>
      <c r="EMI1171" s="5"/>
      <c r="EMJ1171" s="5"/>
      <c r="EMK1171" s="5"/>
      <c r="EML1171" s="5"/>
      <c r="EMM1171" s="5"/>
      <c r="EMN1171" s="5"/>
      <c r="EMO1171" s="5"/>
      <c r="EMP1171" s="5"/>
      <c r="EMQ1171" s="5"/>
      <c r="EMR1171" s="5"/>
      <c r="EMS1171" s="5"/>
      <c r="EMT1171" s="5"/>
      <c r="EMU1171" s="5"/>
      <c r="EMV1171" s="5"/>
      <c r="EMW1171" s="5"/>
      <c r="EMX1171" s="5"/>
      <c r="EMY1171" s="5"/>
      <c r="EMZ1171" s="5"/>
      <c r="ENA1171" s="5"/>
      <c r="ENB1171" s="5"/>
      <c r="ENC1171" s="5"/>
      <c r="END1171" s="5"/>
      <c r="ENE1171" s="5"/>
      <c r="ENF1171" s="5"/>
      <c r="ENG1171" s="5"/>
      <c r="ENH1171" s="5"/>
      <c r="ENI1171" s="5"/>
      <c r="ENJ1171" s="5"/>
      <c r="ENK1171" s="5"/>
      <c r="ENL1171" s="5"/>
      <c r="ENM1171" s="5"/>
      <c r="ENN1171" s="5"/>
      <c r="ENO1171" s="5"/>
      <c r="ENP1171" s="5"/>
      <c r="ENQ1171" s="5"/>
      <c r="ENR1171" s="5"/>
      <c r="ENS1171" s="5"/>
      <c r="ENT1171" s="5"/>
      <c r="ENU1171" s="5"/>
      <c r="ENV1171" s="5"/>
      <c r="ENW1171" s="5"/>
      <c r="ENX1171" s="5"/>
      <c r="ENY1171" s="5"/>
      <c r="ENZ1171" s="5"/>
      <c r="EOA1171" s="5"/>
      <c r="EOB1171" s="5"/>
      <c r="EOC1171" s="5"/>
      <c r="EOD1171" s="5"/>
      <c r="EOE1171" s="5"/>
      <c r="EOF1171" s="5"/>
      <c r="EOG1171" s="5"/>
      <c r="EOH1171" s="5"/>
      <c r="EOI1171" s="5"/>
      <c r="EOJ1171" s="5"/>
      <c r="EOK1171" s="5"/>
      <c r="EOL1171" s="5"/>
      <c r="EOM1171" s="5"/>
      <c r="EON1171" s="5"/>
      <c r="EOO1171" s="5"/>
      <c r="EOP1171" s="5"/>
      <c r="EOQ1171" s="5"/>
      <c r="EOR1171" s="5"/>
      <c r="EOS1171" s="5"/>
      <c r="EOT1171" s="5"/>
      <c r="EOU1171" s="5"/>
      <c r="EOV1171" s="5"/>
      <c r="EOW1171" s="5"/>
      <c r="EOX1171" s="5"/>
      <c r="EOY1171" s="5"/>
      <c r="EOZ1171" s="5"/>
      <c r="EPA1171" s="5"/>
      <c r="EPB1171" s="5"/>
      <c r="EPC1171" s="5"/>
      <c r="EPD1171" s="5"/>
      <c r="EPE1171" s="5"/>
      <c r="EPF1171" s="5"/>
      <c r="EPG1171" s="5"/>
      <c r="EPH1171" s="5"/>
      <c r="EPI1171" s="5"/>
      <c r="EPJ1171" s="5"/>
      <c r="EPK1171" s="5"/>
      <c r="EPL1171" s="5"/>
      <c r="EPM1171" s="5"/>
      <c r="EPN1171" s="5"/>
      <c r="EPO1171" s="5"/>
      <c r="EPP1171" s="5"/>
      <c r="EPQ1171" s="5"/>
      <c r="EPR1171" s="5"/>
      <c r="EPS1171" s="5"/>
      <c r="EPT1171" s="5"/>
      <c r="EPU1171" s="5"/>
      <c r="EPV1171" s="5"/>
      <c r="EPW1171" s="5"/>
      <c r="EPX1171" s="5"/>
      <c r="EPY1171" s="5"/>
      <c r="EPZ1171" s="5"/>
      <c r="EQA1171" s="5"/>
      <c r="EQB1171" s="5"/>
      <c r="EQC1171" s="5"/>
      <c r="EQD1171" s="5"/>
      <c r="EQE1171" s="5"/>
      <c r="EQF1171" s="5"/>
      <c r="EQG1171" s="5"/>
      <c r="EQH1171" s="5"/>
      <c r="EQI1171" s="5"/>
      <c r="EQJ1171" s="5"/>
      <c r="EQK1171" s="5"/>
      <c r="EQL1171" s="5"/>
      <c r="EQM1171" s="5"/>
      <c r="EQN1171" s="5"/>
      <c r="EQO1171" s="5"/>
      <c r="EQP1171" s="5"/>
      <c r="EQQ1171" s="5"/>
      <c r="EQR1171" s="5"/>
      <c r="EQS1171" s="5"/>
      <c r="EQT1171" s="5"/>
      <c r="EQU1171" s="5"/>
      <c r="EQV1171" s="5"/>
      <c r="EQW1171" s="5"/>
      <c r="EQX1171" s="5"/>
      <c r="EQY1171" s="5"/>
      <c r="EQZ1171" s="5"/>
      <c r="ERA1171" s="5"/>
      <c r="ERB1171" s="5"/>
      <c r="ERC1171" s="5"/>
      <c r="ERD1171" s="5"/>
      <c r="ERE1171" s="5"/>
      <c r="ERF1171" s="5"/>
      <c r="ERG1171" s="5"/>
      <c r="ERH1171" s="5"/>
      <c r="ERI1171" s="5"/>
      <c r="ERJ1171" s="5"/>
      <c r="ERK1171" s="5"/>
      <c r="ERL1171" s="5"/>
      <c r="ERM1171" s="5"/>
      <c r="ERN1171" s="5"/>
      <c r="ERO1171" s="5"/>
      <c r="ERP1171" s="5"/>
      <c r="ERQ1171" s="5"/>
      <c r="ERR1171" s="5"/>
      <c r="ERS1171" s="5"/>
      <c r="ERT1171" s="5"/>
      <c r="ERU1171" s="5"/>
      <c r="ERV1171" s="5"/>
      <c r="ERW1171" s="5"/>
      <c r="ERX1171" s="5"/>
      <c r="ERY1171" s="5"/>
      <c r="ERZ1171" s="5"/>
      <c r="ESA1171" s="5"/>
      <c r="ESB1171" s="5"/>
      <c r="ESC1171" s="5"/>
      <c r="ESD1171" s="5"/>
      <c r="ESE1171" s="5"/>
      <c r="ESF1171" s="5"/>
      <c r="ESG1171" s="5"/>
      <c r="ESH1171" s="5"/>
      <c r="ESI1171" s="5"/>
      <c r="ESJ1171" s="5"/>
      <c r="ESK1171" s="5"/>
      <c r="ESL1171" s="5"/>
      <c r="ESM1171" s="5"/>
      <c r="ESN1171" s="5"/>
      <c r="ESO1171" s="5"/>
      <c r="ESP1171" s="5"/>
      <c r="ESQ1171" s="5"/>
      <c r="ESR1171" s="5"/>
      <c r="ESS1171" s="5"/>
      <c r="EST1171" s="5"/>
      <c r="ESU1171" s="5"/>
      <c r="ESV1171" s="5"/>
      <c r="ESW1171" s="5"/>
      <c r="ESX1171" s="5"/>
      <c r="ESY1171" s="5"/>
      <c r="ESZ1171" s="5"/>
      <c r="ETA1171" s="5"/>
      <c r="ETB1171" s="5"/>
      <c r="ETC1171" s="5"/>
      <c r="ETD1171" s="5"/>
      <c r="ETE1171" s="5"/>
      <c r="ETF1171" s="5"/>
      <c r="ETG1171" s="5"/>
      <c r="ETH1171" s="5"/>
      <c r="ETI1171" s="5"/>
      <c r="ETJ1171" s="5"/>
      <c r="ETK1171" s="5"/>
      <c r="ETL1171" s="5"/>
      <c r="ETM1171" s="5"/>
      <c r="ETN1171" s="5"/>
      <c r="ETO1171" s="5"/>
      <c r="ETP1171" s="5"/>
      <c r="ETQ1171" s="5"/>
      <c r="ETR1171" s="5"/>
      <c r="ETS1171" s="5"/>
      <c r="ETT1171" s="5"/>
      <c r="ETU1171" s="5"/>
      <c r="ETV1171" s="5"/>
      <c r="ETW1171" s="5"/>
      <c r="ETX1171" s="5"/>
      <c r="ETY1171" s="5"/>
      <c r="ETZ1171" s="5"/>
      <c r="EUA1171" s="5"/>
      <c r="EUB1171" s="5"/>
      <c r="EUC1171" s="5"/>
      <c r="EUD1171" s="5"/>
      <c r="EUE1171" s="5"/>
      <c r="EUF1171" s="5"/>
      <c r="EUG1171" s="5"/>
      <c r="EUH1171" s="5"/>
      <c r="EUI1171" s="5"/>
      <c r="EUJ1171" s="5"/>
      <c r="EUK1171" s="5"/>
      <c r="EUL1171" s="5"/>
      <c r="EUM1171" s="5"/>
      <c r="EUN1171" s="5"/>
      <c r="EUO1171" s="5"/>
      <c r="EUP1171" s="5"/>
      <c r="EUQ1171" s="5"/>
      <c r="EUR1171" s="5"/>
      <c r="EUS1171" s="5"/>
      <c r="EUT1171" s="5"/>
      <c r="EUU1171" s="5"/>
      <c r="EUV1171" s="5"/>
      <c r="EUW1171" s="5"/>
      <c r="EUX1171" s="5"/>
      <c r="EUY1171" s="5"/>
      <c r="EUZ1171" s="5"/>
      <c r="EVA1171" s="5"/>
      <c r="EVB1171" s="5"/>
      <c r="EVC1171" s="5"/>
      <c r="EVD1171" s="5"/>
      <c r="EVE1171" s="5"/>
      <c r="EVF1171" s="5"/>
      <c r="EVG1171" s="5"/>
      <c r="EVH1171" s="5"/>
      <c r="EVI1171" s="5"/>
      <c r="EVJ1171" s="5"/>
      <c r="EVK1171" s="5"/>
      <c r="EVL1171" s="5"/>
      <c r="EVM1171" s="5"/>
      <c r="EVN1171" s="5"/>
      <c r="EVO1171" s="5"/>
      <c r="EVP1171" s="5"/>
      <c r="EVQ1171" s="5"/>
      <c r="EVR1171" s="5"/>
      <c r="EVS1171" s="5"/>
      <c r="EVT1171" s="5"/>
      <c r="EVU1171" s="5"/>
      <c r="EVV1171" s="5"/>
      <c r="EVW1171" s="5"/>
      <c r="EVX1171" s="5"/>
      <c r="EVY1171" s="5"/>
      <c r="EVZ1171" s="5"/>
      <c r="EWA1171" s="5"/>
      <c r="EWB1171" s="5"/>
      <c r="EWC1171" s="5"/>
      <c r="EWD1171" s="5"/>
      <c r="EWE1171" s="5"/>
      <c r="EWF1171" s="5"/>
      <c r="EWG1171" s="5"/>
      <c r="EWH1171" s="5"/>
      <c r="EWI1171" s="5"/>
      <c r="EWJ1171" s="5"/>
      <c r="EWK1171" s="5"/>
      <c r="EWL1171" s="5"/>
      <c r="EWM1171" s="5"/>
      <c r="EWN1171" s="5"/>
      <c r="EWO1171" s="5"/>
      <c r="EWP1171" s="5"/>
      <c r="EWQ1171" s="5"/>
      <c r="EWR1171" s="5"/>
      <c r="EWS1171" s="5"/>
      <c r="EWT1171" s="5"/>
      <c r="EWU1171" s="5"/>
      <c r="EWV1171" s="5"/>
      <c r="EWW1171" s="5"/>
      <c r="EWX1171" s="5"/>
      <c r="EWY1171" s="5"/>
      <c r="EWZ1171" s="5"/>
      <c r="EXA1171" s="5"/>
      <c r="EXB1171" s="5"/>
      <c r="EXC1171" s="5"/>
      <c r="EXD1171" s="5"/>
      <c r="EXE1171" s="5"/>
      <c r="EXF1171" s="5"/>
      <c r="EXG1171" s="5"/>
      <c r="EXH1171" s="5"/>
      <c r="EXI1171" s="5"/>
      <c r="EXJ1171" s="5"/>
      <c r="EXK1171" s="5"/>
      <c r="EXL1171" s="5"/>
      <c r="EXM1171" s="5"/>
      <c r="EXN1171" s="5"/>
      <c r="EXO1171" s="5"/>
      <c r="EXP1171" s="5"/>
      <c r="EXQ1171" s="5"/>
      <c r="EXR1171" s="5"/>
      <c r="EXS1171" s="5"/>
      <c r="EXT1171" s="5"/>
      <c r="EXU1171" s="5"/>
      <c r="EXV1171" s="5"/>
      <c r="EXW1171" s="5"/>
      <c r="EXX1171" s="5"/>
      <c r="EXY1171" s="5"/>
      <c r="EXZ1171" s="5"/>
      <c r="EYA1171" s="5"/>
      <c r="EYB1171" s="5"/>
      <c r="EYC1171" s="5"/>
      <c r="EYD1171" s="5"/>
      <c r="EYE1171" s="5"/>
      <c r="EYF1171" s="5"/>
      <c r="EYG1171" s="5"/>
      <c r="EYH1171" s="5"/>
      <c r="EYI1171" s="5"/>
      <c r="EYJ1171" s="5"/>
      <c r="EYK1171" s="5"/>
      <c r="EYL1171" s="5"/>
      <c r="EYM1171" s="5"/>
      <c r="EYN1171" s="5"/>
      <c r="EYO1171" s="5"/>
      <c r="EYP1171" s="5"/>
      <c r="EYQ1171" s="5"/>
      <c r="EYR1171" s="5"/>
      <c r="EYS1171" s="5"/>
      <c r="EYT1171" s="5"/>
      <c r="EYU1171" s="5"/>
      <c r="EYV1171" s="5"/>
      <c r="EYW1171" s="5"/>
      <c r="EYX1171" s="5"/>
      <c r="EYY1171" s="5"/>
      <c r="EYZ1171" s="5"/>
      <c r="EZA1171" s="5"/>
      <c r="EZB1171" s="5"/>
      <c r="EZC1171" s="5"/>
      <c r="EZD1171" s="5"/>
      <c r="EZE1171" s="5"/>
      <c r="EZF1171" s="5"/>
      <c r="EZG1171" s="5"/>
      <c r="EZH1171" s="5"/>
      <c r="EZI1171" s="5"/>
      <c r="EZJ1171" s="5"/>
      <c r="EZK1171" s="5"/>
      <c r="EZL1171" s="5"/>
      <c r="EZM1171" s="5"/>
      <c r="EZN1171" s="5"/>
      <c r="EZO1171" s="5"/>
      <c r="EZP1171" s="5"/>
      <c r="EZQ1171" s="5"/>
      <c r="EZR1171" s="5"/>
      <c r="EZS1171" s="5"/>
      <c r="EZT1171" s="5"/>
      <c r="EZU1171" s="5"/>
      <c r="EZV1171" s="5"/>
      <c r="EZW1171" s="5"/>
      <c r="EZX1171" s="5"/>
      <c r="EZY1171" s="5"/>
      <c r="EZZ1171" s="5"/>
      <c r="FAA1171" s="5"/>
      <c r="FAB1171" s="5"/>
      <c r="FAC1171" s="5"/>
      <c r="FAD1171" s="5"/>
      <c r="FAE1171" s="5"/>
      <c r="FAF1171" s="5"/>
      <c r="FAG1171" s="5"/>
      <c r="FAH1171" s="5"/>
      <c r="FAI1171" s="5"/>
      <c r="FAJ1171" s="5"/>
      <c r="FAK1171" s="5"/>
      <c r="FAL1171" s="5"/>
      <c r="FAM1171" s="5"/>
      <c r="FAN1171" s="5"/>
      <c r="FAO1171" s="5"/>
      <c r="FAP1171" s="5"/>
      <c r="FAQ1171" s="5"/>
      <c r="FAR1171" s="5"/>
      <c r="FAS1171" s="5"/>
      <c r="FAT1171" s="5"/>
      <c r="FAU1171" s="5"/>
      <c r="FAV1171" s="5"/>
      <c r="FAW1171" s="5"/>
      <c r="FAX1171" s="5"/>
      <c r="FAY1171" s="5"/>
      <c r="FAZ1171" s="5"/>
      <c r="FBA1171" s="5"/>
      <c r="FBB1171" s="5"/>
      <c r="FBC1171" s="5"/>
      <c r="FBD1171" s="5"/>
      <c r="FBE1171" s="5"/>
      <c r="FBF1171" s="5"/>
      <c r="FBG1171" s="5"/>
      <c r="FBH1171" s="5"/>
      <c r="FBI1171" s="5"/>
      <c r="FBJ1171" s="5"/>
      <c r="FBK1171" s="5"/>
      <c r="FBL1171" s="5"/>
      <c r="FBM1171" s="5"/>
      <c r="FBN1171" s="5"/>
      <c r="FBO1171" s="5"/>
      <c r="FBP1171" s="5"/>
      <c r="FBQ1171" s="5"/>
      <c r="FBR1171" s="5"/>
      <c r="FBS1171" s="5"/>
      <c r="FBT1171" s="5"/>
      <c r="FBU1171" s="5"/>
      <c r="FBV1171" s="5"/>
      <c r="FBW1171" s="5"/>
      <c r="FBX1171" s="5"/>
      <c r="FBY1171" s="5"/>
      <c r="FBZ1171" s="5"/>
      <c r="FCA1171" s="5"/>
      <c r="FCB1171" s="5"/>
      <c r="FCC1171" s="5"/>
      <c r="FCD1171" s="5"/>
      <c r="FCE1171" s="5"/>
      <c r="FCF1171" s="5"/>
      <c r="FCG1171" s="5"/>
      <c r="FCH1171" s="5"/>
      <c r="FCI1171" s="5"/>
      <c r="FCJ1171" s="5"/>
      <c r="FCK1171" s="5"/>
      <c r="FCL1171" s="5"/>
      <c r="FCM1171" s="5"/>
      <c r="FCN1171" s="5"/>
      <c r="FCO1171" s="5"/>
      <c r="FCP1171" s="5"/>
      <c r="FCQ1171" s="5"/>
      <c r="FCR1171" s="5"/>
      <c r="FCS1171" s="5"/>
      <c r="FCT1171" s="5"/>
      <c r="FCU1171" s="5"/>
      <c r="FCV1171" s="5"/>
      <c r="FCW1171" s="5"/>
      <c r="FCX1171" s="5"/>
      <c r="FCY1171" s="5"/>
      <c r="FCZ1171" s="5"/>
      <c r="FDA1171" s="5"/>
      <c r="FDB1171" s="5"/>
      <c r="FDC1171" s="5"/>
      <c r="FDD1171" s="5"/>
      <c r="FDE1171" s="5"/>
      <c r="FDF1171" s="5"/>
      <c r="FDG1171" s="5"/>
      <c r="FDH1171" s="5"/>
      <c r="FDI1171" s="5"/>
      <c r="FDJ1171" s="5"/>
      <c r="FDK1171" s="5"/>
      <c r="FDL1171" s="5"/>
      <c r="FDM1171" s="5"/>
      <c r="FDN1171" s="5"/>
      <c r="FDO1171" s="5"/>
      <c r="FDP1171" s="5"/>
      <c r="FDQ1171" s="5"/>
      <c r="FDR1171" s="5"/>
      <c r="FDS1171" s="5"/>
      <c r="FDT1171" s="5"/>
      <c r="FDU1171" s="5"/>
      <c r="FDV1171" s="5"/>
      <c r="FDW1171" s="5"/>
      <c r="FDX1171" s="5"/>
      <c r="FDY1171" s="5"/>
      <c r="FDZ1171" s="5"/>
      <c r="FEA1171" s="5"/>
      <c r="FEB1171" s="5"/>
      <c r="FEC1171" s="5"/>
      <c r="FED1171" s="5"/>
      <c r="FEE1171" s="5"/>
      <c r="FEF1171" s="5"/>
      <c r="FEG1171" s="5"/>
      <c r="FEH1171" s="5"/>
      <c r="FEI1171" s="5"/>
      <c r="FEJ1171" s="5"/>
      <c r="FEK1171" s="5"/>
      <c r="FEL1171" s="5"/>
      <c r="FEM1171" s="5"/>
      <c r="FEN1171" s="5"/>
      <c r="FEO1171" s="5"/>
      <c r="FEP1171" s="5"/>
      <c r="FEQ1171" s="5"/>
      <c r="FER1171" s="5"/>
      <c r="FES1171" s="5"/>
      <c r="FET1171" s="5"/>
      <c r="FEU1171" s="5"/>
      <c r="FEV1171" s="5"/>
      <c r="FEW1171" s="5"/>
      <c r="FEX1171" s="5"/>
      <c r="FEY1171" s="5"/>
      <c r="FEZ1171" s="5"/>
      <c r="FFA1171" s="5"/>
      <c r="FFB1171" s="5"/>
      <c r="FFC1171" s="5"/>
      <c r="FFD1171" s="5"/>
      <c r="FFE1171" s="5"/>
      <c r="FFF1171" s="5"/>
      <c r="FFG1171" s="5"/>
      <c r="FFH1171" s="5"/>
      <c r="FFI1171" s="5"/>
      <c r="FFJ1171" s="5"/>
      <c r="FFK1171" s="5"/>
      <c r="FFL1171" s="5"/>
      <c r="FFM1171" s="5"/>
      <c r="FFN1171" s="5"/>
      <c r="FFO1171" s="5"/>
      <c r="FFP1171" s="5"/>
      <c r="FFQ1171" s="5"/>
      <c r="FFR1171" s="5"/>
      <c r="FFS1171" s="5"/>
      <c r="FFT1171" s="5"/>
      <c r="FFU1171" s="5"/>
      <c r="FFV1171" s="5"/>
      <c r="FFW1171" s="5"/>
      <c r="FFX1171" s="5"/>
      <c r="FFY1171" s="5"/>
      <c r="FFZ1171" s="5"/>
      <c r="FGA1171" s="5"/>
      <c r="FGB1171" s="5"/>
      <c r="FGC1171" s="5"/>
      <c r="FGD1171" s="5"/>
      <c r="FGE1171" s="5"/>
      <c r="FGF1171" s="5"/>
      <c r="FGG1171" s="5"/>
      <c r="FGH1171" s="5"/>
      <c r="FGI1171" s="5"/>
      <c r="FGJ1171" s="5"/>
      <c r="FGK1171" s="5"/>
      <c r="FGL1171" s="5"/>
      <c r="FGM1171" s="5"/>
      <c r="FGN1171" s="5"/>
      <c r="FGO1171" s="5"/>
      <c r="FGP1171" s="5"/>
      <c r="FGQ1171" s="5"/>
      <c r="FGR1171" s="5"/>
      <c r="FGS1171" s="5"/>
      <c r="FGT1171" s="5"/>
      <c r="FGU1171" s="5"/>
      <c r="FGV1171" s="5"/>
      <c r="FGW1171" s="5"/>
      <c r="FGX1171" s="5"/>
      <c r="FGY1171" s="5"/>
      <c r="FGZ1171" s="5"/>
      <c r="FHA1171" s="5"/>
      <c r="FHB1171" s="5"/>
      <c r="FHC1171" s="5"/>
      <c r="FHD1171" s="5"/>
      <c r="FHE1171" s="5"/>
      <c r="FHF1171" s="5"/>
      <c r="FHG1171" s="5"/>
      <c r="FHH1171" s="5"/>
      <c r="FHI1171" s="5"/>
      <c r="FHJ1171" s="5"/>
      <c r="FHK1171" s="5"/>
      <c r="FHL1171" s="5"/>
      <c r="FHM1171" s="5"/>
      <c r="FHN1171" s="5"/>
      <c r="FHO1171" s="5"/>
      <c r="FHP1171" s="5"/>
      <c r="FHQ1171" s="5"/>
      <c r="FHR1171" s="5"/>
      <c r="FHS1171" s="5"/>
      <c r="FHT1171" s="5"/>
      <c r="FHU1171" s="5"/>
      <c r="FHV1171" s="5"/>
      <c r="FHW1171" s="5"/>
      <c r="FHX1171" s="5"/>
      <c r="FHY1171" s="5"/>
      <c r="FHZ1171" s="5"/>
      <c r="FIA1171" s="5"/>
      <c r="FIB1171" s="5"/>
      <c r="FIC1171" s="5"/>
      <c r="FID1171" s="5"/>
      <c r="FIE1171" s="5"/>
      <c r="FIF1171" s="5"/>
      <c r="FIG1171" s="5"/>
      <c r="FIH1171" s="5"/>
      <c r="FII1171" s="5"/>
      <c r="FIJ1171" s="5"/>
      <c r="FIK1171" s="5"/>
      <c r="FIL1171" s="5"/>
      <c r="FIM1171" s="5"/>
      <c r="FIN1171" s="5"/>
      <c r="FIO1171" s="5"/>
      <c r="FIP1171" s="5"/>
      <c r="FIQ1171" s="5"/>
      <c r="FIR1171" s="5"/>
      <c r="FIS1171" s="5"/>
      <c r="FIT1171" s="5"/>
      <c r="FIU1171" s="5"/>
      <c r="FIV1171" s="5"/>
      <c r="FIW1171" s="5"/>
      <c r="FIX1171" s="5"/>
      <c r="FIY1171" s="5"/>
      <c r="FIZ1171" s="5"/>
      <c r="FJA1171" s="5"/>
      <c r="FJB1171" s="5"/>
      <c r="FJC1171" s="5"/>
      <c r="FJD1171" s="5"/>
      <c r="FJE1171" s="5"/>
      <c r="FJF1171" s="5"/>
      <c r="FJG1171" s="5"/>
      <c r="FJH1171" s="5"/>
      <c r="FJI1171" s="5"/>
      <c r="FJJ1171" s="5"/>
      <c r="FJK1171" s="5"/>
      <c r="FJL1171" s="5"/>
      <c r="FJM1171" s="5"/>
      <c r="FJN1171" s="5"/>
      <c r="FJO1171" s="5"/>
      <c r="FJP1171" s="5"/>
      <c r="FJQ1171" s="5"/>
      <c r="FJR1171" s="5"/>
      <c r="FJS1171" s="5"/>
      <c r="FJT1171" s="5"/>
      <c r="FJU1171" s="5"/>
      <c r="FJV1171" s="5"/>
      <c r="FJW1171" s="5"/>
      <c r="FJX1171" s="5"/>
      <c r="FJY1171" s="5"/>
      <c r="FJZ1171" s="5"/>
      <c r="FKA1171" s="5"/>
      <c r="FKB1171" s="5"/>
      <c r="FKC1171" s="5"/>
      <c r="FKD1171" s="5"/>
      <c r="FKE1171" s="5"/>
      <c r="FKF1171" s="5"/>
      <c r="FKG1171" s="5"/>
      <c r="FKH1171" s="5"/>
      <c r="FKI1171" s="5"/>
      <c r="FKJ1171" s="5"/>
      <c r="FKK1171" s="5"/>
      <c r="FKL1171" s="5"/>
      <c r="FKM1171" s="5"/>
      <c r="FKN1171" s="5"/>
      <c r="FKO1171" s="5"/>
      <c r="FKP1171" s="5"/>
      <c r="FKQ1171" s="5"/>
      <c r="FKR1171" s="5"/>
      <c r="FKS1171" s="5"/>
      <c r="FKT1171" s="5"/>
      <c r="FKU1171" s="5"/>
      <c r="FKV1171" s="5"/>
      <c r="FKW1171" s="5"/>
      <c r="FKX1171" s="5"/>
      <c r="FKY1171" s="5"/>
      <c r="FKZ1171" s="5"/>
      <c r="FLA1171" s="5"/>
      <c r="FLB1171" s="5"/>
      <c r="FLC1171" s="5"/>
      <c r="FLD1171" s="5"/>
      <c r="FLE1171" s="5"/>
      <c r="FLF1171" s="5"/>
      <c r="FLG1171" s="5"/>
      <c r="FLH1171" s="5"/>
      <c r="FLI1171" s="5"/>
      <c r="FLJ1171" s="5"/>
      <c r="FLK1171" s="5"/>
      <c r="FLL1171" s="5"/>
      <c r="FLM1171" s="5"/>
      <c r="FLN1171" s="5"/>
      <c r="FLO1171" s="5"/>
      <c r="FLP1171" s="5"/>
      <c r="FLQ1171" s="5"/>
      <c r="FLR1171" s="5"/>
      <c r="FLS1171" s="5"/>
      <c r="FLT1171" s="5"/>
      <c r="FLU1171" s="5"/>
      <c r="FLV1171" s="5"/>
      <c r="FLW1171" s="5"/>
      <c r="FLX1171" s="5"/>
      <c r="FLY1171" s="5"/>
      <c r="FLZ1171" s="5"/>
      <c r="FMA1171" s="5"/>
      <c r="FMB1171" s="5"/>
      <c r="FMC1171" s="5"/>
      <c r="FMD1171" s="5"/>
      <c r="FME1171" s="5"/>
      <c r="FMF1171" s="5"/>
      <c r="FMG1171" s="5"/>
      <c r="FMH1171" s="5"/>
      <c r="FMI1171" s="5"/>
      <c r="FMJ1171" s="5"/>
      <c r="FMK1171" s="5"/>
      <c r="FML1171" s="5"/>
      <c r="FMM1171" s="5"/>
      <c r="FMN1171" s="5"/>
      <c r="FMO1171" s="5"/>
      <c r="FMP1171" s="5"/>
      <c r="FMQ1171" s="5"/>
      <c r="FMR1171" s="5"/>
      <c r="FMS1171" s="5"/>
      <c r="FMT1171" s="5"/>
      <c r="FMU1171" s="5"/>
      <c r="FMV1171" s="5"/>
      <c r="FMW1171" s="5"/>
      <c r="FMX1171" s="5"/>
      <c r="FMY1171" s="5"/>
      <c r="FMZ1171" s="5"/>
      <c r="FNA1171" s="5"/>
      <c r="FNB1171" s="5"/>
      <c r="FNC1171" s="5"/>
      <c r="FND1171" s="5"/>
      <c r="FNE1171" s="5"/>
      <c r="FNF1171" s="5"/>
      <c r="FNG1171" s="5"/>
      <c r="FNH1171" s="5"/>
      <c r="FNI1171" s="5"/>
      <c r="FNJ1171" s="5"/>
      <c r="FNK1171" s="5"/>
      <c r="FNL1171" s="5"/>
      <c r="FNM1171" s="5"/>
      <c r="FNN1171" s="5"/>
      <c r="FNO1171" s="5"/>
      <c r="FNP1171" s="5"/>
      <c r="FNQ1171" s="5"/>
      <c r="FNR1171" s="5"/>
      <c r="FNS1171" s="5"/>
      <c r="FNT1171" s="5"/>
      <c r="FNU1171" s="5"/>
      <c r="FNV1171" s="5"/>
      <c r="FNW1171" s="5"/>
      <c r="FNX1171" s="5"/>
      <c r="FNY1171" s="5"/>
      <c r="FNZ1171" s="5"/>
      <c r="FOA1171" s="5"/>
      <c r="FOB1171" s="5"/>
      <c r="FOC1171" s="5"/>
      <c r="FOD1171" s="5"/>
      <c r="FOE1171" s="5"/>
      <c r="FOF1171" s="5"/>
      <c r="FOG1171" s="5"/>
      <c r="FOH1171" s="5"/>
      <c r="FOI1171" s="5"/>
      <c r="FOJ1171" s="5"/>
      <c r="FOK1171" s="5"/>
      <c r="FOL1171" s="5"/>
      <c r="FOM1171" s="5"/>
      <c r="FON1171" s="5"/>
      <c r="FOO1171" s="5"/>
      <c r="FOP1171" s="5"/>
      <c r="FOQ1171" s="5"/>
      <c r="FOR1171" s="5"/>
      <c r="FOS1171" s="5"/>
      <c r="FOT1171" s="5"/>
      <c r="FOU1171" s="5"/>
      <c r="FOV1171" s="5"/>
      <c r="FOW1171" s="5"/>
      <c r="FOX1171" s="5"/>
      <c r="FOY1171" s="5"/>
      <c r="FOZ1171" s="5"/>
      <c r="FPA1171" s="5"/>
      <c r="FPB1171" s="5"/>
      <c r="FPC1171" s="5"/>
      <c r="FPD1171" s="5"/>
      <c r="FPE1171" s="5"/>
      <c r="FPF1171" s="5"/>
      <c r="FPG1171" s="5"/>
      <c r="FPH1171" s="5"/>
      <c r="FPI1171" s="5"/>
      <c r="FPJ1171" s="5"/>
      <c r="FPK1171" s="5"/>
      <c r="FPL1171" s="5"/>
      <c r="FPM1171" s="5"/>
      <c r="FPN1171" s="5"/>
      <c r="FPO1171" s="5"/>
      <c r="FPP1171" s="5"/>
      <c r="FPQ1171" s="5"/>
      <c r="FPR1171" s="5"/>
      <c r="FPS1171" s="5"/>
      <c r="FPT1171" s="5"/>
      <c r="FPU1171" s="5"/>
      <c r="FPV1171" s="5"/>
      <c r="FPW1171" s="5"/>
      <c r="FPX1171" s="5"/>
      <c r="FPY1171" s="5"/>
      <c r="FPZ1171" s="5"/>
      <c r="FQA1171" s="5"/>
      <c r="FQB1171" s="5"/>
      <c r="FQC1171" s="5"/>
      <c r="FQD1171" s="5"/>
      <c r="FQE1171" s="5"/>
      <c r="FQF1171" s="5"/>
      <c r="FQG1171" s="5"/>
      <c r="FQH1171" s="5"/>
      <c r="FQI1171" s="5"/>
      <c r="FQJ1171" s="5"/>
      <c r="FQK1171" s="5"/>
      <c r="FQL1171" s="5"/>
      <c r="FQM1171" s="5"/>
      <c r="FQN1171" s="5"/>
      <c r="FQO1171" s="5"/>
      <c r="FQP1171" s="5"/>
      <c r="FQQ1171" s="5"/>
      <c r="FQR1171" s="5"/>
      <c r="FQS1171" s="5"/>
      <c r="FQT1171" s="5"/>
      <c r="FQU1171" s="5"/>
      <c r="FQV1171" s="5"/>
      <c r="FQW1171" s="5"/>
      <c r="FQX1171" s="5"/>
      <c r="FQY1171" s="5"/>
      <c r="FQZ1171" s="5"/>
      <c r="FRA1171" s="5"/>
      <c r="FRB1171" s="5"/>
      <c r="FRC1171" s="5"/>
      <c r="FRD1171" s="5"/>
      <c r="FRE1171" s="5"/>
      <c r="FRF1171" s="5"/>
      <c r="FRG1171" s="5"/>
      <c r="FRH1171" s="5"/>
      <c r="FRI1171" s="5"/>
      <c r="FRJ1171" s="5"/>
      <c r="FRK1171" s="5"/>
      <c r="FRL1171" s="5"/>
      <c r="FRM1171" s="5"/>
      <c r="FRN1171" s="5"/>
      <c r="FRO1171" s="5"/>
      <c r="FRP1171" s="5"/>
      <c r="FRQ1171" s="5"/>
      <c r="FRR1171" s="5"/>
      <c r="FRS1171" s="5"/>
      <c r="FRT1171" s="5"/>
      <c r="FRU1171" s="5"/>
      <c r="FRV1171" s="5"/>
      <c r="FRW1171" s="5"/>
      <c r="FRX1171" s="5"/>
      <c r="FRY1171" s="5"/>
      <c r="FRZ1171" s="5"/>
      <c r="FSA1171" s="5"/>
      <c r="FSB1171" s="5"/>
      <c r="FSC1171" s="5"/>
      <c r="FSD1171" s="5"/>
      <c r="FSE1171" s="5"/>
      <c r="FSF1171" s="5"/>
      <c r="FSG1171" s="5"/>
      <c r="FSH1171" s="5"/>
      <c r="FSI1171" s="5"/>
      <c r="FSJ1171" s="5"/>
      <c r="FSK1171" s="5"/>
      <c r="FSL1171" s="5"/>
      <c r="FSM1171" s="5"/>
      <c r="FSN1171" s="5"/>
      <c r="FSO1171" s="5"/>
      <c r="FSP1171" s="5"/>
      <c r="FSQ1171" s="5"/>
      <c r="FSR1171" s="5"/>
      <c r="FSS1171" s="5"/>
      <c r="FST1171" s="5"/>
      <c r="FSU1171" s="5"/>
      <c r="FSV1171" s="5"/>
      <c r="FSW1171" s="5"/>
      <c r="FSX1171" s="5"/>
      <c r="FSY1171" s="5"/>
      <c r="FSZ1171" s="5"/>
      <c r="FTA1171" s="5"/>
      <c r="FTB1171" s="5"/>
      <c r="FTC1171" s="5"/>
      <c r="FTD1171" s="5"/>
      <c r="FTE1171" s="5"/>
      <c r="FTF1171" s="5"/>
      <c r="FTG1171" s="5"/>
      <c r="FTH1171" s="5"/>
      <c r="FTI1171" s="5"/>
      <c r="FTJ1171" s="5"/>
      <c r="FTK1171" s="5"/>
      <c r="FTL1171" s="5"/>
      <c r="FTM1171" s="5"/>
      <c r="FTN1171" s="5"/>
      <c r="FTO1171" s="5"/>
      <c r="FTP1171" s="5"/>
      <c r="FTQ1171" s="5"/>
      <c r="FTR1171" s="5"/>
      <c r="FTS1171" s="5"/>
      <c r="FTT1171" s="5"/>
      <c r="FTU1171" s="5"/>
      <c r="FTV1171" s="5"/>
      <c r="FTW1171" s="5"/>
      <c r="FTX1171" s="5"/>
      <c r="FTY1171" s="5"/>
      <c r="FTZ1171" s="5"/>
      <c r="FUA1171" s="5"/>
      <c r="FUB1171" s="5"/>
      <c r="FUC1171" s="5"/>
      <c r="FUD1171" s="5"/>
      <c r="FUE1171" s="5"/>
      <c r="FUF1171" s="5"/>
      <c r="FUG1171" s="5"/>
      <c r="FUH1171" s="5"/>
      <c r="FUI1171" s="5"/>
      <c r="FUJ1171" s="5"/>
      <c r="FUK1171" s="5"/>
      <c r="FUL1171" s="5"/>
      <c r="FUM1171" s="5"/>
      <c r="FUN1171" s="5"/>
      <c r="FUO1171" s="5"/>
      <c r="FUP1171" s="5"/>
      <c r="FUQ1171" s="5"/>
      <c r="FUR1171" s="5"/>
      <c r="FUS1171" s="5"/>
      <c r="FUT1171" s="5"/>
      <c r="FUU1171" s="5"/>
      <c r="FUV1171" s="5"/>
      <c r="FUW1171" s="5"/>
      <c r="FUX1171" s="5"/>
      <c r="FUY1171" s="5"/>
      <c r="FUZ1171" s="5"/>
      <c r="FVA1171" s="5"/>
      <c r="FVB1171" s="5"/>
      <c r="FVC1171" s="5"/>
      <c r="FVD1171" s="5"/>
      <c r="FVE1171" s="5"/>
      <c r="FVF1171" s="5"/>
      <c r="FVG1171" s="5"/>
      <c r="FVH1171" s="5"/>
      <c r="FVI1171" s="5"/>
      <c r="FVJ1171" s="5"/>
      <c r="FVK1171" s="5"/>
      <c r="FVL1171" s="5"/>
      <c r="FVM1171" s="5"/>
      <c r="FVN1171" s="5"/>
      <c r="FVO1171" s="5"/>
      <c r="FVP1171" s="5"/>
      <c r="FVQ1171" s="5"/>
      <c r="FVR1171" s="5"/>
      <c r="FVS1171" s="5"/>
      <c r="FVT1171" s="5"/>
      <c r="FVU1171" s="5"/>
      <c r="FVV1171" s="5"/>
      <c r="FVW1171" s="5"/>
      <c r="FVX1171" s="5"/>
      <c r="FVY1171" s="5"/>
      <c r="FVZ1171" s="5"/>
      <c r="FWA1171" s="5"/>
      <c r="FWB1171" s="5"/>
      <c r="FWC1171" s="5"/>
      <c r="FWD1171" s="5"/>
      <c r="FWE1171" s="5"/>
      <c r="FWF1171" s="5"/>
      <c r="FWG1171" s="5"/>
      <c r="FWH1171" s="5"/>
      <c r="FWI1171" s="5"/>
      <c r="FWJ1171" s="5"/>
      <c r="FWK1171" s="5"/>
      <c r="FWL1171" s="5"/>
      <c r="FWM1171" s="5"/>
      <c r="FWN1171" s="5"/>
      <c r="FWO1171" s="5"/>
      <c r="FWP1171" s="5"/>
      <c r="FWQ1171" s="5"/>
      <c r="FWR1171" s="5"/>
      <c r="FWS1171" s="5"/>
      <c r="FWT1171" s="5"/>
      <c r="FWU1171" s="5"/>
      <c r="FWV1171" s="5"/>
      <c r="FWW1171" s="5"/>
      <c r="FWX1171" s="5"/>
      <c r="FWY1171" s="5"/>
      <c r="FWZ1171" s="5"/>
      <c r="FXA1171" s="5"/>
      <c r="FXB1171" s="5"/>
      <c r="FXC1171" s="5"/>
      <c r="FXD1171" s="5"/>
      <c r="FXE1171" s="5"/>
      <c r="FXF1171" s="5"/>
      <c r="FXG1171" s="5"/>
      <c r="FXH1171" s="5"/>
      <c r="FXI1171" s="5"/>
      <c r="FXJ1171" s="5"/>
      <c r="FXK1171" s="5"/>
      <c r="FXL1171" s="5"/>
      <c r="FXM1171" s="5"/>
      <c r="FXN1171" s="5"/>
      <c r="FXO1171" s="5"/>
      <c r="FXP1171" s="5"/>
      <c r="FXQ1171" s="5"/>
      <c r="FXR1171" s="5"/>
      <c r="FXS1171" s="5"/>
      <c r="FXT1171" s="5"/>
      <c r="FXU1171" s="5"/>
      <c r="FXV1171" s="5"/>
      <c r="FXW1171" s="5"/>
      <c r="FXX1171" s="5"/>
      <c r="FXY1171" s="5"/>
      <c r="FXZ1171" s="5"/>
      <c r="FYA1171" s="5"/>
      <c r="FYB1171" s="5"/>
      <c r="FYC1171" s="5"/>
      <c r="FYD1171" s="5"/>
      <c r="FYE1171" s="5"/>
      <c r="FYF1171" s="5"/>
      <c r="FYG1171" s="5"/>
      <c r="FYH1171" s="5"/>
      <c r="FYI1171" s="5"/>
      <c r="FYJ1171" s="5"/>
      <c r="FYK1171" s="5"/>
      <c r="FYL1171" s="5"/>
      <c r="FYM1171" s="5"/>
      <c r="FYN1171" s="5"/>
      <c r="FYO1171" s="5"/>
      <c r="FYP1171" s="5"/>
      <c r="FYQ1171" s="5"/>
      <c r="FYR1171" s="5"/>
      <c r="FYS1171" s="5"/>
      <c r="FYT1171" s="5"/>
      <c r="FYU1171" s="5"/>
      <c r="FYV1171" s="5"/>
      <c r="FYW1171" s="5"/>
      <c r="FYX1171" s="5"/>
      <c r="FYY1171" s="5"/>
      <c r="FYZ1171" s="5"/>
      <c r="FZA1171" s="5"/>
      <c r="FZB1171" s="5"/>
      <c r="FZC1171" s="5"/>
      <c r="FZD1171" s="5"/>
      <c r="FZE1171" s="5"/>
      <c r="FZF1171" s="5"/>
      <c r="FZG1171" s="5"/>
      <c r="FZH1171" s="5"/>
      <c r="FZI1171" s="5"/>
      <c r="FZJ1171" s="5"/>
      <c r="FZK1171" s="5"/>
      <c r="FZL1171" s="5"/>
      <c r="FZM1171" s="5"/>
      <c r="FZN1171" s="5"/>
      <c r="FZO1171" s="5"/>
      <c r="FZP1171" s="5"/>
      <c r="FZQ1171" s="5"/>
      <c r="FZR1171" s="5"/>
      <c r="FZS1171" s="5"/>
      <c r="FZT1171" s="5"/>
      <c r="FZU1171" s="5"/>
      <c r="FZV1171" s="5"/>
      <c r="FZW1171" s="5"/>
      <c r="FZX1171" s="5"/>
      <c r="FZY1171" s="5"/>
      <c r="FZZ1171" s="5"/>
      <c r="GAA1171" s="5"/>
      <c r="GAB1171" s="5"/>
      <c r="GAC1171" s="5"/>
      <c r="GAD1171" s="5"/>
      <c r="GAE1171" s="5"/>
      <c r="GAF1171" s="5"/>
      <c r="GAG1171" s="5"/>
      <c r="GAH1171" s="5"/>
      <c r="GAI1171" s="5"/>
      <c r="GAJ1171" s="5"/>
      <c r="GAK1171" s="5"/>
      <c r="GAL1171" s="5"/>
      <c r="GAM1171" s="5"/>
      <c r="GAN1171" s="5"/>
      <c r="GAO1171" s="5"/>
      <c r="GAP1171" s="5"/>
      <c r="GAQ1171" s="5"/>
      <c r="GAR1171" s="5"/>
      <c r="GAS1171" s="5"/>
      <c r="GAT1171" s="5"/>
      <c r="GAU1171" s="5"/>
      <c r="GAV1171" s="5"/>
      <c r="GAW1171" s="5"/>
      <c r="GAX1171" s="5"/>
      <c r="GAY1171" s="5"/>
      <c r="GAZ1171" s="5"/>
      <c r="GBA1171" s="5"/>
      <c r="GBB1171" s="5"/>
      <c r="GBC1171" s="5"/>
      <c r="GBD1171" s="5"/>
      <c r="GBE1171" s="5"/>
      <c r="GBF1171" s="5"/>
      <c r="GBG1171" s="5"/>
      <c r="GBH1171" s="5"/>
      <c r="GBI1171" s="5"/>
      <c r="GBJ1171" s="5"/>
      <c r="GBK1171" s="5"/>
      <c r="GBL1171" s="5"/>
      <c r="GBM1171" s="5"/>
      <c r="GBN1171" s="5"/>
      <c r="GBO1171" s="5"/>
      <c r="GBP1171" s="5"/>
      <c r="GBQ1171" s="5"/>
      <c r="GBR1171" s="5"/>
      <c r="GBS1171" s="5"/>
      <c r="GBT1171" s="5"/>
      <c r="GBU1171" s="5"/>
      <c r="GBV1171" s="5"/>
      <c r="GBW1171" s="5"/>
      <c r="GBX1171" s="5"/>
      <c r="GBY1171" s="5"/>
      <c r="GBZ1171" s="5"/>
      <c r="GCA1171" s="5"/>
      <c r="GCB1171" s="5"/>
      <c r="GCC1171" s="5"/>
      <c r="GCD1171" s="5"/>
      <c r="GCE1171" s="5"/>
      <c r="GCF1171" s="5"/>
      <c r="GCG1171" s="5"/>
      <c r="GCH1171" s="5"/>
      <c r="GCI1171" s="5"/>
      <c r="GCJ1171" s="5"/>
      <c r="GCK1171" s="5"/>
      <c r="GCL1171" s="5"/>
      <c r="GCM1171" s="5"/>
      <c r="GCN1171" s="5"/>
      <c r="GCO1171" s="5"/>
      <c r="GCP1171" s="5"/>
      <c r="GCQ1171" s="5"/>
      <c r="GCR1171" s="5"/>
      <c r="GCS1171" s="5"/>
      <c r="GCT1171" s="5"/>
      <c r="GCU1171" s="5"/>
      <c r="GCV1171" s="5"/>
      <c r="GCW1171" s="5"/>
      <c r="GCX1171" s="5"/>
      <c r="GCY1171" s="5"/>
      <c r="GCZ1171" s="5"/>
      <c r="GDA1171" s="5"/>
      <c r="GDB1171" s="5"/>
      <c r="GDC1171" s="5"/>
      <c r="GDD1171" s="5"/>
      <c r="GDE1171" s="5"/>
      <c r="GDF1171" s="5"/>
      <c r="GDG1171" s="5"/>
      <c r="GDH1171" s="5"/>
      <c r="GDI1171" s="5"/>
      <c r="GDJ1171" s="5"/>
      <c r="GDK1171" s="5"/>
      <c r="GDL1171" s="5"/>
      <c r="GDM1171" s="5"/>
      <c r="GDN1171" s="5"/>
      <c r="GDO1171" s="5"/>
      <c r="GDP1171" s="5"/>
      <c r="GDQ1171" s="5"/>
      <c r="GDR1171" s="5"/>
      <c r="GDS1171" s="5"/>
      <c r="GDT1171" s="5"/>
      <c r="GDU1171" s="5"/>
      <c r="GDV1171" s="5"/>
      <c r="GDW1171" s="5"/>
      <c r="GDX1171" s="5"/>
      <c r="GDY1171" s="5"/>
      <c r="GDZ1171" s="5"/>
      <c r="GEA1171" s="5"/>
      <c r="GEB1171" s="5"/>
      <c r="GEC1171" s="5"/>
      <c r="GED1171" s="5"/>
      <c r="GEE1171" s="5"/>
      <c r="GEF1171" s="5"/>
      <c r="GEG1171" s="5"/>
      <c r="GEH1171" s="5"/>
      <c r="GEI1171" s="5"/>
      <c r="GEJ1171" s="5"/>
      <c r="GEK1171" s="5"/>
      <c r="GEL1171" s="5"/>
      <c r="GEM1171" s="5"/>
      <c r="GEN1171" s="5"/>
      <c r="GEO1171" s="5"/>
      <c r="GEP1171" s="5"/>
      <c r="GEQ1171" s="5"/>
      <c r="GER1171" s="5"/>
      <c r="GES1171" s="5"/>
      <c r="GET1171" s="5"/>
      <c r="GEU1171" s="5"/>
      <c r="GEV1171" s="5"/>
      <c r="GEW1171" s="5"/>
      <c r="GEX1171" s="5"/>
      <c r="GEY1171" s="5"/>
      <c r="GEZ1171" s="5"/>
      <c r="GFA1171" s="5"/>
      <c r="GFB1171" s="5"/>
      <c r="GFC1171" s="5"/>
      <c r="GFD1171" s="5"/>
      <c r="GFE1171" s="5"/>
      <c r="GFF1171" s="5"/>
      <c r="GFG1171" s="5"/>
      <c r="GFH1171" s="5"/>
      <c r="GFI1171" s="5"/>
      <c r="GFJ1171" s="5"/>
      <c r="GFK1171" s="5"/>
      <c r="GFL1171" s="5"/>
      <c r="GFM1171" s="5"/>
      <c r="GFN1171" s="5"/>
      <c r="GFO1171" s="5"/>
      <c r="GFP1171" s="5"/>
      <c r="GFQ1171" s="5"/>
      <c r="GFR1171" s="5"/>
      <c r="GFS1171" s="5"/>
      <c r="GFT1171" s="5"/>
      <c r="GFU1171" s="5"/>
      <c r="GFV1171" s="5"/>
      <c r="GFW1171" s="5"/>
      <c r="GFX1171" s="5"/>
      <c r="GFY1171" s="5"/>
      <c r="GFZ1171" s="5"/>
      <c r="GGA1171" s="5"/>
      <c r="GGB1171" s="5"/>
      <c r="GGC1171" s="5"/>
      <c r="GGD1171" s="5"/>
      <c r="GGE1171" s="5"/>
      <c r="GGF1171" s="5"/>
      <c r="GGG1171" s="5"/>
      <c r="GGH1171" s="5"/>
      <c r="GGI1171" s="5"/>
      <c r="GGJ1171" s="5"/>
      <c r="GGK1171" s="5"/>
      <c r="GGL1171" s="5"/>
      <c r="GGM1171" s="5"/>
      <c r="GGN1171" s="5"/>
      <c r="GGO1171" s="5"/>
      <c r="GGP1171" s="5"/>
      <c r="GGQ1171" s="5"/>
      <c r="GGR1171" s="5"/>
      <c r="GGS1171" s="5"/>
      <c r="GGT1171" s="5"/>
      <c r="GGU1171" s="5"/>
      <c r="GGV1171" s="5"/>
      <c r="GGW1171" s="5"/>
      <c r="GGX1171" s="5"/>
      <c r="GGY1171" s="5"/>
      <c r="GGZ1171" s="5"/>
      <c r="GHA1171" s="5"/>
      <c r="GHB1171" s="5"/>
      <c r="GHC1171" s="5"/>
      <c r="GHD1171" s="5"/>
      <c r="GHE1171" s="5"/>
      <c r="GHF1171" s="5"/>
      <c r="GHG1171" s="5"/>
      <c r="GHH1171" s="5"/>
      <c r="GHI1171" s="5"/>
      <c r="GHJ1171" s="5"/>
      <c r="GHK1171" s="5"/>
      <c r="GHL1171" s="5"/>
      <c r="GHM1171" s="5"/>
      <c r="GHN1171" s="5"/>
      <c r="GHO1171" s="5"/>
      <c r="GHP1171" s="5"/>
      <c r="GHQ1171" s="5"/>
      <c r="GHR1171" s="5"/>
      <c r="GHS1171" s="5"/>
      <c r="GHT1171" s="5"/>
      <c r="GHU1171" s="5"/>
      <c r="GHV1171" s="5"/>
      <c r="GHW1171" s="5"/>
      <c r="GHX1171" s="5"/>
      <c r="GHY1171" s="5"/>
      <c r="GHZ1171" s="5"/>
      <c r="GIA1171" s="5"/>
      <c r="GIB1171" s="5"/>
      <c r="GIC1171" s="5"/>
      <c r="GID1171" s="5"/>
      <c r="GIE1171" s="5"/>
      <c r="GIF1171" s="5"/>
      <c r="GIG1171" s="5"/>
      <c r="GIH1171" s="5"/>
      <c r="GII1171" s="5"/>
      <c r="GIJ1171" s="5"/>
      <c r="GIK1171" s="5"/>
      <c r="GIL1171" s="5"/>
      <c r="GIM1171" s="5"/>
      <c r="GIN1171" s="5"/>
      <c r="GIO1171" s="5"/>
      <c r="GIP1171" s="5"/>
      <c r="GIQ1171" s="5"/>
      <c r="GIR1171" s="5"/>
      <c r="GIS1171" s="5"/>
      <c r="GIT1171" s="5"/>
      <c r="GIU1171" s="5"/>
      <c r="GIV1171" s="5"/>
      <c r="GIW1171" s="5"/>
      <c r="GIX1171" s="5"/>
      <c r="GIY1171" s="5"/>
      <c r="GIZ1171" s="5"/>
      <c r="GJA1171" s="5"/>
      <c r="GJB1171" s="5"/>
      <c r="GJC1171" s="5"/>
      <c r="GJD1171" s="5"/>
      <c r="GJE1171" s="5"/>
      <c r="GJF1171" s="5"/>
      <c r="GJG1171" s="5"/>
      <c r="GJH1171" s="5"/>
      <c r="GJI1171" s="5"/>
      <c r="GJJ1171" s="5"/>
      <c r="GJK1171" s="5"/>
      <c r="GJL1171" s="5"/>
      <c r="GJM1171" s="5"/>
      <c r="GJN1171" s="5"/>
      <c r="GJO1171" s="5"/>
      <c r="GJP1171" s="5"/>
      <c r="GJQ1171" s="5"/>
      <c r="GJR1171" s="5"/>
      <c r="GJS1171" s="5"/>
      <c r="GJT1171" s="5"/>
      <c r="GJU1171" s="5"/>
      <c r="GJV1171" s="5"/>
      <c r="GJW1171" s="5"/>
      <c r="GJX1171" s="5"/>
      <c r="GJY1171" s="5"/>
      <c r="GJZ1171" s="5"/>
      <c r="GKA1171" s="5"/>
      <c r="GKB1171" s="5"/>
      <c r="GKC1171" s="5"/>
      <c r="GKD1171" s="5"/>
      <c r="GKE1171" s="5"/>
      <c r="GKF1171" s="5"/>
      <c r="GKG1171" s="5"/>
      <c r="GKH1171" s="5"/>
      <c r="GKI1171" s="5"/>
      <c r="GKJ1171" s="5"/>
      <c r="GKK1171" s="5"/>
      <c r="GKL1171" s="5"/>
      <c r="GKM1171" s="5"/>
      <c r="GKN1171" s="5"/>
      <c r="GKO1171" s="5"/>
      <c r="GKP1171" s="5"/>
      <c r="GKQ1171" s="5"/>
      <c r="GKR1171" s="5"/>
      <c r="GKS1171" s="5"/>
      <c r="GKT1171" s="5"/>
      <c r="GKU1171" s="5"/>
      <c r="GKV1171" s="5"/>
      <c r="GKW1171" s="5"/>
      <c r="GKX1171" s="5"/>
      <c r="GKY1171" s="5"/>
      <c r="GKZ1171" s="5"/>
      <c r="GLA1171" s="5"/>
      <c r="GLB1171" s="5"/>
      <c r="GLC1171" s="5"/>
      <c r="GLD1171" s="5"/>
      <c r="GLE1171" s="5"/>
      <c r="GLF1171" s="5"/>
      <c r="GLG1171" s="5"/>
      <c r="GLH1171" s="5"/>
      <c r="GLI1171" s="5"/>
      <c r="GLJ1171" s="5"/>
      <c r="GLK1171" s="5"/>
      <c r="GLL1171" s="5"/>
      <c r="GLM1171" s="5"/>
      <c r="GLN1171" s="5"/>
      <c r="GLO1171" s="5"/>
      <c r="GLP1171" s="5"/>
      <c r="GLQ1171" s="5"/>
      <c r="GLR1171" s="5"/>
      <c r="GLS1171" s="5"/>
      <c r="GLT1171" s="5"/>
      <c r="GLU1171" s="5"/>
      <c r="GLV1171" s="5"/>
      <c r="GLW1171" s="5"/>
      <c r="GLX1171" s="5"/>
      <c r="GLY1171" s="5"/>
      <c r="GLZ1171" s="5"/>
      <c r="GMA1171" s="5"/>
      <c r="GMB1171" s="5"/>
      <c r="GMC1171" s="5"/>
      <c r="GMD1171" s="5"/>
      <c r="GME1171" s="5"/>
      <c r="GMF1171" s="5"/>
      <c r="GMG1171" s="5"/>
      <c r="GMH1171" s="5"/>
      <c r="GMI1171" s="5"/>
      <c r="GMJ1171" s="5"/>
      <c r="GMK1171" s="5"/>
      <c r="GML1171" s="5"/>
      <c r="GMM1171" s="5"/>
      <c r="GMN1171" s="5"/>
      <c r="GMO1171" s="5"/>
      <c r="GMP1171" s="5"/>
      <c r="GMQ1171" s="5"/>
      <c r="GMR1171" s="5"/>
      <c r="GMS1171" s="5"/>
      <c r="GMT1171" s="5"/>
      <c r="GMU1171" s="5"/>
      <c r="GMV1171" s="5"/>
      <c r="GMW1171" s="5"/>
      <c r="GMX1171" s="5"/>
      <c r="GMY1171" s="5"/>
      <c r="GMZ1171" s="5"/>
      <c r="GNA1171" s="5"/>
      <c r="GNB1171" s="5"/>
      <c r="GNC1171" s="5"/>
      <c r="GND1171" s="5"/>
      <c r="GNE1171" s="5"/>
      <c r="GNF1171" s="5"/>
      <c r="GNG1171" s="5"/>
      <c r="GNH1171" s="5"/>
      <c r="GNI1171" s="5"/>
      <c r="GNJ1171" s="5"/>
      <c r="GNK1171" s="5"/>
      <c r="GNL1171" s="5"/>
      <c r="GNM1171" s="5"/>
      <c r="GNN1171" s="5"/>
      <c r="GNO1171" s="5"/>
      <c r="GNP1171" s="5"/>
      <c r="GNQ1171" s="5"/>
      <c r="GNR1171" s="5"/>
      <c r="GNS1171" s="5"/>
      <c r="GNT1171" s="5"/>
      <c r="GNU1171" s="5"/>
      <c r="GNV1171" s="5"/>
      <c r="GNW1171" s="5"/>
      <c r="GNX1171" s="5"/>
      <c r="GNY1171" s="5"/>
      <c r="GNZ1171" s="5"/>
      <c r="GOA1171" s="5"/>
      <c r="GOB1171" s="5"/>
      <c r="GOC1171" s="5"/>
      <c r="GOD1171" s="5"/>
      <c r="GOE1171" s="5"/>
      <c r="GOF1171" s="5"/>
      <c r="GOG1171" s="5"/>
      <c r="GOH1171" s="5"/>
      <c r="GOI1171" s="5"/>
      <c r="GOJ1171" s="5"/>
      <c r="GOK1171" s="5"/>
      <c r="GOL1171" s="5"/>
      <c r="GOM1171" s="5"/>
      <c r="GON1171" s="5"/>
      <c r="GOO1171" s="5"/>
      <c r="GOP1171" s="5"/>
      <c r="GOQ1171" s="5"/>
      <c r="GOR1171" s="5"/>
      <c r="GOS1171" s="5"/>
      <c r="GOT1171" s="5"/>
      <c r="GOU1171" s="5"/>
      <c r="GOV1171" s="5"/>
      <c r="GOW1171" s="5"/>
      <c r="GOX1171" s="5"/>
      <c r="GOY1171" s="5"/>
      <c r="GOZ1171" s="5"/>
      <c r="GPA1171" s="5"/>
      <c r="GPB1171" s="5"/>
      <c r="GPC1171" s="5"/>
      <c r="GPD1171" s="5"/>
      <c r="GPE1171" s="5"/>
      <c r="GPF1171" s="5"/>
      <c r="GPG1171" s="5"/>
      <c r="GPH1171" s="5"/>
      <c r="GPI1171" s="5"/>
      <c r="GPJ1171" s="5"/>
      <c r="GPK1171" s="5"/>
      <c r="GPL1171" s="5"/>
      <c r="GPM1171" s="5"/>
      <c r="GPN1171" s="5"/>
      <c r="GPO1171" s="5"/>
      <c r="GPP1171" s="5"/>
      <c r="GPQ1171" s="5"/>
      <c r="GPR1171" s="5"/>
      <c r="GPS1171" s="5"/>
      <c r="GPT1171" s="5"/>
      <c r="GPU1171" s="5"/>
      <c r="GPV1171" s="5"/>
      <c r="GPW1171" s="5"/>
      <c r="GPX1171" s="5"/>
      <c r="GPY1171" s="5"/>
      <c r="GPZ1171" s="5"/>
      <c r="GQA1171" s="5"/>
      <c r="GQB1171" s="5"/>
      <c r="GQC1171" s="5"/>
      <c r="GQD1171" s="5"/>
      <c r="GQE1171" s="5"/>
      <c r="GQF1171" s="5"/>
      <c r="GQG1171" s="5"/>
      <c r="GQH1171" s="5"/>
      <c r="GQI1171" s="5"/>
      <c r="GQJ1171" s="5"/>
      <c r="GQK1171" s="5"/>
      <c r="GQL1171" s="5"/>
      <c r="GQM1171" s="5"/>
      <c r="GQN1171" s="5"/>
      <c r="GQO1171" s="5"/>
      <c r="GQP1171" s="5"/>
      <c r="GQQ1171" s="5"/>
      <c r="GQR1171" s="5"/>
      <c r="GQS1171" s="5"/>
      <c r="GQT1171" s="5"/>
      <c r="GQU1171" s="5"/>
      <c r="GQV1171" s="5"/>
      <c r="GQW1171" s="5"/>
      <c r="GQX1171" s="5"/>
      <c r="GQY1171" s="5"/>
      <c r="GQZ1171" s="5"/>
      <c r="GRA1171" s="5"/>
      <c r="GRB1171" s="5"/>
      <c r="GRC1171" s="5"/>
      <c r="GRD1171" s="5"/>
      <c r="GRE1171" s="5"/>
      <c r="GRF1171" s="5"/>
      <c r="GRG1171" s="5"/>
      <c r="GRH1171" s="5"/>
      <c r="GRI1171" s="5"/>
      <c r="GRJ1171" s="5"/>
      <c r="GRK1171" s="5"/>
      <c r="GRL1171" s="5"/>
      <c r="GRM1171" s="5"/>
      <c r="GRN1171" s="5"/>
      <c r="GRO1171" s="5"/>
      <c r="GRP1171" s="5"/>
      <c r="GRQ1171" s="5"/>
      <c r="GRR1171" s="5"/>
      <c r="GRS1171" s="5"/>
      <c r="GRT1171" s="5"/>
      <c r="GRU1171" s="5"/>
      <c r="GRV1171" s="5"/>
      <c r="GRW1171" s="5"/>
      <c r="GRX1171" s="5"/>
      <c r="GRY1171" s="5"/>
      <c r="GRZ1171" s="5"/>
      <c r="GSA1171" s="5"/>
      <c r="GSB1171" s="5"/>
      <c r="GSC1171" s="5"/>
      <c r="GSD1171" s="5"/>
      <c r="GSE1171" s="5"/>
      <c r="GSF1171" s="5"/>
      <c r="GSG1171" s="5"/>
      <c r="GSH1171" s="5"/>
      <c r="GSI1171" s="5"/>
      <c r="GSJ1171" s="5"/>
      <c r="GSK1171" s="5"/>
      <c r="GSL1171" s="5"/>
      <c r="GSM1171" s="5"/>
      <c r="GSN1171" s="5"/>
      <c r="GSO1171" s="5"/>
      <c r="GSP1171" s="5"/>
      <c r="GSQ1171" s="5"/>
      <c r="GSR1171" s="5"/>
      <c r="GSS1171" s="5"/>
      <c r="GST1171" s="5"/>
      <c r="GSU1171" s="5"/>
      <c r="GSV1171" s="5"/>
      <c r="GSW1171" s="5"/>
      <c r="GSX1171" s="5"/>
      <c r="GSY1171" s="5"/>
      <c r="GSZ1171" s="5"/>
      <c r="GTA1171" s="5"/>
      <c r="GTB1171" s="5"/>
      <c r="GTC1171" s="5"/>
      <c r="GTD1171" s="5"/>
      <c r="GTE1171" s="5"/>
      <c r="GTF1171" s="5"/>
      <c r="GTG1171" s="5"/>
      <c r="GTH1171" s="5"/>
      <c r="GTI1171" s="5"/>
      <c r="GTJ1171" s="5"/>
      <c r="GTK1171" s="5"/>
      <c r="GTL1171" s="5"/>
      <c r="GTM1171" s="5"/>
      <c r="GTN1171" s="5"/>
      <c r="GTO1171" s="5"/>
      <c r="GTP1171" s="5"/>
      <c r="GTQ1171" s="5"/>
      <c r="GTR1171" s="5"/>
      <c r="GTS1171" s="5"/>
      <c r="GTT1171" s="5"/>
      <c r="GTU1171" s="5"/>
      <c r="GTV1171" s="5"/>
      <c r="GTW1171" s="5"/>
      <c r="GTX1171" s="5"/>
      <c r="GTY1171" s="5"/>
      <c r="GTZ1171" s="5"/>
      <c r="GUA1171" s="5"/>
      <c r="GUB1171" s="5"/>
      <c r="GUC1171" s="5"/>
      <c r="GUD1171" s="5"/>
      <c r="GUE1171" s="5"/>
      <c r="GUF1171" s="5"/>
      <c r="GUG1171" s="5"/>
      <c r="GUH1171" s="5"/>
      <c r="GUI1171" s="5"/>
      <c r="GUJ1171" s="5"/>
      <c r="GUK1171" s="5"/>
      <c r="GUL1171" s="5"/>
      <c r="GUM1171" s="5"/>
      <c r="GUN1171" s="5"/>
      <c r="GUO1171" s="5"/>
      <c r="GUP1171" s="5"/>
      <c r="GUQ1171" s="5"/>
      <c r="GUR1171" s="5"/>
      <c r="GUS1171" s="5"/>
      <c r="GUT1171" s="5"/>
      <c r="GUU1171" s="5"/>
      <c r="GUV1171" s="5"/>
      <c r="GUW1171" s="5"/>
      <c r="GUX1171" s="5"/>
      <c r="GUY1171" s="5"/>
      <c r="GUZ1171" s="5"/>
      <c r="GVA1171" s="5"/>
      <c r="GVB1171" s="5"/>
      <c r="GVC1171" s="5"/>
      <c r="GVD1171" s="5"/>
      <c r="GVE1171" s="5"/>
      <c r="GVF1171" s="5"/>
      <c r="GVG1171" s="5"/>
      <c r="GVH1171" s="5"/>
      <c r="GVI1171" s="5"/>
      <c r="GVJ1171" s="5"/>
      <c r="GVK1171" s="5"/>
      <c r="GVL1171" s="5"/>
      <c r="GVM1171" s="5"/>
      <c r="GVN1171" s="5"/>
      <c r="GVO1171" s="5"/>
      <c r="GVP1171" s="5"/>
      <c r="GVQ1171" s="5"/>
      <c r="GVR1171" s="5"/>
      <c r="GVS1171" s="5"/>
      <c r="GVT1171" s="5"/>
      <c r="GVU1171" s="5"/>
      <c r="GVV1171" s="5"/>
      <c r="GVW1171" s="5"/>
      <c r="GVX1171" s="5"/>
      <c r="GVY1171" s="5"/>
      <c r="GVZ1171" s="5"/>
      <c r="GWA1171" s="5"/>
      <c r="GWB1171" s="5"/>
      <c r="GWC1171" s="5"/>
      <c r="GWD1171" s="5"/>
      <c r="GWE1171" s="5"/>
      <c r="GWF1171" s="5"/>
      <c r="GWG1171" s="5"/>
      <c r="GWH1171" s="5"/>
      <c r="GWI1171" s="5"/>
      <c r="GWJ1171" s="5"/>
      <c r="GWK1171" s="5"/>
      <c r="GWL1171" s="5"/>
      <c r="GWM1171" s="5"/>
      <c r="GWN1171" s="5"/>
      <c r="GWO1171" s="5"/>
      <c r="GWP1171" s="5"/>
      <c r="GWQ1171" s="5"/>
      <c r="GWR1171" s="5"/>
      <c r="GWS1171" s="5"/>
      <c r="GWT1171" s="5"/>
      <c r="GWU1171" s="5"/>
      <c r="GWV1171" s="5"/>
      <c r="GWW1171" s="5"/>
      <c r="GWX1171" s="5"/>
      <c r="GWY1171" s="5"/>
      <c r="GWZ1171" s="5"/>
      <c r="GXA1171" s="5"/>
      <c r="GXB1171" s="5"/>
      <c r="GXC1171" s="5"/>
      <c r="GXD1171" s="5"/>
      <c r="GXE1171" s="5"/>
      <c r="GXF1171" s="5"/>
      <c r="GXG1171" s="5"/>
      <c r="GXH1171" s="5"/>
      <c r="GXI1171" s="5"/>
      <c r="GXJ1171" s="5"/>
      <c r="GXK1171" s="5"/>
      <c r="GXL1171" s="5"/>
      <c r="GXM1171" s="5"/>
      <c r="GXN1171" s="5"/>
      <c r="GXO1171" s="5"/>
      <c r="GXP1171" s="5"/>
      <c r="GXQ1171" s="5"/>
      <c r="GXR1171" s="5"/>
      <c r="GXS1171" s="5"/>
      <c r="GXT1171" s="5"/>
      <c r="GXU1171" s="5"/>
      <c r="GXV1171" s="5"/>
      <c r="GXW1171" s="5"/>
      <c r="GXX1171" s="5"/>
      <c r="GXY1171" s="5"/>
      <c r="GXZ1171" s="5"/>
      <c r="GYA1171" s="5"/>
      <c r="GYB1171" s="5"/>
      <c r="GYC1171" s="5"/>
      <c r="GYD1171" s="5"/>
      <c r="GYE1171" s="5"/>
      <c r="GYF1171" s="5"/>
      <c r="GYG1171" s="5"/>
      <c r="GYH1171" s="5"/>
      <c r="GYI1171" s="5"/>
      <c r="GYJ1171" s="5"/>
      <c r="GYK1171" s="5"/>
      <c r="GYL1171" s="5"/>
      <c r="GYM1171" s="5"/>
      <c r="GYN1171" s="5"/>
      <c r="GYO1171" s="5"/>
      <c r="GYP1171" s="5"/>
      <c r="GYQ1171" s="5"/>
      <c r="GYR1171" s="5"/>
      <c r="GYS1171" s="5"/>
      <c r="GYT1171" s="5"/>
      <c r="GYU1171" s="5"/>
      <c r="GYV1171" s="5"/>
      <c r="GYW1171" s="5"/>
      <c r="GYX1171" s="5"/>
      <c r="GYY1171" s="5"/>
      <c r="GYZ1171" s="5"/>
      <c r="GZA1171" s="5"/>
      <c r="GZB1171" s="5"/>
      <c r="GZC1171" s="5"/>
      <c r="GZD1171" s="5"/>
      <c r="GZE1171" s="5"/>
      <c r="GZF1171" s="5"/>
      <c r="GZG1171" s="5"/>
      <c r="GZH1171" s="5"/>
      <c r="GZI1171" s="5"/>
      <c r="GZJ1171" s="5"/>
      <c r="GZK1171" s="5"/>
      <c r="GZL1171" s="5"/>
      <c r="GZM1171" s="5"/>
      <c r="GZN1171" s="5"/>
      <c r="GZO1171" s="5"/>
      <c r="GZP1171" s="5"/>
      <c r="GZQ1171" s="5"/>
      <c r="GZR1171" s="5"/>
      <c r="GZS1171" s="5"/>
      <c r="GZT1171" s="5"/>
      <c r="GZU1171" s="5"/>
      <c r="GZV1171" s="5"/>
      <c r="GZW1171" s="5"/>
      <c r="GZX1171" s="5"/>
      <c r="GZY1171" s="5"/>
      <c r="GZZ1171" s="5"/>
      <c r="HAA1171" s="5"/>
      <c r="HAB1171" s="5"/>
      <c r="HAC1171" s="5"/>
      <c r="HAD1171" s="5"/>
      <c r="HAE1171" s="5"/>
      <c r="HAF1171" s="5"/>
      <c r="HAG1171" s="5"/>
      <c r="HAH1171" s="5"/>
      <c r="HAI1171" s="5"/>
      <c r="HAJ1171" s="5"/>
      <c r="HAK1171" s="5"/>
      <c r="HAL1171" s="5"/>
      <c r="HAM1171" s="5"/>
      <c r="HAN1171" s="5"/>
      <c r="HAO1171" s="5"/>
      <c r="HAP1171" s="5"/>
      <c r="HAQ1171" s="5"/>
      <c r="HAR1171" s="5"/>
      <c r="HAS1171" s="5"/>
      <c r="HAT1171" s="5"/>
      <c r="HAU1171" s="5"/>
      <c r="HAV1171" s="5"/>
      <c r="HAW1171" s="5"/>
      <c r="HAX1171" s="5"/>
      <c r="HAY1171" s="5"/>
      <c r="HAZ1171" s="5"/>
      <c r="HBA1171" s="5"/>
      <c r="HBB1171" s="5"/>
      <c r="HBC1171" s="5"/>
      <c r="HBD1171" s="5"/>
      <c r="HBE1171" s="5"/>
      <c r="HBF1171" s="5"/>
      <c r="HBG1171" s="5"/>
      <c r="HBH1171" s="5"/>
      <c r="HBI1171" s="5"/>
      <c r="HBJ1171" s="5"/>
      <c r="HBK1171" s="5"/>
      <c r="HBL1171" s="5"/>
      <c r="HBM1171" s="5"/>
      <c r="HBN1171" s="5"/>
      <c r="HBO1171" s="5"/>
      <c r="HBP1171" s="5"/>
      <c r="HBQ1171" s="5"/>
      <c r="HBR1171" s="5"/>
      <c r="HBS1171" s="5"/>
      <c r="HBT1171" s="5"/>
      <c r="HBU1171" s="5"/>
      <c r="HBV1171" s="5"/>
      <c r="HBW1171" s="5"/>
      <c r="HBX1171" s="5"/>
      <c r="HBY1171" s="5"/>
      <c r="HBZ1171" s="5"/>
      <c r="HCA1171" s="5"/>
      <c r="HCB1171" s="5"/>
      <c r="HCC1171" s="5"/>
      <c r="HCD1171" s="5"/>
      <c r="HCE1171" s="5"/>
      <c r="HCF1171" s="5"/>
      <c r="HCG1171" s="5"/>
      <c r="HCH1171" s="5"/>
      <c r="HCI1171" s="5"/>
      <c r="HCJ1171" s="5"/>
      <c r="HCK1171" s="5"/>
      <c r="HCL1171" s="5"/>
      <c r="HCM1171" s="5"/>
      <c r="HCN1171" s="5"/>
      <c r="HCO1171" s="5"/>
      <c r="HCP1171" s="5"/>
      <c r="HCQ1171" s="5"/>
      <c r="HCR1171" s="5"/>
      <c r="HCS1171" s="5"/>
      <c r="HCT1171" s="5"/>
      <c r="HCU1171" s="5"/>
      <c r="HCV1171" s="5"/>
      <c r="HCW1171" s="5"/>
      <c r="HCX1171" s="5"/>
      <c r="HCY1171" s="5"/>
      <c r="HCZ1171" s="5"/>
      <c r="HDA1171" s="5"/>
      <c r="HDB1171" s="5"/>
      <c r="HDC1171" s="5"/>
      <c r="HDD1171" s="5"/>
      <c r="HDE1171" s="5"/>
      <c r="HDF1171" s="5"/>
      <c r="HDG1171" s="5"/>
      <c r="HDH1171" s="5"/>
      <c r="HDI1171" s="5"/>
      <c r="HDJ1171" s="5"/>
      <c r="HDK1171" s="5"/>
      <c r="HDL1171" s="5"/>
      <c r="HDM1171" s="5"/>
      <c r="HDN1171" s="5"/>
      <c r="HDO1171" s="5"/>
      <c r="HDP1171" s="5"/>
      <c r="HDQ1171" s="5"/>
      <c r="HDR1171" s="5"/>
      <c r="HDS1171" s="5"/>
      <c r="HDT1171" s="5"/>
      <c r="HDU1171" s="5"/>
      <c r="HDV1171" s="5"/>
      <c r="HDW1171" s="5"/>
      <c r="HDX1171" s="5"/>
      <c r="HDY1171" s="5"/>
      <c r="HDZ1171" s="5"/>
      <c r="HEA1171" s="5"/>
      <c r="HEB1171" s="5"/>
      <c r="HEC1171" s="5"/>
      <c r="HED1171" s="5"/>
      <c r="HEE1171" s="5"/>
      <c r="HEF1171" s="5"/>
      <c r="HEG1171" s="5"/>
      <c r="HEH1171" s="5"/>
      <c r="HEI1171" s="5"/>
      <c r="HEJ1171" s="5"/>
      <c r="HEK1171" s="5"/>
      <c r="HEL1171" s="5"/>
      <c r="HEM1171" s="5"/>
      <c r="HEN1171" s="5"/>
      <c r="HEO1171" s="5"/>
      <c r="HEP1171" s="5"/>
      <c r="HEQ1171" s="5"/>
      <c r="HER1171" s="5"/>
      <c r="HES1171" s="5"/>
      <c r="HET1171" s="5"/>
      <c r="HEU1171" s="5"/>
      <c r="HEV1171" s="5"/>
      <c r="HEW1171" s="5"/>
      <c r="HEX1171" s="5"/>
      <c r="HEY1171" s="5"/>
      <c r="HEZ1171" s="5"/>
      <c r="HFA1171" s="5"/>
      <c r="HFB1171" s="5"/>
      <c r="HFC1171" s="5"/>
      <c r="HFD1171" s="5"/>
      <c r="HFE1171" s="5"/>
      <c r="HFF1171" s="5"/>
      <c r="HFG1171" s="5"/>
      <c r="HFH1171" s="5"/>
      <c r="HFI1171" s="5"/>
      <c r="HFJ1171" s="5"/>
      <c r="HFK1171" s="5"/>
      <c r="HFL1171" s="5"/>
      <c r="HFM1171" s="5"/>
      <c r="HFN1171" s="5"/>
      <c r="HFO1171" s="5"/>
      <c r="HFP1171" s="5"/>
      <c r="HFQ1171" s="5"/>
      <c r="HFR1171" s="5"/>
      <c r="HFS1171" s="5"/>
      <c r="HFT1171" s="5"/>
      <c r="HFU1171" s="5"/>
      <c r="HFV1171" s="5"/>
      <c r="HFW1171" s="5"/>
      <c r="HFX1171" s="5"/>
      <c r="HFY1171" s="5"/>
      <c r="HFZ1171" s="5"/>
      <c r="HGA1171" s="5"/>
      <c r="HGB1171" s="5"/>
      <c r="HGC1171" s="5"/>
      <c r="HGD1171" s="5"/>
      <c r="HGE1171" s="5"/>
      <c r="HGF1171" s="5"/>
      <c r="HGG1171" s="5"/>
      <c r="HGH1171" s="5"/>
      <c r="HGI1171" s="5"/>
      <c r="HGJ1171" s="5"/>
      <c r="HGK1171" s="5"/>
      <c r="HGL1171" s="5"/>
      <c r="HGM1171" s="5"/>
      <c r="HGN1171" s="5"/>
      <c r="HGO1171" s="5"/>
      <c r="HGP1171" s="5"/>
      <c r="HGQ1171" s="5"/>
      <c r="HGR1171" s="5"/>
      <c r="HGS1171" s="5"/>
      <c r="HGT1171" s="5"/>
      <c r="HGU1171" s="5"/>
      <c r="HGV1171" s="5"/>
      <c r="HGW1171" s="5"/>
      <c r="HGX1171" s="5"/>
      <c r="HGY1171" s="5"/>
      <c r="HGZ1171" s="5"/>
      <c r="HHA1171" s="5"/>
      <c r="HHB1171" s="5"/>
      <c r="HHC1171" s="5"/>
      <c r="HHD1171" s="5"/>
      <c r="HHE1171" s="5"/>
      <c r="HHF1171" s="5"/>
      <c r="HHG1171" s="5"/>
      <c r="HHH1171" s="5"/>
      <c r="HHI1171" s="5"/>
      <c r="HHJ1171" s="5"/>
      <c r="HHK1171" s="5"/>
      <c r="HHL1171" s="5"/>
      <c r="HHM1171" s="5"/>
      <c r="HHN1171" s="5"/>
      <c r="HHO1171" s="5"/>
      <c r="HHP1171" s="5"/>
      <c r="HHQ1171" s="5"/>
      <c r="HHR1171" s="5"/>
      <c r="HHS1171" s="5"/>
      <c r="HHT1171" s="5"/>
      <c r="HHU1171" s="5"/>
      <c r="HHV1171" s="5"/>
      <c r="HHW1171" s="5"/>
      <c r="HHX1171" s="5"/>
      <c r="HHY1171" s="5"/>
      <c r="HHZ1171" s="5"/>
      <c r="HIA1171" s="5"/>
      <c r="HIB1171" s="5"/>
      <c r="HIC1171" s="5"/>
      <c r="HID1171" s="5"/>
      <c r="HIE1171" s="5"/>
      <c r="HIF1171" s="5"/>
      <c r="HIG1171" s="5"/>
      <c r="HIH1171" s="5"/>
      <c r="HII1171" s="5"/>
      <c r="HIJ1171" s="5"/>
      <c r="HIK1171" s="5"/>
      <c r="HIL1171" s="5"/>
      <c r="HIM1171" s="5"/>
      <c r="HIN1171" s="5"/>
      <c r="HIO1171" s="5"/>
      <c r="HIP1171" s="5"/>
      <c r="HIQ1171" s="5"/>
      <c r="HIR1171" s="5"/>
      <c r="HIS1171" s="5"/>
      <c r="HIT1171" s="5"/>
      <c r="HIU1171" s="5"/>
      <c r="HIV1171" s="5"/>
      <c r="HIW1171" s="5"/>
      <c r="HIX1171" s="5"/>
      <c r="HIY1171" s="5"/>
      <c r="HIZ1171" s="5"/>
      <c r="HJA1171" s="5"/>
      <c r="HJB1171" s="5"/>
      <c r="HJC1171" s="5"/>
      <c r="HJD1171" s="5"/>
      <c r="HJE1171" s="5"/>
      <c r="HJF1171" s="5"/>
      <c r="HJG1171" s="5"/>
      <c r="HJH1171" s="5"/>
      <c r="HJI1171" s="5"/>
      <c r="HJJ1171" s="5"/>
      <c r="HJK1171" s="5"/>
      <c r="HJL1171" s="5"/>
      <c r="HJM1171" s="5"/>
      <c r="HJN1171" s="5"/>
      <c r="HJO1171" s="5"/>
      <c r="HJP1171" s="5"/>
      <c r="HJQ1171" s="5"/>
      <c r="HJR1171" s="5"/>
      <c r="HJS1171" s="5"/>
      <c r="HJT1171" s="5"/>
      <c r="HJU1171" s="5"/>
      <c r="HJV1171" s="5"/>
      <c r="HJW1171" s="5"/>
      <c r="HJX1171" s="5"/>
      <c r="HJY1171" s="5"/>
      <c r="HJZ1171" s="5"/>
      <c r="HKA1171" s="5"/>
      <c r="HKB1171" s="5"/>
      <c r="HKC1171" s="5"/>
      <c r="HKD1171" s="5"/>
      <c r="HKE1171" s="5"/>
      <c r="HKF1171" s="5"/>
      <c r="HKG1171" s="5"/>
      <c r="HKH1171" s="5"/>
      <c r="HKI1171" s="5"/>
      <c r="HKJ1171" s="5"/>
      <c r="HKK1171" s="5"/>
      <c r="HKL1171" s="5"/>
      <c r="HKM1171" s="5"/>
      <c r="HKN1171" s="5"/>
      <c r="HKO1171" s="5"/>
      <c r="HKP1171" s="5"/>
      <c r="HKQ1171" s="5"/>
      <c r="HKR1171" s="5"/>
      <c r="HKS1171" s="5"/>
      <c r="HKT1171" s="5"/>
      <c r="HKU1171" s="5"/>
      <c r="HKV1171" s="5"/>
      <c r="HKW1171" s="5"/>
      <c r="HKX1171" s="5"/>
      <c r="HKY1171" s="5"/>
      <c r="HKZ1171" s="5"/>
      <c r="HLA1171" s="5"/>
      <c r="HLB1171" s="5"/>
      <c r="HLC1171" s="5"/>
      <c r="HLD1171" s="5"/>
      <c r="HLE1171" s="5"/>
      <c r="HLF1171" s="5"/>
      <c r="HLG1171" s="5"/>
      <c r="HLH1171" s="5"/>
      <c r="HLI1171" s="5"/>
      <c r="HLJ1171" s="5"/>
      <c r="HLK1171" s="5"/>
      <c r="HLL1171" s="5"/>
      <c r="HLM1171" s="5"/>
      <c r="HLN1171" s="5"/>
      <c r="HLO1171" s="5"/>
      <c r="HLP1171" s="5"/>
      <c r="HLQ1171" s="5"/>
      <c r="HLR1171" s="5"/>
      <c r="HLS1171" s="5"/>
      <c r="HLT1171" s="5"/>
      <c r="HLU1171" s="5"/>
      <c r="HLV1171" s="5"/>
      <c r="HLW1171" s="5"/>
      <c r="HLX1171" s="5"/>
      <c r="HLY1171" s="5"/>
      <c r="HLZ1171" s="5"/>
      <c r="HMA1171" s="5"/>
      <c r="HMB1171" s="5"/>
      <c r="HMC1171" s="5"/>
      <c r="HMD1171" s="5"/>
      <c r="HME1171" s="5"/>
      <c r="HMF1171" s="5"/>
      <c r="HMG1171" s="5"/>
      <c r="HMH1171" s="5"/>
      <c r="HMI1171" s="5"/>
      <c r="HMJ1171" s="5"/>
      <c r="HMK1171" s="5"/>
      <c r="HML1171" s="5"/>
      <c r="HMM1171" s="5"/>
      <c r="HMN1171" s="5"/>
      <c r="HMO1171" s="5"/>
      <c r="HMP1171" s="5"/>
      <c r="HMQ1171" s="5"/>
      <c r="HMR1171" s="5"/>
      <c r="HMS1171" s="5"/>
      <c r="HMT1171" s="5"/>
      <c r="HMU1171" s="5"/>
      <c r="HMV1171" s="5"/>
      <c r="HMW1171" s="5"/>
      <c r="HMX1171" s="5"/>
      <c r="HMY1171" s="5"/>
      <c r="HMZ1171" s="5"/>
      <c r="HNA1171" s="5"/>
      <c r="HNB1171" s="5"/>
      <c r="HNC1171" s="5"/>
      <c r="HND1171" s="5"/>
      <c r="HNE1171" s="5"/>
      <c r="HNF1171" s="5"/>
      <c r="HNG1171" s="5"/>
      <c r="HNH1171" s="5"/>
      <c r="HNI1171" s="5"/>
      <c r="HNJ1171" s="5"/>
      <c r="HNK1171" s="5"/>
      <c r="HNL1171" s="5"/>
      <c r="HNM1171" s="5"/>
      <c r="HNN1171" s="5"/>
      <c r="HNO1171" s="5"/>
      <c r="HNP1171" s="5"/>
      <c r="HNQ1171" s="5"/>
      <c r="HNR1171" s="5"/>
      <c r="HNS1171" s="5"/>
      <c r="HNT1171" s="5"/>
      <c r="HNU1171" s="5"/>
      <c r="HNV1171" s="5"/>
      <c r="HNW1171" s="5"/>
      <c r="HNX1171" s="5"/>
      <c r="HNY1171" s="5"/>
      <c r="HNZ1171" s="5"/>
      <c r="HOA1171" s="5"/>
      <c r="HOB1171" s="5"/>
      <c r="HOC1171" s="5"/>
      <c r="HOD1171" s="5"/>
      <c r="HOE1171" s="5"/>
      <c r="HOF1171" s="5"/>
      <c r="HOG1171" s="5"/>
      <c r="HOH1171" s="5"/>
      <c r="HOI1171" s="5"/>
      <c r="HOJ1171" s="5"/>
      <c r="HOK1171" s="5"/>
      <c r="HOL1171" s="5"/>
      <c r="HOM1171" s="5"/>
      <c r="HON1171" s="5"/>
      <c r="HOO1171" s="5"/>
      <c r="HOP1171" s="5"/>
      <c r="HOQ1171" s="5"/>
      <c r="HOR1171" s="5"/>
      <c r="HOS1171" s="5"/>
      <c r="HOT1171" s="5"/>
      <c r="HOU1171" s="5"/>
      <c r="HOV1171" s="5"/>
      <c r="HOW1171" s="5"/>
      <c r="HOX1171" s="5"/>
      <c r="HOY1171" s="5"/>
      <c r="HOZ1171" s="5"/>
      <c r="HPA1171" s="5"/>
      <c r="HPB1171" s="5"/>
      <c r="HPC1171" s="5"/>
      <c r="HPD1171" s="5"/>
      <c r="HPE1171" s="5"/>
      <c r="HPF1171" s="5"/>
      <c r="HPG1171" s="5"/>
      <c r="HPH1171" s="5"/>
      <c r="HPI1171" s="5"/>
      <c r="HPJ1171" s="5"/>
      <c r="HPK1171" s="5"/>
      <c r="HPL1171" s="5"/>
      <c r="HPM1171" s="5"/>
      <c r="HPN1171" s="5"/>
      <c r="HPO1171" s="5"/>
      <c r="HPP1171" s="5"/>
      <c r="HPQ1171" s="5"/>
      <c r="HPR1171" s="5"/>
      <c r="HPS1171" s="5"/>
      <c r="HPT1171" s="5"/>
      <c r="HPU1171" s="5"/>
      <c r="HPV1171" s="5"/>
      <c r="HPW1171" s="5"/>
      <c r="HPX1171" s="5"/>
      <c r="HPY1171" s="5"/>
      <c r="HPZ1171" s="5"/>
      <c r="HQA1171" s="5"/>
      <c r="HQB1171" s="5"/>
      <c r="HQC1171" s="5"/>
      <c r="HQD1171" s="5"/>
      <c r="HQE1171" s="5"/>
      <c r="HQF1171" s="5"/>
      <c r="HQG1171" s="5"/>
      <c r="HQH1171" s="5"/>
      <c r="HQI1171" s="5"/>
      <c r="HQJ1171" s="5"/>
      <c r="HQK1171" s="5"/>
      <c r="HQL1171" s="5"/>
      <c r="HQM1171" s="5"/>
      <c r="HQN1171" s="5"/>
      <c r="HQO1171" s="5"/>
      <c r="HQP1171" s="5"/>
      <c r="HQQ1171" s="5"/>
      <c r="HQR1171" s="5"/>
      <c r="HQS1171" s="5"/>
      <c r="HQT1171" s="5"/>
      <c r="HQU1171" s="5"/>
      <c r="HQV1171" s="5"/>
      <c r="HQW1171" s="5"/>
      <c r="HQX1171" s="5"/>
      <c r="HQY1171" s="5"/>
      <c r="HQZ1171" s="5"/>
      <c r="HRA1171" s="5"/>
      <c r="HRB1171" s="5"/>
      <c r="HRC1171" s="5"/>
      <c r="HRD1171" s="5"/>
      <c r="HRE1171" s="5"/>
      <c r="HRF1171" s="5"/>
      <c r="HRG1171" s="5"/>
      <c r="HRH1171" s="5"/>
      <c r="HRI1171" s="5"/>
      <c r="HRJ1171" s="5"/>
      <c r="HRK1171" s="5"/>
      <c r="HRL1171" s="5"/>
      <c r="HRM1171" s="5"/>
      <c r="HRN1171" s="5"/>
      <c r="HRO1171" s="5"/>
      <c r="HRP1171" s="5"/>
      <c r="HRQ1171" s="5"/>
      <c r="HRR1171" s="5"/>
      <c r="HRS1171" s="5"/>
      <c r="HRT1171" s="5"/>
      <c r="HRU1171" s="5"/>
      <c r="HRV1171" s="5"/>
      <c r="HRW1171" s="5"/>
      <c r="HRX1171" s="5"/>
      <c r="HRY1171" s="5"/>
      <c r="HRZ1171" s="5"/>
      <c r="HSA1171" s="5"/>
      <c r="HSB1171" s="5"/>
      <c r="HSC1171" s="5"/>
      <c r="HSD1171" s="5"/>
      <c r="HSE1171" s="5"/>
      <c r="HSF1171" s="5"/>
      <c r="HSG1171" s="5"/>
      <c r="HSH1171" s="5"/>
      <c r="HSI1171" s="5"/>
      <c r="HSJ1171" s="5"/>
      <c r="HSK1171" s="5"/>
      <c r="HSL1171" s="5"/>
      <c r="HSM1171" s="5"/>
      <c r="HSN1171" s="5"/>
      <c r="HSO1171" s="5"/>
      <c r="HSP1171" s="5"/>
      <c r="HSQ1171" s="5"/>
      <c r="HSR1171" s="5"/>
      <c r="HSS1171" s="5"/>
      <c r="HST1171" s="5"/>
      <c r="HSU1171" s="5"/>
      <c r="HSV1171" s="5"/>
      <c r="HSW1171" s="5"/>
      <c r="HSX1171" s="5"/>
      <c r="HSY1171" s="5"/>
      <c r="HSZ1171" s="5"/>
      <c r="HTA1171" s="5"/>
      <c r="HTB1171" s="5"/>
      <c r="HTC1171" s="5"/>
      <c r="HTD1171" s="5"/>
      <c r="HTE1171" s="5"/>
      <c r="HTF1171" s="5"/>
      <c r="HTG1171" s="5"/>
      <c r="HTH1171" s="5"/>
      <c r="HTI1171" s="5"/>
      <c r="HTJ1171" s="5"/>
      <c r="HTK1171" s="5"/>
      <c r="HTL1171" s="5"/>
      <c r="HTM1171" s="5"/>
      <c r="HTN1171" s="5"/>
      <c r="HTO1171" s="5"/>
      <c r="HTP1171" s="5"/>
      <c r="HTQ1171" s="5"/>
      <c r="HTR1171" s="5"/>
      <c r="HTS1171" s="5"/>
      <c r="HTT1171" s="5"/>
      <c r="HTU1171" s="5"/>
      <c r="HTV1171" s="5"/>
      <c r="HTW1171" s="5"/>
      <c r="HTX1171" s="5"/>
      <c r="HTY1171" s="5"/>
      <c r="HTZ1171" s="5"/>
      <c r="HUA1171" s="5"/>
      <c r="HUB1171" s="5"/>
      <c r="HUC1171" s="5"/>
      <c r="HUD1171" s="5"/>
      <c r="HUE1171" s="5"/>
      <c r="HUF1171" s="5"/>
      <c r="HUG1171" s="5"/>
      <c r="HUH1171" s="5"/>
      <c r="HUI1171" s="5"/>
      <c r="HUJ1171" s="5"/>
      <c r="HUK1171" s="5"/>
      <c r="HUL1171" s="5"/>
      <c r="HUM1171" s="5"/>
      <c r="HUN1171" s="5"/>
      <c r="HUO1171" s="5"/>
      <c r="HUP1171" s="5"/>
      <c r="HUQ1171" s="5"/>
      <c r="HUR1171" s="5"/>
      <c r="HUS1171" s="5"/>
      <c r="HUT1171" s="5"/>
      <c r="HUU1171" s="5"/>
      <c r="HUV1171" s="5"/>
      <c r="HUW1171" s="5"/>
      <c r="HUX1171" s="5"/>
      <c r="HUY1171" s="5"/>
      <c r="HUZ1171" s="5"/>
      <c r="HVA1171" s="5"/>
      <c r="HVB1171" s="5"/>
      <c r="HVC1171" s="5"/>
      <c r="HVD1171" s="5"/>
      <c r="HVE1171" s="5"/>
      <c r="HVF1171" s="5"/>
      <c r="HVG1171" s="5"/>
      <c r="HVH1171" s="5"/>
      <c r="HVI1171" s="5"/>
      <c r="HVJ1171" s="5"/>
      <c r="HVK1171" s="5"/>
      <c r="HVL1171" s="5"/>
      <c r="HVM1171" s="5"/>
      <c r="HVN1171" s="5"/>
      <c r="HVO1171" s="5"/>
      <c r="HVP1171" s="5"/>
      <c r="HVQ1171" s="5"/>
      <c r="HVR1171" s="5"/>
      <c r="HVS1171" s="5"/>
      <c r="HVT1171" s="5"/>
      <c r="HVU1171" s="5"/>
      <c r="HVV1171" s="5"/>
      <c r="HVW1171" s="5"/>
      <c r="HVX1171" s="5"/>
      <c r="HVY1171" s="5"/>
      <c r="HVZ1171" s="5"/>
      <c r="HWA1171" s="5"/>
      <c r="HWB1171" s="5"/>
      <c r="HWC1171" s="5"/>
      <c r="HWD1171" s="5"/>
      <c r="HWE1171" s="5"/>
      <c r="HWF1171" s="5"/>
      <c r="HWG1171" s="5"/>
      <c r="HWH1171" s="5"/>
      <c r="HWI1171" s="5"/>
      <c r="HWJ1171" s="5"/>
      <c r="HWK1171" s="5"/>
      <c r="HWL1171" s="5"/>
      <c r="HWM1171" s="5"/>
      <c r="HWN1171" s="5"/>
      <c r="HWO1171" s="5"/>
      <c r="HWP1171" s="5"/>
      <c r="HWQ1171" s="5"/>
      <c r="HWR1171" s="5"/>
      <c r="HWS1171" s="5"/>
      <c r="HWT1171" s="5"/>
      <c r="HWU1171" s="5"/>
      <c r="HWV1171" s="5"/>
      <c r="HWW1171" s="5"/>
      <c r="HWX1171" s="5"/>
      <c r="HWY1171" s="5"/>
      <c r="HWZ1171" s="5"/>
      <c r="HXA1171" s="5"/>
      <c r="HXB1171" s="5"/>
      <c r="HXC1171" s="5"/>
      <c r="HXD1171" s="5"/>
      <c r="HXE1171" s="5"/>
      <c r="HXF1171" s="5"/>
      <c r="HXG1171" s="5"/>
      <c r="HXH1171" s="5"/>
      <c r="HXI1171" s="5"/>
      <c r="HXJ1171" s="5"/>
      <c r="HXK1171" s="5"/>
      <c r="HXL1171" s="5"/>
      <c r="HXM1171" s="5"/>
      <c r="HXN1171" s="5"/>
      <c r="HXO1171" s="5"/>
      <c r="HXP1171" s="5"/>
      <c r="HXQ1171" s="5"/>
      <c r="HXR1171" s="5"/>
      <c r="HXS1171" s="5"/>
      <c r="HXT1171" s="5"/>
      <c r="HXU1171" s="5"/>
      <c r="HXV1171" s="5"/>
      <c r="HXW1171" s="5"/>
      <c r="HXX1171" s="5"/>
      <c r="HXY1171" s="5"/>
      <c r="HXZ1171" s="5"/>
      <c r="HYA1171" s="5"/>
      <c r="HYB1171" s="5"/>
      <c r="HYC1171" s="5"/>
      <c r="HYD1171" s="5"/>
      <c r="HYE1171" s="5"/>
      <c r="HYF1171" s="5"/>
      <c r="HYG1171" s="5"/>
      <c r="HYH1171" s="5"/>
      <c r="HYI1171" s="5"/>
      <c r="HYJ1171" s="5"/>
      <c r="HYK1171" s="5"/>
      <c r="HYL1171" s="5"/>
      <c r="HYM1171" s="5"/>
      <c r="HYN1171" s="5"/>
      <c r="HYO1171" s="5"/>
      <c r="HYP1171" s="5"/>
      <c r="HYQ1171" s="5"/>
      <c r="HYR1171" s="5"/>
      <c r="HYS1171" s="5"/>
      <c r="HYT1171" s="5"/>
      <c r="HYU1171" s="5"/>
      <c r="HYV1171" s="5"/>
      <c r="HYW1171" s="5"/>
      <c r="HYX1171" s="5"/>
      <c r="HYY1171" s="5"/>
      <c r="HYZ1171" s="5"/>
      <c r="HZA1171" s="5"/>
      <c r="HZB1171" s="5"/>
      <c r="HZC1171" s="5"/>
      <c r="HZD1171" s="5"/>
      <c r="HZE1171" s="5"/>
      <c r="HZF1171" s="5"/>
      <c r="HZG1171" s="5"/>
      <c r="HZH1171" s="5"/>
      <c r="HZI1171" s="5"/>
      <c r="HZJ1171" s="5"/>
      <c r="HZK1171" s="5"/>
      <c r="HZL1171" s="5"/>
      <c r="HZM1171" s="5"/>
      <c r="HZN1171" s="5"/>
      <c r="HZO1171" s="5"/>
      <c r="HZP1171" s="5"/>
      <c r="HZQ1171" s="5"/>
      <c r="HZR1171" s="5"/>
      <c r="HZS1171" s="5"/>
      <c r="HZT1171" s="5"/>
      <c r="HZU1171" s="5"/>
      <c r="HZV1171" s="5"/>
      <c r="HZW1171" s="5"/>
      <c r="HZX1171" s="5"/>
      <c r="HZY1171" s="5"/>
      <c r="HZZ1171" s="5"/>
      <c r="IAA1171" s="5"/>
      <c r="IAB1171" s="5"/>
      <c r="IAC1171" s="5"/>
      <c r="IAD1171" s="5"/>
      <c r="IAE1171" s="5"/>
      <c r="IAF1171" s="5"/>
      <c r="IAG1171" s="5"/>
      <c r="IAH1171" s="5"/>
      <c r="IAI1171" s="5"/>
      <c r="IAJ1171" s="5"/>
      <c r="IAK1171" s="5"/>
      <c r="IAL1171" s="5"/>
      <c r="IAM1171" s="5"/>
      <c r="IAN1171" s="5"/>
      <c r="IAO1171" s="5"/>
      <c r="IAP1171" s="5"/>
      <c r="IAQ1171" s="5"/>
      <c r="IAR1171" s="5"/>
      <c r="IAS1171" s="5"/>
      <c r="IAT1171" s="5"/>
      <c r="IAU1171" s="5"/>
      <c r="IAV1171" s="5"/>
      <c r="IAW1171" s="5"/>
      <c r="IAX1171" s="5"/>
      <c r="IAY1171" s="5"/>
      <c r="IAZ1171" s="5"/>
      <c r="IBA1171" s="5"/>
      <c r="IBB1171" s="5"/>
      <c r="IBC1171" s="5"/>
      <c r="IBD1171" s="5"/>
      <c r="IBE1171" s="5"/>
      <c r="IBF1171" s="5"/>
      <c r="IBG1171" s="5"/>
      <c r="IBH1171" s="5"/>
      <c r="IBI1171" s="5"/>
      <c r="IBJ1171" s="5"/>
      <c r="IBK1171" s="5"/>
      <c r="IBL1171" s="5"/>
      <c r="IBM1171" s="5"/>
      <c r="IBN1171" s="5"/>
      <c r="IBO1171" s="5"/>
      <c r="IBP1171" s="5"/>
      <c r="IBQ1171" s="5"/>
      <c r="IBR1171" s="5"/>
      <c r="IBS1171" s="5"/>
      <c r="IBT1171" s="5"/>
      <c r="IBU1171" s="5"/>
      <c r="IBV1171" s="5"/>
      <c r="IBW1171" s="5"/>
      <c r="IBX1171" s="5"/>
      <c r="IBY1171" s="5"/>
      <c r="IBZ1171" s="5"/>
      <c r="ICA1171" s="5"/>
      <c r="ICB1171" s="5"/>
      <c r="ICC1171" s="5"/>
      <c r="ICD1171" s="5"/>
      <c r="ICE1171" s="5"/>
      <c r="ICF1171" s="5"/>
      <c r="ICG1171" s="5"/>
      <c r="ICH1171" s="5"/>
      <c r="ICI1171" s="5"/>
      <c r="ICJ1171" s="5"/>
      <c r="ICK1171" s="5"/>
      <c r="ICL1171" s="5"/>
      <c r="ICM1171" s="5"/>
      <c r="ICN1171" s="5"/>
      <c r="ICO1171" s="5"/>
      <c r="ICP1171" s="5"/>
      <c r="ICQ1171" s="5"/>
      <c r="ICR1171" s="5"/>
      <c r="ICS1171" s="5"/>
      <c r="ICT1171" s="5"/>
      <c r="ICU1171" s="5"/>
      <c r="ICV1171" s="5"/>
      <c r="ICW1171" s="5"/>
      <c r="ICX1171" s="5"/>
      <c r="ICY1171" s="5"/>
      <c r="ICZ1171" s="5"/>
      <c r="IDA1171" s="5"/>
      <c r="IDB1171" s="5"/>
      <c r="IDC1171" s="5"/>
      <c r="IDD1171" s="5"/>
      <c r="IDE1171" s="5"/>
      <c r="IDF1171" s="5"/>
      <c r="IDG1171" s="5"/>
      <c r="IDH1171" s="5"/>
      <c r="IDI1171" s="5"/>
      <c r="IDJ1171" s="5"/>
      <c r="IDK1171" s="5"/>
      <c r="IDL1171" s="5"/>
      <c r="IDM1171" s="5"/>
      <c r="IDN1171" s="5"/>
      <c r="IDO1171" s="5"/>
      <c r="IDP1171" s="5"/>
      <c r="IDQ1171" s="5"/>
      <c r="IDR1171" s="5"/>
      <c r="IDS1171" s="5"/>
      <c r="IDT1171" s="5"/>
      <c r="IDU1171" s="5"/>
      <c r="IDV1171" s="5"/>
      <c r="IDW1171" s="5"/>
      <c r="IDX1171" s="5"/>
      <c r="IDY1171" s="5"/>
      <c r="IDZ1171" s="5"/>
      <c r="IEA1171" s="5"/>
      <c r="IEB1171" s="5"/>
      <c r="IEC1171" s="5"/>
      <c r="IED1171" s="5"/>
      <c r="IEE1171" s="5"/>
      <c r="IEF1171" s="5"/>
      <c r="IEG1171" s="5"/>
      <c r="IEH1171" s="5"/>
      <c r="IEI1171" s="5"/>
      <c r="IEJ1171" s="5"/>
      <c r="IEK1171" s="5"/>
      <c r="IEL1171" s="5"/>
      <c r="IEM1171" s="5"/>
      <c r="IEN1171" s="5"/>
      <c r="IEO1171" s="5"/>
      <c r="IEP1171" s="5"/>
      <c r="IEQ1171" s="5"/>
      <c r="IER1171" s="5"/>
      <c r="IES1171" s="5"/>
      <c r="IET1171" s="5"/>
      <c r="IEU1171" s="5"/>
      <c r="IEV1171" s="5"/>
      <c r="IEW1171" s="5"/>
      <c r="IEX1171" s="5"/>
      <c r="IEY1171" s="5"/>
      <c r="IEZ1171" s="5"/>
      <c r="IFA1171" s="5"/>
      <c r="IFB1171" s="5"/>
      <c r="IFC1171" s="5"/>
      <c r="IFD1171" s="5"/>
      <c r="IFE1171" s="5"/>
      <c r="IFF1171" s="5"/>
      <c r="IFG1171" s="5"/>
      <c r="IFH1171" s="5"/>
      <c r="IFI1171" s="5"/>
      <c r="IFJ1171" s="5"/>
      <c r="IFK1171" s="5"/>
      <c r="IFL1171" s="5"/>
      <c r="IFM1171" s="5"/>
      <c r="IFN1171" s="5"/>
      <c r="IFO1171" s="5"/>
      <c r="IFP1171" s="5"/>
      <c r="IFQ1171" s="5"/>
      <c r="IFR1171" s="5"/>
      <c r="IFS1171" s="5"/>
      <c r="IFT1171" s="5"/>
      <c r="IFU1171" s="5"/>
      <c r="IFV1171" s="5"/>
      <c r="IFW1171" s="5"/>
      <c r="IFX1171" s="5"/>
      <c r="IFY1171" s="5"/>
      <c r="IFZ1171" s="5"/>
      <c r="IGA1171" s="5"/>
      <c r="IGB1171" s="5"/>
      <c r="IGC1171" s="5"/>
      <c r="IGD1171" s="5"/>
      <c r="IGE1171" s="5"/>
      <c r="IGF1171" s="5"/>
      <c r="IGG1171" s="5"/>
      <c r="IGH1171" s="5"/>
      <c r="IGI1171" s="5"/>
      <c r="IGJ1171" s="5"/>
      <c r="IGK1171" s="5"/>
      <c r="IGL1171" s="5"/>
      <c r="IGM1171" s="5"/>
      <c r="IGN1171" s="5"/>
      <c r="IGO1171" s="5"/>
      <c r="IGP1171" s="5"/>
      <c r="IGQ1171" s="5"/>
      <c r="IGR1171" s="5"/>
      <c r="IGS1171" s="5"/>
      <c r="IGT1171" s="5"/>
      <c r="IGU1171" s="5"/>
      <c r="IGV1171" s="5"/>
      <c r="IGW1171" s="5"/>
      <c r="IGX1171" s="5"/>
      <c r="IGY1171" s="5"/>
      <c r="IGZ1171" s="5"/>
      <c r="IHA1171" s="5"/>
      <c r="IHB1171" s="5"/>
      <c r="IHC1171" s="5"/>
      <c r="IHD1171" s="5"/>
      <c r="IHE1171" s="5"/>
      <c r="IHF1171" s="5"/>
      <c r="IHG1171" s="5"/>
      <c r="IHH1171" s="5"/>
      <c r="IHI1171" s="5"/>
      <c r="IHJ1171" s="5"/>
      <c r="IHK1171" s="5"/>
      <c r="IHL1171" s="5"/>
      <c r="IHM1171" s="5"/>
      <c r="IHN1171" s="5"/>
      <c r="IHO1171" s="5"/>
      <c r="IHP1171" s="5"/>
      <c r="IHQ1171" s="5"/>
      <c r="IHR1171" s="5"/>
      <c r="IHS1171" s="5"/>
      <c r="IHT1171" s="5"/>
      <c r="IHU1171" s="5"/>
      <c r="IHV1171" s="5"/>
      <c r="IHW1171" s="5"/>
      <c r="IHX1171" s="5"/>
      <c r="IHY1171" s="5"/>
      <c r="IHZ1171" s="5"/>
      <c r="IIA1171" s="5"/>
      <c r="IIB1171" s="5"/>
      <c r="IIC1171" s="5"/>
      <c r="IID1171" s="5"/>
      <c r="IIE1171" s="5"/>
      <c r="IIF1171" s="5"/>
      <c r="IIG1171" s="5"/>
      <c r="IIH1171" s="5"/>
      <c r="III1171" s="5"/>
      <c r="IIJ1171" s="5"/>
      <c r="IIK1171" s="5"/>
      <c r="IIL1171" s="5"/>
      <c r="IIM1171" s="5"/>
      <c r="IIN1171" s="5"/>
      <c r="IIO1171" s="5"/>
      <c r="IIP1171" s="5"/>
      <c r="IIQ1171" s="5"/>
      <c r="IIR1171" s="5"/>
      <c r="IIS1171" s="5"/>
      <c r="IIT1171" s="5"/>
      <c r="IIU1171" s="5"/>
      <c r="IIV1171" s="5"/>
      <c r="IIW1171" s="5"/>
      <c r="IIX1171" s="5"/>
      <c r="IIY1171" s="5"/>
      <c r="IIZ1171" s="5"/>
      <c r="IJA1171" s="5"/>
      <c r="IJB1171" s="5"/>
      <c r="IJC1171" s="5"/>
      <c r="IJD1171" s="5"/>
      <c r="IJE1171" s="5"/>
      <c r="IJF1171" s="5"/>
      <c r="IJG1171" s="5"/>
      <c r="IJH1171" s="5"/>
      <c r="IJI1171" s="5"/>
      <c r="IJJ1171" s="5"/>
      <c r="IJK1171" s="5"/>
      <c r="IJL1171" s="5"/>
      <c r="IJM1171" s="5"/>
      <c r="IJN1171" s="5"/>
      <c r="IJO1171" s="5"/>
      <c r="IJP1171" s="5"/>
      <c r="IJQ1171" s="5"/>
      <c r="IJR1171" s="5"/>
      <c r="IJS1171" s="5"/>
      <c r="IJT1171" s="5"/>
      <c r="IJU1171" s="5"/>
      <c r="IJV1171" s="5"/>
      <c r="IJW1171" s="5"/>
      <c r="IJX1171" s="5"/>
      <c r="IJY1171" s="5"/>
      <c r="IJZ1171" s="5"/>
      <c r="IKA1171" s="5"/>
      <c r="IKB1171" s="5"/>
      <c r="IKC1171" s="5"/>
      <c r="IKD1171" s="5"/>
      <c r="IKE1171" s="5"/>
      <c r="IKF1171" s="5"/>
      <c r="IKG1171" s="5"/>
      <c r="IKH1171" s="5"/>
      <c r="IKI1171" s="5"/>
      <c r="IKJ1171" s="5"/>
      <c r="IKK1171" s="5"/>
      <c r="IKL1171" s="5"/>
      <c r="IKM1171" s="5"/>
      <c r="IKN1171" s="5"/>
      <c r="IKO1171" s="5"/>
      <c r="IKP1171" s="5"/>
      <c r="IKQ1171" s="5"/>
      <c r="IKR1171" s="5"/>
      <c r="IKS1171" s="5"/>
      <c r="IKT1171" s="5"/>
      <c r="IKU1171" s="5"/>
      <c r="IKV1171" s="5"/>
      <c r="IKW1171" s="5"/>
      <c r="IKX1171" s="5"/>
      <c r="IKY1171" s="5"/>
      <c r="IKZ1171" s="5"/>
      <c r="ILA1171" s="5"/>
      <c r="ILB1171" s="5"/>
      <c r="ILC1171" s="5"/>
      <c r="ILD1171" s="5"/>
      <c r="ILE1171" s="5"/>
      <c r="ILF1171" s="5"/>
      <c r="ILG1171" s="5"/>
      <c r="ILH1171" s="5"/>
      <c r="ILI1171" s="5"/>
      <c r="ILJ1171" s="5"/>
      <c r="ILK1171" s="5"/>
      <c r="ILL1171" s="5"/>
      <c r="ILM1171" s="5"/>
      <c r="ILN1171" s="5"/>
      <c r="ILO1171" s="5"/>
      <c r="ILP1171" s="5"/>
      <c r="ILQ1171" s="5"/>
      <c r="ILR1171" s="5"/>
      <c r="ILS1171" s="5"/>
      <c r="ILT1171" s="5"/>
      <c r="ILU1171" s="5"/>
      <c r="ILV1171" s="5"/>
      <c r="ILW1171" s="5"/>
      <c r="ILX1171" s="5"/>
      <c r="ILY1171" s="5"/>
      <c r="ILZ1171" s="5"/>
      <c r="IMA1171" s="5"/>
      <c r="IMB1171" s="5"/>
      <c r="IMC1171" s="5"/>
      <c r="IMD1171" s="5"/>
      <c r="IME1171" s="5"/>
      <c r="IMF1171" s="5"/>
      <c r="IMG1171" s="5"/>
      <c r="IMH1171" s="5"/>
      <c r="IMI1171" s="5"/>
      <c r="IMJ1171" s="5"/>
      <c r="IMK1171" s="5"/>
      <c r="IML1171" s="5"/>
      <c r="IMM1171" s="5"/>
      <c r="IMN1171" s="5"/>
      <c r="IMO1171" s="5"/>
      <c r="IMP1171" s="5"/>
      <c r="IMQ1171" s="5"/>
      <c r="IMR1171" s="5"/>
      <c r="IMS1171" s="5"/>
      <c r="IMT1171" s="5"/>
      <c r="IMU1171" s="5"/>
      <c r="IMV1171" s="5"/>
      <c r="IMW1171" s="5"/>
      <c r="IMX1171" s="5"/>
      <c r="IMY1171" s="5"/>
      <c r="IMZ1171" s="5"/>
      <c r="INA1171" s="5"/>
      <c r="INB1171" s="5"/>
      <c r="INC1171" s="5"/>
      <c r="IND1171" s="5"/>
      <c r="INE1171" s="5"/>
      <c r="INF1171" s="5"/>
      <c r="ING1171" s="5"/>
      <c r="INH1171" s="5"/>
      <c r="INI1171" s="5"/>
      <c r="INJ1171" s="5"/>
      <c r="INK1171" s="5"/>
      <c r="INL1171" s="5"/>
      <c r="INM1171" s="5"/>
      <c r="INN1171" s="5"/>
      <c r="INO1171" s="5"/>
      <c r="INP1171" s="5"/>
      <c r="INQ1171" s="5"/>
      <c r="INR1171" s="5"/>
      <c r="INS1171" s="5"/>
      <c r="INT1171" s="5"/>
      <c r="INU1171" s="5"/>
      <c r="INV1171" s="5"/>
      <c r="INW1171" s="5"/>
      <c r="INX1171" s="5"/>
      <c r="INY1171" s="5"/>
      <c r="INZ1171" s="5"/>
      <c r="IOA1171" s="5"/>
      <c r="IOB1171" s="5"/>
      <c r="IOC1171" s="5"/>
      <c r="IOD1171" s="5"/>
      <c r="IOE1171" s="5"/>
      <c r="IOF1171" s="5"/>
      <c r="IOG1171" s="5"/>
      <c r="IOH1171" s="5"/>
      <c r="IOI1171" s="5"/>
      <c r="IOJ1171" s="5"/>
      <c r="IOK1171" s="5"/>
      <c r="IOL1171" s="5"/>
      <c r="IOM1171" s="5"/>
      <c r="ION1171" s="5"/>
      <c r="IOO1171" s="5"/>
      <c r="IOP1171" s="5"/>
      <c r="IOQ1171" s="5"/>
      <c r="IOR1171" s="5"/>
      <c r="IOS1171" s="5"/>
      <c r="IOT1171" s="5"/>
      <c r="IOU1171" s="5"/>
      <c r="IOV1171" s="5"/>
      <c r="IOW1171" s="5"/>
      <c r="IOX1171" s="5"/>
      <c r="IOY1171" s="5"/>
      <c r="IOZ1171" s="5"/>
      <c r="IPA1171" s="5"/>
      <c r="IPB1171" s="5"/>
      <c r="IPC1171" s="5"/>
      <c r="IPD1171" s="5"/>
      <c r="IPE1171" s="5"/>
      <c r="IPF1171" s="5"/>
      <c r="IPG1171" s="5"/>
      <c r="IPH1171" s="5"/>
      <c r="IPI1171" s="5"/>
      <c r="IPJ1171" s="5"/>
      <c r="IPK1171" s="5"/>
      <c r="IPL1171" s="5"/>
      <c r="IPM1171" s="5"/>
      <c r="IPN1171" s="5"/>
      <c r="IPO1171" s="5"/>
      <c r="IPP1171" s="5"/>
      <c r="IPQ1171" s="5"/>
      <c r="IPR1171" s="5"/>
      <c r="IPS1171" s="5"/>
      <c r="IPT1171" s="5"/>
      <c r="IPU1171" s="5"/>
      <c r="IPV1171" s="5"/>
      <c r="IPW1171" s="5"/>
      <c r="IPX1171" s="5"/>
      <c r="IPY1171" s="5"/>
      <c r="IPZ1171" s="5"/>
      <c r="IQA1171" s="5"/>
      <c r="IQB1171" s="5"/>
      <c r="IQC1171" s="5"/>
      <c r="IQD1171" s="5"/>
      <c r="IQE1171" s="5"/>
      <c r="IQF1171" s="5"/>
      <c r="IQG1171" s="5"/>
      <c r="IQH1171" s="5"/>
      <c r="IQI1171" s="5"/>
      <c r="IQJ1171" s="5"/>
      <c r="IQK1171" s="5"/>
      <c r="IQL1171" s="5"/>
      <c r="IQM1171" s="5"/>
      <c r="IQN1171" s="5"/>
      <c r="IQO1171" s="5"/>
      <c r="IQP1171" s="5"/>
      <c r="IQQ1171" s="5"/>
      <c r="IQR1171" s="5"/>
      <c r="IQS1171" s="5"/>
      <c r="IQT1171" s="5"/>
      <c r="IQU1171" s="5"/>
      <c r="IQV1171" s="5"/>
      <c r="IQW1171" s="5"/>
      <c r="IQX1171" s="5"/>
      <c r="IQY1171" s="5"/>
      <c r="IQZ1171" s="5"/>
      <c r="IRA1171" s="5"/>
      <c r="IRB1171" s="5"/>
      <c r="IRC1171" s="5"/>
      <c r="IRD1171" s="5"/>
      <c r="IRE1171" s="5"/>
      <c r="IRF1171" s="5"/>
      <c r="IRG1171" s="5"/>
      <c r="IRH1171" s="5"/>
      <c r="IRI1171" s="5"/>
      <c r="IRJ1171" s="5"/>
      <c r="IRK1171" s="5"/>
      <c r="IRL1171" s="5"/>
      <c r="IRM1171" s="5"/>
      <c r="IRN1171" s="5"/>
      <c r="IRO1171" s="5"/>
      <c r="IRP1171" s="5"/>
      <c r="IRQ1171" s="5"/>
      <c r="IRR1171" s="5"/>
      <c r="IRS1171" s="5"/>
      <c r="IRT1171" s="5"/>
      <c r="IRU1171" s="5"/>
      <c r="IRV1171" s="5"/>
      <c r="IRW1171" s="5"/>
      <c r="IRX1171" s="5"/>
      <c r="IRY1171" s="5"/>
      <c r="IRZ1171" s="5"/>
      <c r="ISA1171" s="5"/>
      <c r="ISB1171" s="5"/>
      <c r="ISC1171" s="5"/>
      <c r="ISD1171" s="5"/>
      <c r="ISE1171" s="5"/>
      <c r="ISF1171" s="5"/>
      <c r="ISG1171" s="5"/>
      <c r="ISH1171" s="5"/>
      <c r="ISI1171" s="5"/>
      <c r="ISJ1171" s="5"/>
      <c r="ISK1171" s="5"/>
      <c r="ISL1171" s="5"/>
      <c r="ISM1171" s="5"/>
      <c r="ISN1171" s="5"/>
      <c r="ISO1171" s="5"/>
      <c r="ISP1171" s="5"/>
      <c r="ISQ1171" s="5"/>
      <c r="ISR1171" s="5"/>
      <c r="ISS1171" s="5"/>
      <c r="IST1171" s="5"/>
      <c r="ISU1171" s="5"/>
      <c r="ISV1171" s="5"/>
      <c r="ISW1171" s="5"/>
      <c r="ISX1171" s="5"/>
      <c r="ISY1171" s="5"/>
      <c r="ISZ1171" s="5"/>
      <c r="ITA1171" s="5"/>
      <c r="ITB1171" s="5"/>
      <c r="ITC1171" s="5"/>
      <c r="ITD1171" s="5"/>
      <c r="ITE1171" s="5"/>
      <c r="ITF1171" s="5"/>
      <c r="ITG1171" s="5"/>
      <c r="ITH1171" s="5"/>
      <c r="ITI1171" s="5"/>
      <c r="ITJ1171" s="5"/>
      <c r="ITK1171" s="5"/>
      <c r="ITL1171" s="5"/>
      <c r="ITM1171" s="5"/>
      <c r="ITN1171" s="5"/>
      <c r="ITO1171" s="5"/>
      <c r="ITP1171" s="5"/>
      <c r="ITQ1171" s="5"/>
      <c r="ITR1171" s="5"/>
      <c r="ITS1171" s="5"/>
      <c r="ITT1171" s="5"/>
      <c r="ITU1171" s="5"/>
      <c r="ITV1171" s="5"/>
      <c r="ITW1171" s="5"/>
      <c r="ITX1171" s="5"/>
      <c r="ITY1171" s="5"/>
      <c r="ITZ1171" s="5"/>
      <c r="IUA1171" s="5"/>
      <c r="IUB1171" s="5"/>
      <c r="IUC1171" s="5"/>
      <c r="IUD1171" s="5"/>
      <c r="IUE1171" s="5"/>
      <c r="IUF1171" s="5"/>
      <c r="IUG1171" s="5"/>
      <c r="IUH1171" s="5"/>
      <c r="IUI1171" s="5"/>
      <c r="IUJ1171" s="5"/>
      <c r="IUK1171" s="5"/>
      <c r="IUL1171" s="5"/>
      <c r="IUM1171" s="5"/>
      <c r="IUN1171" s="5"/>
      <c r="IUO1171" s="5"/>
      <c r="IUP1171" s="5"/>
      <c r="IUQ1171" s="5"/>
      <c r="IUR1171" s="5"/>
      <c r="IUS1171" s="5"/>
      <c r="IUT1171" s="5"/>
      <c r="IUU1171" s="5"/>
      <c r="IUV1171" s="5"/>
      <c r="IUW1171" s="5"/>
      <c r="IUX1171" s="5"/>
      <c r="IUY1171" s="5"/>
      <c r="IUZ1171" s="5"/>
      <c r="IVA1171" s="5"/>
      <c r="IVB1171" s="5"/>
      <c r="IVC1171" s="5"/>
      <c r="IVD1171" s="5"/>
      <c r="IVE1171" s="5"/>
      <c r="IVF1171" s="5"/>
      <c r="IVG1171" s="5"/>
      <c r="IVH1171" s="5"/>
      <c r="IVI1171" s="5"/>
      <c r="IVJ1171" s="5"/>
      <c r="IVK1171" s="5"/>
      <c r="IVL1171" s="5"/>
      <c r="IVM1171" s="5"/>
      <c r="IVN1171" s="5"/>
      <c r="IVO1171" s="5"/>
      <c r="IVP1171" s="5"/>
      <c r="IVQ1171" s="5"/>
      <c r="IVR1171" s="5"/>
      <c r="IVS1171" s="5"/>
      <c r="IVT1171" s="5"/>
      <c r="IVU1171" s="5"/>
      <c r="IVV1171" s="5"/>
      <c r="IVW1171" s="5"/>
      <c r="IVX1171" s="5"/>
      <c r="IVY1171" s="5"/>
      <c r="IVZ1171" s="5"/>
      <c r="IWA1171" s="5"/>
      <c r="IWB1171" s="5"/>
      <c r="IWC1171" s="5"/>
      <c r="IWD1171" s="5"/>
      <c r="IWE1171" s="5"/>
      <c r="IWF1171" s="5"/>
      <c r="IWG1171" s="5"/>
      <c r="IWH1171" s="5"/>
      <c r="IWI1171" s="5"/>
      <c r="IWJ1171" s="5"/>
      <c r="IWK1171" s="5"/>
      <c r="IWL1171" s="5"/>
      <c r="IWM1171" s="5"/>
      <c r="IWN1171" s="5"/>
      <c r="IWO1171" s="5"/>
      <c r="IWP1171" s="5"/>
      <c r="IWQ1171" s="5"/>
      <c r="IWR1171" s="5"/>
      <c r="IWS1171" s="5"/>
      <c r="IWT1171" s="5"/>
      <c r="IWU1171" s="5"/>
      <c r="IWV1171" s="5"/>
      <c r="IWW1171" s="5"/>
      <c r="IWX1171" s="5"/>
      <c r="IWY1171" s="5"/>
      <c r="IWZ1171" s="5"/>
      <c r="IXA1171" s="5"/>
      <c r="IXB1171" s="5"/>
      <c r="IXC1171" s="5"/>
      <c r="IXD1171" s="5"/>
      <c r="IXE1171" s="5"/>
      <c r="IXF1171" s="5"/>
      <c r="IXG1171" s="5"/>
      <c r="IXH1171" s="5"/>
      <c r="IXI1171" s="5"/>
      <c r="IXJ1171" s="5"/>
      <c r="IXK1171" s="5"/>
      <c r="IXL1171" s="5"/>
      <c r="IXM1171" s="5"/>
      <c r="IXN1171" s="5"/>
      <c r="IXO1171" s="5"/>
      <c r="IXP1171" s="5"/>
      <c r="IXQ1171" s="5"/>
      <c r="IXR1171" s="5"/>
      <c r="IXS1171" s="5"/>
      <c r="IXT1171" s="5"/>
      <c r="IXU1171" s="5"/>
      <c r="IXV1171" s="5"/>
      <c r="IXW1171" s="5"/>
      <c r="IXX1171" s="5"/>
      <c r="IXY1171" s="5"/>
      <c r="IXZ1171" s="5"/>
      <c r="IYA1171" s="5"/>
      <c r="IYB1171" s="5"/>
      <c r="IYC1171" s="5"/>
      <c r="IYD1171" s="5"/>
      <c r="IYE1171" s="5"/>
      <c r="IYF1171" s="5"/>
      <c r="IYG1171" s="5"/>
      <c r="IYH1171" s="5"/>
      <c r="IYI1171" s="5"/>
      <c r="IYJ1171" s="5"/>
      <c r="IYK1171" s="5"/>
      <c r="IYL1171" s="5"/>
      <c r="IYM1171" s="5"/>
      <c r="IYN1171" s="5"/>
      <c r="IYO1171" s="5"/>
      <c r="IYP1171" s="5"/>
      <c r="IYQ1171" s="5"/>
      <c r="IYR1171" s="5"/>
      <c r="IYS1171" s="5"/>
      <c r="IYT1171" s="5"/>
      <c r="IYU1171" s="5"/>
      <c r="IYV1171" s="5"/>
      <c r="IYW1171" s="5"/>
      <c r="IYX1171" s="5"/>
      <c r="IYY1171" s="5"/>
      <c r="IYZ1171" s="5"/>
      <c r="IZA1171" s="5"/>
      <c r="IZB1171" s="5"/>
      <c r="IZC1171" s="5"/>
      <c r="IZD1171" s="5"/>
      <c r="IZE1171" s="5"/>
      <c r="IZF1171" s="5"/>
      <c r="IZG1171" s="5"/>
      <c r="IZH1171" s="5"/>
      <c r="IZI1171" s="5"/>
      <c r="IZJ1171" s="5"/>
      <c r="IZK1171" s="5"/>
      <c r="IZL1171" s="5"/>
      <c r="IZM1171" s="5"/>
      <c r="IZN1171" s="5"/>
      <c r="IZO1171" s="5"/>
      <c r="IZP1171" s="5"/>
      <c r="IZQ1171" s="5"/>
      <c r="IZR1171" s="5"/>
      <c r="IZS1171" s="5"/>
      <c r="IZT1171" s="5"/>
      <c r="IZU1171" s="5"/>
      <c r="IZV1171" s="5"/>
      <c r="IZW1171" s="5"/>
      <c r="IZX1171" s="5"/>
      <c r="IZY1171" s="5"/>
      <c r="IZZ1171" s="5"/>
      <c r="JAA1171" s="5"/>
      <c r="JAB1171" s="5"/>
      <c r="JAC1171" s="5"/>
      <c r="JAD1171" s="5"/>
      <c r="JAE1171" s="5"/>
      <c r="JAF1171" s="5"/>
      <c r="JAG1171" s="5"/>
      <c r="JAH1171" s="5"/>
      <c r="JAI1171" s="5"/>
      <c r="JAJ1171" s="5"/>
      <c r="JAK1171" s="5"/>
      <c r="JAL1171" s="5"/>
      <c r="JAM1171" s="5"/>
      <c r="JAN1171" s="5"/>
      <c r="JAO1171" s="5"/>
      <c r="JAP1171" s="5"/>
      <c r="JAQ1171" s="5"/>
      <c r="JAR1171" s="5"/>
      <c r="JAS1171" s="5"/>
      <c r="JAT1171" s="5"/>
      <c r="JAU1171" s="5"/>
      <c r="JAV1171" s="5"/>
      <c r="JAW1171" s="5"/>
      <c r="JAX1171" s="5"/>
      <c r="JAY1171" s="5"/>
      <c r="JAZ1171" s="5"/>
      <c r="JBA1171" s="5"/>
      <c r="JBB1171" s="5"/>
      <c r="JBC1171" s="5"/>
      <c r="JBD1171" s="5"/>
      <c r="JBE1171" s="5"/>
      <c r="JBF1171" s="5"/>
      <c r="JBG1171" s="5"/>
      <c r="JBH1171" s="5"/>
      <c r="JBI1171" s="5"/>
      <c r="JBJ1171" s="5"/>
      <c r="JBK1171" s="5"/>
      <c r="JBL1171" s="5"/>
      <c r="JBM1171" s="5"/>
      <c r="JBN1171" s="5"/>
      <c r="JBO1171" s="5"/>
      <c r="JBP1171" s="5"/>
      <c r="JBQ1171" s="5"/>
      <c r="JBR1171" s="5"/>
      <c r="JBS1171" s="5"/>
      <c r="JBT1171" s="5"/>
      <c r="JBU1171" s="5"/>
      <c r="JBV1171" s="5"/>
      <c r="JBW1171" s="5"/>
      <c r="JBX1171" s="5"/>
      <c r="JBY1171" s="5"/>
      <c r="JBZ1171" s="5"/>
      <c r="JCA1171" s="5"/>
      <c r="JCB1171" s="5"/>
      <c r="JCC1171" s="5"/>
      <c r="JCD1171" s="5"/>
      <c r="JCE1171" s="5"/>
      <c r="JCF1171" s="5"/>
      <c r="JCG1171" s="5"/>
      <c r="JCH1171" s="5"/>
      <c r="JCI1171" s="5"/>
      <c r="JCJ1171" s="5"/>
      <c r="JCK1171" s="5"/>
      <c r="JCL1171" s="5"/>
      <c r="JCM1171" s="5"/>
      <c r="JCN1171" s="5"/>
      <c r="JCO1171" s="5"/>
      <c r="JCP1171" s="5"/>
      <c r="JCQ1171" s="5"/>
      <c r="JCR1171" s="5"/>
      <c r="JCS1171" s="5"/>
      <c r="JCT1171" s="5"/>
      <c r="JCU1171" s="5"/>
      <c r="JCV1171" s="5"/>
      <c r="JCW1171" s="5"/>
      <c r="JCX1171" s="5"/>
      <c r="JCY1171" s="5"/>
      <c r="JCZ1171" s="5"/>
      <c r="JDA1171" s="5"/>
      <c r="JDB1171" s="5"/>
      <c r="JDC1171" s="5"/>
      <c r="JDD1171" s="5"/>
      <c r="JDE1171" s="5"/>
      <c r="JDF1171" s="5"/>
      <c r="JDG1171" s="5"/>
      <c r="JDH1171" s="5"/>
      <c r="JDI1171" s="5"/>
      <c r="JDJ1171" s="5"/>
      <c r="JDK1171" s="5"/>
      <c r="JDL1171" s="5"/>
      <c r="JDM1171" s="5"/>
      <c r="JDN1171" s="5"/>
      <c r="JDO1171" s="5"/>
      <c r="JDP1171" s="5"/>
      <c r="JDQ1171" s="5"/>
      <c r="JDR1171" s="5"/>
      <c r="JDS1171" s="5"/>
      <c r="JDT1171" s="5"/>
      <c r="JDU1171" s="5"/>
      <c r="JDV1171" s="5"/>
      <c r="JDW1171" s="5"/>
      <c r="JDX1171" s="5"/>
      <c r="JDY1171" s="5"/>
      <c r="JDZ1171" s="5"/>
      <c r="JEA1171" s="5"/>
      <c r="JEB1171" s="5"/>
      <c r="JEC1171" s="5"/>
      <c r="JED1171" s="5"/>
      <c r="JEE1171" s="5"/>
      <c r="JEF1171" s="5"/>
      <c r="JEG1171" s="5"/>
      <c r="JEH1171" s="5"/>
      <c r="JEI1171" s="5"/>
      <c r="JEJ1171" s="5"/>
      <c r="JEK1171" s="5"/>
      <c r="JEL1171" s="5"/>
      <c r="JEM1171" s="5"/>
      <c r="JEN1171" s="5"/>
      <c r="JEO1171" s="5"/>
      <c r="JEP1171" s="5"/>
      <c r="JEQ1171" s="5"/>
      <c r="JER1171" s="5"/>
      <c r="JES1171" s="5"/>
      <c r="JET1171" s="5"/>
      <c r="JEU1171" s="5"/>
      <c r="JEV1171" s="5"/>
      <c r="JEW1171" s="5"/>
      <c r="JEX1171" s="5"/>
      <c r="JEY1171" s="5"/>
      <c r="JEZ1171" s="5"/>
      <c r="JFA1171" s="5"/>
      <c r="JFB1171" s="5"/>
      <c r="JFC1171" s="5"/>
      <c r="JFD1171" s="5"/>
      <c r="JFE1171" s="5"/>
      <c r="JFF1171" s="5"/>
      <c r="JFG1171" s="5"/>
      <c r="JFH1171" s="5"/>
      <c r="JFI1171" s="5"/>
      <c r="JFJ1171" s="5"/>
      <c r="JFK1171" s="5"/>
      <c r="JFL1171" s="5"/>
      <c r="JFM1171" s="5"/>
      <c r="JFN1171" s="5"/>
      <c r="JFO1171" s="5"/>
      <c r="JFP1171" s="5"/>
      <c r="JFQ1171" s="5"/>
      <c r="JFR1171" s="5"/>
      <c r="JFS1171" s="5"/>
      <c r="JFT1171" s="5"/>
      <c r="JFU1171" s="5"/>
      <c r="JFV1171" s="5"/>
      <c r="JFW1171" s="5"/>
      <c r="JFX1171" s="5"/>
      <c r="JFY1171" s="5"/>
      <c r="JFZ1171" s="5"/>
      <c r="JGA1171" s="5"/>
      <c r="JGB1171" s="5"/>
      <c r="JGC1171" s="5"/>
      <c r="JGD1171" s="5"/>
      <c r="JGE1171" s="5"/>
      <c r="JGF1171" s="5"/>
      <c r="JGG1171" s="5"/>
      <c r="JGH1171" s="5"/>
      <c r="JGI1171" s="5"/>
      <c r="JGJ1171" s="5"/>
      <c r="JGK1171" s="5"/>
      <c r="JGL1171" s="5"/>
      <c r="JGM1171" s="5"/>
      <c r="JGN1171" s="5"/>
      <c r="JGO1171" s="5"/>
      <c r="JGP1171" s="5"/>
      <c r="JGQ1171" s="5"/>
      <c r="JGR1171" s="5"/>
      <c r="JGS1171" s="5"/>
      <c r="JGT1171" s="5"/>
      <c r="JGU1171" s="5"/>
      <c r="JGV1171" s="5"/>
      <c r="JGW1171" s="5"/>
      <c r="JGX1171" s="5"/>
      <c r="JGY1171" s="5"/>
      <c r="JGZ1171" s="5"/>
      <c r="JHA1171" s="5"/>
      <c r="JHB1171" s="5"/>
      <c r="JHC1171" s="5"/>
      <c r="JHD1171" s="5"/>
      <c r="JHE1171" s="5"/>
      <c r="JHF1171" s="5"/>
      <c r="JHG1171" s="5"/>
      <c r="JHH1171" s="5"/>
      <c r="JHI1171" s="5"/>
      <c r="JHJ1171" s="5"/>
      <c r="JHK1171" s="5"/>
      <c r="JHL1171" s="5"/>
      <c r="JHM1171" s="5"/>
      <c r="JHN1171" s="5"/>
      <c r="JHO1171" s="5"/>
      <c r="JHP1171" s="5"/>
      <c r="JHQ1171" s="5"/>
      <c r="JHR1171" s="5"/>
      <c r="JHS1171" s="5"/>
      <c r="JHT1171" s="5"/>
      <c r="JHU1171" s="5"/>
      <c r="JHV1171" s="5"/>
      <c r="JHW1171" s="5"/>
      <c r="JHX1171" s="5"/>
      <c r="JHY1171" s="5"/>
      <c r="JHZ1171" s="5"/>
      <c r="JIA1171" s="5"/>
      <c r="JIB1171" s="5"/>
      <c r="JIC1171" s="5"/>
      <c r="JID1171" s="5"/>
      <c r="JIE1171" s="5"/>
      <c r="JIF1171" s="5"/>
      <c r="JIG1171" s="5"/>
      <c r="JIH1171" s="5"/>
      <c r="JII1171" s="5"/>
      <c r="JIJ1171" s="5"/>
      <c r="JIK1171" s="5"/>
      <c r="JIL1171" s="5"/>
      <c r="JIM1171" s="5"/>
      <c r="JIN1171" s="5"/>
      <c r="JIO1171" s="5"/>
      <c r="JIP1171" s="5"/>
      <c r="JIQ1171" s="5"/>
      <c r="JIR1171" s="5"/>
      <c r="JIS1171" s="5"/>
      <c r="JIT1171" s="5"/>
      <c r="JIU1171" s="5"/>
      <c r="JIV1171" s="5"/>
      <c r="JIW1171" s="5"/>
      <c r="JIX1171" s="5"/>
      <c r="JIY1171" s="5"/>
      <c r="JIZ1171" s="5"/>
      <c r="JJA1171" s="5"/>
      <c r="JJB1171" s="5"/>
      <c r="JJC1171" s="5"/>
      <c r="JJD1171" s="5"/>
      <c r="JJE1171" s="5"/>
      <c r="JJF1171" s="5"/>
      <c r="JJG1171" s="5"/>
      <c r="JJH1171" s="5"/>
      <c r="JJI1171" s="5"/>
      <c r="JJJ1171" s="5"/>
      <c r="JJK1171" s="5"/>
      <c r="JJL1171" s="5"/>
      <c r="JJM1171" s="5"/>
      <c r="JJN1171" s="5"/>
      <c r="JJO1171" s="5"/>
      <c r="JJP1171" s="5"/>
      <c r="JJQ1171" s="5"/>
      <c r="JJR1171" s="5"/>
      <c r="JJS1171" s="5"/>
      <c r="JJT1171" s="5"/>
      <c r="JJU1171" s="5"/>
      <c r="JJV1171" s="5"/>
      <c r="JJW1171" s="5"/>
      <c r="JJX1171" s="5"/>
      <c r="JJY1171" s="5"/>
      <c r="JJZ1171" s="5"/>
      <c r="JKA1171" s="5"/>
      <c r="JKB1171" s="5"/>
      <c r="JKC1171" s="5"/>
      <c r="JKD1171" s="5"/>
      <c r="JKE1171" s="5"/>
      <c r="JKF1171" s="5"/>
      <c r="JKG1171" s="5"/>
      <c r="JKH1171" s="5"/>
      <c r="JKI1171" s="5"/>
      <c r="JKJ1171" s="5"/>
      <c r="JKK1171" s="5"/>
      <c r="JKL1171" s="5"/>
      <c r="JKM1171" s="5"/>
      <c r="JKN1171" s="5"/>
      <c r="JKO1171" s="5"/>
      <c r="JKP1171" s="5"/>
      <c r="JKQ1171" s="5"/>
      <c r="JKR1171" s="5"/>
      <c r="JKS1171" s="5"/>
      <c r="JKT1171" s="5"/>
      <c r="JKU1171" s="5"/>
      <c r="JKV1171" s="5"/>
      <c r="JKW1171" s="5"/>
      <c r="JKX1171" s="5"/>
      <c r="JKY1171" s="5"/>
      <c r="JKZ1171" s="5"/>
      <c r="JLA1171" s="5"/>
      <c r="JLB1171" s="5"/>
      <c r="JLC1171" s="5"/>
      <c r="JLD1171" s="5"/>
      <c r="JLE1171" s="5"/>
      <c r="JLF1171" s="5"/>
      <c r="JLG1171" s="5"/>
      <c r="JLH1171" s="5"/>
      <c r="JLI1171" s="5"/>
      <c r="JLJ1171" s="5"/>
      <c r="JLK1171" s="5"/>
      <c r="JLL1171" s="5"/>
      <c r="JLM1171" s="5"/>
      <c r="JLN1171" s="5"/>
      <c r="JLO1171" s="5"/>
      <c r="JLP1171" s="5"/>
      <c r="JLQ1171" s="5"/>
      <c r="JLR1171" s="5"/>
      <c r="JLS1171" s="5"/>
      <c r="JLT1171" s="5"/>
      <c r="JLU1171" s="5"/>
      <c r="JLV1171" s="5"/>
      <c r="JLW1171" s="5"/>
      <c r="JLX1171" s="5"/>
      <c r="JLY1171" s="5"/>
      <c r="JLZ1171" s="5"/>
      <c r="JMA1171" s="5"/>
      <c r="JMB1171" s="5"/>
      <c r="JMC1171" s="5"/>
      <c r="JMD1171" s="5"/>
      <c r="JME1171" s="5"/>
      <c r="JMF1171" s="5"/>
      <c r="JMG1171" s="5"/>
      <c r="JMH1171" s="5"/>
      <c r="JMI1171" s="5"/>
      <c r="JMJ1171" s="5"/>
      <c r="JMK1171" s="5"/>
      <c r="JML1171" s="5"/>
      <c r="JMM1171" s="5"/>
      <c r="JMN1171" s="5"/>
      <c r="JMO1171" s="5"/>
      <c r="JMP1171" s="5"/>
      <c r="JMQ1171" s="5"/>
      <c r="JMR1171" s="5"/>
      <c r="JMS1171" s="5"/>
      <c r="JMT1171" s="5"/>
      <c r="JMU1171" s="5"/>
      <c r="JMV1171" s="5"/>
      <c r="JMW1171" s="5"/>
      <c r="JMX1171" s="5"/>
      <c r="JMY1171" s="5"/>
      <c r="JMZ1171" s="5"/>
      <c r="JNA1171" s="5"/>
      <c r="JNB1171" s="5"/>
      <c r="JNC1171" s="5"/>
      <c r="JND1171" s="5"/>
      <c r="JNE1171" s="5"/>
      <c r="JNF1171" s="5"/>
      <c r="JNG1171" s="5"/>
      <c r="JNH1171" s="5"/>
      <c r="JNI1171" s="5"/>
      <c r="JNJ1171" s="5"/>
      <c r="JNK1171" s="5"/>
      <c r="JNL1171" s="5"/>
      <c r="JNM1171" s="5"/>
      <c r="JNN1171" s="5"/>
      <c r="JNO1171" s="5"/>
      <c r="JNP1171" s="5"/>
      <c r="JNQ1171" s="5"/>
      <c r="JNR1171" s="5"/>
      <c r="JNS1171" s="5"/>
      <c r="JNT1171" s="5"/>
      <c r="JNU1171" s="5"/>
      <c r="JNV1171" s="5"/>
      <c r="JNW1171" s="5"/>
      <c r="JNX1171" s="5"/>
      <c r="JNY1171" s="5"/>
      <c r="JNZ1171" s="5"/>
      <c r="JOA1171" s="5"/>
      <c r="JOB1171" s="5"/>
      <c r="JOC1171" s="5"/>
      <c r="JOD1171" s="5"/>
      <c r="JOE1171" s="5"/>
      <c r="JOF1171" s="5"/>
      <c r="JOG1171" s="5"/>
      <c r="JOH1171" s="5"/>
      <c r="JOI1171" s="5"/>
      <c r="JOJ1171" s="5"/>
      <c r="JOK1171" s="5"/>
      <c r="JOL1171" s="5"/>
      <c r="JOM1171" s="5"/>
      <c r="JON1171" s="5"/>
      <c r="JOO1171" s="5"/>
      <c r="JOP1171" s="5"/>
      <c r="JOQ1171" s="5"/>
      <c r="JOR1171" s="5"/>
      <c r="JOS1171" s="5"/>
      <c r="JOT1171" s="5"/>
      <c r="JOU1171" s="5"/>
      <c r="JOV1171" s="5"/>
      <c r="JOW1171" s="5"/>
      <c r="JOX1171" s="5"/>
      <c r="JOY1171" s="5"/>
      <c r="JOZ1171" s="5"/>
      <c r="JPA1171" s="5"/>
      <c r="JPB1171" s="5"/>
      <c r="JPC1171" s="5"/>
      <c r="JPD1171" s="5"/>
      <c r="JPE1171" s="5"/>
      <c r="JPF1171" s="5"/>
      <c r="JPG1171" s="5"/>
      <c r="JPH1171" s="5"/>
      <c r="JPI1171" s="5"/>
      <c r="JPJ1171" s="5"/>
      <c r="JPK1171" s="5"/>
      <c r="JPL1171" s="5"/>
      <c r="JPM1171" s="5"/>
      <c r="JPN1171" s="5"/>
      <c r="JPO1171" s="5"/>
      <c r="JPP1171" s="5"/>
      <c r="JPQ1171" s="5"/>
      <c r="JPR1171" s="5"/>
      <c r="JPS1171" s="5"/>
      <c r="JPT1171" s="5"/>
      <c r="JPU1171" s="5"/>
      <c r="JPV1171" s="5"/>
      <c r="JPW1171" s="5"/>
      <c r="JPX1171" s="5"/>
      <c r="JPY1171" s="5"/>
      <c r="JPZ1171" s="5"/>
      <c r="JQA1171" s="5"/>
      <c r="JQB1171" s="5"/>
      <c r="JQC1171" s="5"/>
      <c r="JQD1171" s="5"/>
      <c r="JQE1171" s="5"/>
      <c r="JQF1171" s="5"/>
      <c r="JQG1171" s="5"/>
      <c r="JQH1171" s="5"/>
      <c r="JQI1171" s="5"/>
      <c r="JQJ1171" s="5"/>
      <c r="JQK1171" s="5"/>
      <c r="JQL1171" s="5"/>
      <c r="JQM1171" s="5"/>
      <c r="JQN1171" s="5"/>
      <c r="JQO1171" s="5"/>
      <c r="JQP1171" s="5"/>
      <c r="JQQ1171" s="5"/>
      <c r="JQR1171" s="5"/>
      <c r="JQS1171" s="5"/>
      <c r="JQT1171" s="5"/>
      <c r="JQU1171" s="5"/>
      <c r="JQV1171" s="5"/>
      <c r="JQW1171" s="5"/>
      <c r="JQX1171" s="5"/>
      <c r="JQY1171" s="5"/>
      <c r="JQZ1171" s="5"/>
      <c r="JRA1171" s="5"/>
      <c r="JRB1171" s="5"/>
      <c r="JRC1171" s="5"/>
      <c r="JRD1171" s="5"/>
      <c r="JRE1171" s="5"/>
      <c r="JRF1171" s="5"/>
      <c r="JRG1171" s="5"/>
      <c r="JRH1171" s="5"/>
      <c r="JRI1171" s="5"/>
      <c r="JRJ1171" s="5"/>
      <c r="JRK1171" s="5"/>
      <c r="JRL1171" s="5"/>
      <c r="JRM1171" s="5"/>
      <c r="JRN1171" s="5"/>
      <c r="JRO1171" s="5"/>
      <c r="JRP1171" s="5"/>
      <c r="JRQ1171" s="5"/>
      <c r="JRR1171" s="5"/>
      <c r="JRS1171" s="5"/>
      <c r="JRT1171" s="5"/>
      <c r="JRU1171" s="5"/>
      <c r="JRV1171" s="5"/>
      <c r="JRW1171" s="5"/>
      <c r="JRX1171" s="5"/>
      <c r="JRY1171" s="5"/>
      <c r="JRZ1171" s="5"/>
      <c r="JSA1171" s="5"/>
      <c r="JSB1171" s="5"/>
      <c r="JSC1171" s="5"/>
      <c r="JSD1171" s="5"/>
      <c r="JSE1171" s="5"/>
      <c r="JSF1171" s="5"/>
      <c r="JSG1171" s="5"/>
      <c r="JSH1171" s="5"/>
      <c r="JSI1171" s="5"/>
      <c r="JSJ1171" s="5"/>
      <c r="JSK1171" s="5"/>
      <c r="JSL1171" s="5"/>
      <c r="JSM1171" s="5"/>
      <c r="JSN1171" s="5"/>
      <c r="JSO1171" s="5"/>
      <c r="JSP1171" s="5"/>
      <c r="JSQ1171" s="5"/>
      <c r="JSR1171" s="5"/>
      <c r="JSS1171" s="5"/>
      <c r="JST1171" s="5"/>
      <c r="JSU1171" s="5"/>
      <c r="JSV1171" s="5"/>
      <c r="JSW1171" s="5"/>
      <c r="JSX1171" s="5"/>
      <c r="JSY1171" s="5"/>
      <c r="JSZ1171" s="5"/>
      <c r="JTA1171" s="5"/>
      <c r="JTB1171" s="5"/>
      <c r="JTC1171" s="5"/>
      <c r="JTD1171" s="5"/>
      <c r="JTE1171" s="5"/>
      <c r="JTF1171" s="5"/>
      <c r="JTG1171" s="5"/>
      <c r="JTH1171" s="5"/>
      <c r="JTI1171" s="5"/>
      <c r="JTJ1171" s="5"/>
      <c r="JTK1171" s="5"/>
      <c r="JTL1171" s="5"/>
      <c r="JTM1171" s="5"/>
      <c r="JTN1171" s="5"/>
      <c r="JTO1171" s="5"/>
      <c r="JTP1171" s="5"/>
      <c r="JTQ1171" s="5"/>
      <c r="JTR1171" s="5"/>
      <c r="JTS1171" s="5"/>
      <c r="JTT1171" s="5"/>
      <c r="JTU1171" s="5"/>
      <c r="JTV1171" s="5"/>
      <c r="JTW1171" s="5"/>
      <c r="JTX1171" s="5"/>
      <c r="JTY1171" s="5"/>
      <c r="JTZ1171" s="5"/>
      <c r="JUA1171" s="5"/>
      <c r="JUB1171" s="5"/>
      <c r="JUC1171" s="5"/>
      <c r="JUD1171" s="5"/>
      <c r="JUE1171" s="5"/>
      <c r="JUF1171" s="5"/>
      <c r="JUG1171" s="5"/>
      <c r="JUH1171" s="5"/>
      <c r="JUI1171" s="5"/>
      <c r="JUJ1171" s="5"/>
      <c r="JUK1171" s="5"/>
      <c r="JUL1171" s="5"/>
      <c r="JUM1171" s="5"/>
      <c r="JUN1171" s="5"/>
      <c r="JUO1171" s="5"/>
      <c r="JUP1171" s="5"/>
      <c r="JUQ1171" s="5"/>
      <c r="JUR1171" s="5"/>
      <c r="JUS1171" s="5"/>
      <c r="JUT1171" s="5"/>
      <c r="JUU1171" s="5"/>
      <c r="JUV1171" s="5"/>
      <c r="JUW1171" s="5"/>
      <c r="JUX1171" s="5"/>
      <c r="JUY1171" s="5"/>
      <c r="JUZ1171" s="5"/>
      <c r="JVA1171" s="5"/>
      <c r="JVB1171" s="5"/>
      <c r="JVC1171" s="5"/>
      <c r="JVD1171" s="5"/>
      <c r="JVE1171" s="5"/>
      <c r="JVF1171" s="5"/>
      <c r="JVG1171" s="5"/>
      <c r="JVH1171" s="5"/>
      <c r="JVI1171" s="5"/>
      <c r="JVJ1171" s="5"/>
      <c r="JVK1171" s="5"/>
      <c r="JVL1171" s="5"/>
      <c r="JVM1171" s="5"/>
      <c r="JVN1171" s="5"/>
      <c r="JVO1171" s="5"/>
      <c r="JVP1171" s="5"/>
      <c r="JVQ1171" s="5"/>
      <c r="JVR1171" s="5"/>
      <c r="JVS1171" s="5"/>
      <c r="JVT1171" s="5"/>
      <c r="JVU1171" s="5"/>
      <c r="JVV1171" s="5"/>
      <c r="JVW1171" s="5"/>
      <c r="JVX1171" s="5"/>
      <c r="JVY1171" s="5"/>
      <c r="JVZ1171" s="5"/>
      <c r="JWA1171" s="5"/>
      <c r="JWB1171" s="5"/>
      <c r="JWC1171" s="5"/>
      <c r="JWD1171" s="5"/>
      <c r="JWE1171" s="5"/>
      <c r="JWF1171" s="5"/>
      <c r="JWG1171" s="5"/>
      <c r="JWH1171" s="5"/>
      <c r="JWI1171" s="5"/>
      <c r="JWJ1171" s="5"/>
      <c r="JWK1171" s="5"/>
      <c r="JWL1171" s="5"/>
      <c r="JWM1171" s="5"/>
      <c r="JWN1171" s="5"/>
      <c r="JWO1171" s="5"/>
      <c r="JWP1171" s="5"/>
      <c r="JWQ1171" s="5"/>
      <c r="JWR1171" s="5"/>
      <c r="JWS1171" s="5"/>
      <c r="JWT1171" s="5"/>
      <c r="JWU1171" s="5"/>
      <c r="JWV1171" s="5"/>
      <c r="JWW1171" s="5"/>
      <c r="JWX1171" s="5"/>
      <c r="JWY1171" s="5"/>
      <c r="JWZ1171" s="5"/>
      <c r="JXA1171" s="5"/>
      <c r="JXB1171" s="5"/>
      <c r="JXC1171" s="5"/>
      <c r="JXD1171" s="5"/>
      <c r="JXE1171" s="5"/>
      <c r="JXF1171" s="5"/>
      <c r="JXG1171" s="5"/>
      <c r="JXH1171" s="5"/>
      <c r="JXI1171" s="5"/>
      <c r="JXJ1171" s="5"/>
      <c r="JXK1171" s="5"/>
      <c r="JXL1171" s="5"/>
      <c r="JXM1171" s="5"/>
      <c r="JXN1171" s="5"/>
      <c r="JXO1171" s="5"/>
      <c r="JXP1171" s="5"/>
      <c r="JXQ1171" s="5"/>
      <c r="JXR1171" s="5"/>
      <c r="JXS1171" s="5"/>
      <c r="JXT1171" s="5"/>
      <c r="JXU1171" s="5"/>
      <c r="JXV1171" s="5"/>
      <c r="JXW1171" s="5"/>
      <c r="JXX1171" s="5"/>
      <c r="JXY1171" s="5"/>
      <c r="JXZ1171" s="5"/>
      <c r="JYA1171" s="5"/>
      <c r="JYB1171" s="5"/>
      <c r="JYC1171" s="5"/>
      <c r="JYD1171" s="5"/>
      <c r="JYE1171" s="5"/>
      <c r="JYF1171" s="5"/>
      <c r="JYG1171" s="5"/>
      <c r="JYH1171" s="5"/>
      <c r="JYI1171" s="5"/>
      <c r="JYJ1171" s="5"/>
      <c r="JYK1171" s="5"/>
      <c r="JYL1171" s="5"/>
      <c r="JYM1171" s="5"/>
      <c r="JYN1171" s="5"/>
      <c r="JYO1171" s="5"/>
      <c r="JYP1171" s="5"/>
      <c r="JYQ1171" s="5"/>
      <c r="JYR1171" s="5"/>
      <c r="JYS1171" s="5"/>
      <c r="JYT1171" s="5"/>
      <c r="JYU1171" s="5"/>
      <c r="JYV1171" s="5"/>
      <c r="JYW1171" s="5"/>
      <c r="JYX1171" s="5"/>
      <c r="JYY1171" s="5"/>
      <c r="JYZ1171" s="5"/>
      <c r="JZA1171" s="5"/>
      <c r="JZB1171" s="5"/>
      <c r="JZC1171" s="5"/>
      <c r="JZD1171" s="5"/>
      <c r="JZE1171" s="5"/>
      <c r="JZF1171" s="5"/>
      <c r="JZG1171" s="5"/>
      <c r="JZH1171" s="5"/>
      <c r="JZI1171" s="5"/>
      <c r="JZJ1171" s="5"/>
      <c r="JZK1171" s="5"/>
      <c r="JZL1171" s="5"/>
      <c r="JZM1171" s="5"/>
      <c r="JZN1171" s="5"/>
      <c r="JZO1171" s="5"/>
      <c r="JZP1171" s="5"/>
      <c r="JZQ1171" s="5"/>
      <c r="JZR1171" s="5"/>
      <c r="JZS1171" s="5"/>
      <c r="JZT1171" s="5"/>
      <c r="JZU1171" s="5"/>
      <c r="JZV1171" s="5"/>
      <c r="JZW1171" s="5"/>
      <c r="JZX1171" s="5"/>
      <c r="JZY1171" s="5"/>
      <c r="JZZ1171" s="5"/>
      <c r="KAA1171" s="5"/>
      <c r="KAB1171" s="5"/>
      <c r="KAC1171" s="5"/>
      <c r="KAD1171" s="5"/>
      <c r="KAE1171" s="5"/>
      <c r="KAF1171" s="5"/>
      <c r="KAG1171" s="5"/>
      <c r="KAH1171" s="5"/>
      <c r="KAI1171" s="5"/>
      <c r="KAJ1171" s="5"/>
      <c r="KAK1171" s="5"/>
      <c r="KAL1171" s="5"/>
      <c r="KAM1171" s="5"/>
      <c r="KAN1171" s="5"/>
      <c r="KAO1171" s="5"/>
      <c r="KAP1171" s="5"/>
      <c r="KAQ1171" s="5"/>
      <c r="KAR1171" s="5"/>
      <c r="KAS1171" s="5"/>
      <c r="KAT1171" s="5"/>
      <c r="KAU1171" s="5"/>
      <c r="KAV1171" s="5"/>
      <c r="KAW1171" s="5"/>
      <c r="KAX1171" s="5"/>
      <c r="KAY1171" s="5"/>
      <c r="KAZ1171" s="5"/>
      <c r="KBA1171" s="5"/>
      <c r="KBB1171" s="5"/>
      <c r="KBC1171" s="5"/>
      <c r="KBD1171" s="5"/>
      <c r="KBE1171" s="5"/>
      <c r="KBF1171" s="5"/>
      <c r="KBG1171" s="5"/>
      <c r="KBH1171" s="5"/>
      <c r="KBI1171" s="5"/>
      <c r="KBJ1171" s="5"/>
      <c r="KBK1171" s="5"/>
      <c r="KBL1171" s="5"/>
      <c r="KBM1171" s="5"/>
      <c r="KBN1171" s="5"/>
      <c r="KBO1171" s="5"/>
      <c r="KBP1171" s="5"/>
      <c r="KBQ1171" s="5"/>
      <c r="KBR1171" s="5"/>
      <c r="KBS1171" s="5"/>
      <c r="KBT1171" s="5"/>
      <c r="KBU1171" s="5"/>
      <c r="KBV1171" s="5"/>
      <c r="KBW1171" s="5"/>
      <c r="KBX1171" s="5"/>
      <c r="KBY1171" s="5"/>
      <c r="KBZ1171" s="5"/>
      <c r="KCA1171" s="5"/>
      <c r="KCB1171" s="5"/>
      <c r="KCC1171" s="5"/>
      <c r="KCD1171" s="5"/>
      <c r="KCE1171" s="5"/>
      <c r="KCF1171" s="5"/>
      <c r="KCG1171" s="5"/>
      <c r="KCH1171" s="5"/>
      <c r="KCI1171" s="5"/>
      <c r="KCJ1171" s="5"/>
      <c r="KCK1171" s="5"/>
      <c r="KCL1171" s="5"/>
      <c r="KCM1171" s="5"/>
      <c r="KCN1171" s="5"/>
      <c r="KCO1171" s="5"/>
      <c r="KCP1171" s="5"/>
      <c r="KCQ1171" s="5"/>
      <c r="KCR1171" s="5"/>
      <c r="KCS1171" s="5"/>
      <c r="KCT1171" s="5"/>
      <c r="KCU1171" s="5"/>
      <c r="KCV1171" s="5"/>
      <c r="KCW1171" s="5"/>
      <c r="KCX1171" s="5"/>
      <c r="KCY1171" s="5"/>
      <c r="KCZ1171" s="5"/>
      <c r="KDA1171" s="5"/>
      <c r="KDB1171" s="5"/>
      <c r="KDC1171" s="5"/>
      <c r="KDD1171" s="5"/>
      <c r="KDE1171" s="5"/>
      <c r="KDF1171" s="5"/>
      <c r="KDG1171" s="5"/>
      <c r="KDH1171" s="5"/>
      <c r="KDI1171" s="5"/>
      <c r="KDJ1171" s="5"/>
      <c r="KDK1171" s="5"/>
      <c r="KDL1171" s="5"/>
      <c r="KDM1171" s="5"/>
      <c r="KDN1171" s="5"/>
      <c r="KDO1171" s="5"/>
      <c r="KDP1171" s="5"/>
      <c r="KDQ1171" s="5"/>
      <c r="KDR1171" s="5"/>
      <c r="KDS1171" s="5"/>
      <c r="KDT1171" s="5"/>
      <c r="KDU1171" s="5"/>
      <c r="KDV1171" s="5"/>
      <c r="KDW1171" s="5"/>
      <c r="KDX1171" s="5"/>
      <c r="KDY1171" s="5"/>
      <c r="KDZ1171" s="5"/>
      <c r="KEA1171" s="5"/>
      <c r="KEB1171" s="5"/>
      <c r="KEC1171" s="5"/>
      <c r="KED1171" s="5"/>
      <c r="KEE1171" s="5"/>
      <c r="KEF1171" s="5"/>
      <c r="KEG1171" s="5"/>
      <c r="KEH1171" s="5"/>
      <c r="KEI1171" s="5"/>
      <c r="KEJ1171" s="5"/>
      <c r="KEK1171" s="5"/>
      <c r="KEL1171" s="5"/>
      <c r="KEM1171" s="5"/>
      <c r="KEN1171" s="5"/>
      <c r="KEO1171" s="5"/>
      <c r="KEP1171" s="5"/>
      <c r="KEQ1171" s="5"/>
      <c r="KER1171" s="5"/>
      <c r="KES1171" s="5"/>
      <c r="KET1171" s="5"/>
      <c r="KEU1171" s="5"/>
      <c r="KEV1171" s="5"/>
      <c r="KEW1171" s="5"/>
      <c r="KEX1171" s="5"/>
      <c r="KEY1171" s="5"/>
      <c r="KEZ1171" s="5"/>
      <c r="KFA1171" s="5"/>
      <c r="KFB1171" s="5"/>
      <c r="KFC1171" s="5"/>
      <c r="KFD1171" s="5"/>
      <c r="KFE1171" s="5"/>
      <c r="KFF1171" s="5"/>
      <c r="KFG1171" s="5"/>
      <c r="KFH1171" s="5"/>
      <c r="KFI1171" s="5"/>
      <c r="KFJ1171" s="5"/>
      <c r="KFK1171" s="5"/>
      <c r="KFL1171" s="5"/>
      <c r="KFM1171" s="5"/>
      <c r="KFN1171" s="5"/>
      <c r="KFO1171" s="5"/>
      <c r="KFP1171" s="5"/>
      <c r="KFQ1171" s="5"/>
      <c r="KFR1171" s="5"/>
      <c r="KFS1171" s="5"/>
      <c r="KFT1171" s="5"/>
      <c r="KFU1171" s="5"/>
      <c r="KFV1171" s="5"/>
      <c r="KFW1171" s="5"/>
      <c r="KFX1171" s="5"/>
      <c r="KFY1171" s="5"/>
      <c r="KFZ1171" s="5"/>
      <c r="KGA1171" s="5"/>
      <c r="KGB1171" s="5"/>
      <c r="KGC1171" s="5"/>
      <c r="KGD1171" s="5"/>
      <c r="KGE1171" s="5"/>
      <c r="KGF1171" s="5"/>
      <c r="KGG1171" s="5"/>
      <c r="KGH1171" s="5"/>
      <c r="KGI1171" s="5"/>
      <c r="KGJ1171" s="5"/>
      <c r="KGK1171" s="5"/>
      <c r="KGL1171" s="5"/>
      <c r="KGM1171" s="5"/>
      <c r="KGN1171" s="5"/>
      <c r="KGO1171" s="5"/>
      <c r="KGP1171" s="5"/>
      <c r="KGQ1171" s="5"/>
      <c r="KGR1171" s="5"/>
      <c r="KGS1171" s="5"/>
      <c r="KGT1171" s="5"/>
      <c r="KGU1171" s="5"/>
      <c r="KGV1171" s="5"/>
      <c r="KGW1171" s="5"/>
      <c r="KGX1171" s="5"/>
      <c r="KGY1171" s="5"/>
      <c r="KGZ1171" s="5"/>
      <c r="KHA1171" s="5"/>
      <c r="KHB1171" s="5"/>
      <c r="KHC1171" s="5"/>
      <c r="KHD1171" s="5"/>
      <c r="KHE1171" s="5"/>
      <c r="KHF1171" s="5"/>
      <c r="KHG1171" s="5"/>
      <c r="KHH1171" s="5"/>
      <c r="KHI1171" s="5"/>
      <c r="KHJ1171" s="5"/>
      <c r="KHK1171" s="5"/>
      <c r="KHL1171" s="5"/>
      <c r="KHM1171" s="5"/>
      <c r="KHN1171" s="5"/>
      <c r="KHO1171" s="5"/>
      <c r="KHP1171" s="5"/>
      <c r="KHQ1171" s="5"/>
      <c r="KHR1171" s="5"/>
      <c r="KHS1171" s="5"/>
      <c r="KHT1171" s="5"/>
      <c r="KHU1171" s="5"/>
      <c r="KHV1171" s="5"/>
      <c r="KHW1171" s="5"/>
      <c r="KHX1171" s="5"/>
      <c r="KHY1171" s="5"/>
      <c r="KHZ1171" s="5"/>
      <c r="KIA1171" s="5"/>
      <c r="KIB1171" s="5"/>
      <c r="KIC1171" s="5"/>
      <c r="KID1171" s="5"/>
      <c r="KIE1171" s="5"/>
      <c r="KIF1171" s="5"/>
      <c r="KIG1171" s="5"/>
      <c r="KIH1171" s="5"/>
      <c r="KII1171" s="5"/>
      <c r="KIJ1171" s="5"/>
      <c r="KIK1171" s="5"/>
      <c r="KIL1171" s="5"/>
      <c r="KIM1171" s="5"/>
      <c r="KIN1171" s="5"/>
      <c r="KIO1171" s="5"/>
      <c r="KIP1171" s="5"/>
      <c r="KIQ1171" s="5"/>
      <c r="KIR1171" s="5"/>
      <c r="KIS1171" s="5"/>
      <c r="KIT1171" s="5"/>
      <c r="KIU1171" s="5"/>
      <c r="KIV1171" s="5"/>
      <c r="KIW1171" s="5"/>
      <c r="KIX1171" s="5"/>
      <c r="KIY1171" s="5"/>
      <c r="KIZ1171" s="5"/>
      <c r="KJA1171" s="5"/>
      <c r="KJB1171" s="5"/>
      <c r="KJC1171" s="5"/>
      <c r="KJD1171" s="5"/>
      <c r="KJE1171" s="5"/>
      <c r="KJF1171" s="5"/>
      <c r="KJG1171" s="5"/>
      <c r="KJH1171" s="5"/>
      <c r="KJI1171" s="5"/>
      <c r="KJJ1171" s="5"/>
      <c r="KJK1171" s="5"/>
      <c r="KJL1171" s="5"/>
      <c r="KJM1171" s="5"/>
      <c r="KJN1171" s="5"/>
      <c r="KJO1171" s="5"/>
      <c r="KJP1171" s="5"/>
      <c r="KJQ1171" s="5"/>
      <c r="KJR1171" s="5"/>
      <c r="KJS1171" s="5"/>
      <c r="KJT1171" s="5"/>
      <c r="KJU1171" s="5"/>
      <c r="KJV1171" s="5"/>
      <c r="KJW1171" s="5"/>
      <c r="KJX1171" s="5"/>
      <c r="KJY1171" s="5"/>
      <c r="KJZ1171" s="5"/>
      <c r="KKA1171" s="5"/>
      <c r="KKB1171" s="5"/>
      <c r="KKC1171" s="5"/>
      <c r="KKD1171" s="5"/>
      <c r="KKE1171" s="5"/>
      <c r="KKF1171" s="5"/>
      <c r="KKG1171" s="5"/>
      <c r="KKH1171" s="5"/>
      <c r="KKI1171" s="5"/>
      <c r="KKJ1171" s="5"/>
      <c r="KKK1171" s="5"/>
      <c r="KKL1171" s="5"/>
      <c r="KKM1171" s="5"/>
      <c r="KKN1171" s="5"/>
      <c r="KKO1171" s="5"/>
      <c r="KKP1171" s="5"/>
      <c r="KKQ1171" s="5"/>
      <c r="KKR1171" s="5"/>
      <c r="KKS1171" s="5"/>
      <c r="KKT1171" s="5"/>
      <c r="KKU1171" s="5"/>
      <c r="KKV1171" s="5"/>
      <c r="KKW1171" s="5"/>
      <c r="KKX1171" s="5"/>
      <c r="KKY1171" s="5"/>
      <c r="KKZ1171" s="5"/>
      <c r="KLA1171" s="5"/>
      <c r="KLB1171" s="5"/>
      <c r="KLC1171" s="5"/>
      <c r="KLD1171" s="5"/>
      <c r="KLE1171" s="5"/>
      <c r="KLF1171" s="5"/>
      <c r="KLG1171" s="5"/>
      <c r="KLH1171" s="5"/>
      <c r="KLI1171" s="5"/>
      <c r="KLJ1171" s="5"/>
      <c r="KLK1171" s="5"/>
      <c r="KLL1171" s="5"/>
      <c r="KLM1171" s="5"/>
      <c r="KLN1171" s="5"/>
      <c r="KLO1171" s="5"/>
      <c r="KLP1171" s="5"/>
      <c r="KLQ1171" s="5"/>
      <c r="KLR1171" s="5"/>
      <c r="KLS1171" s="5"/>
      <c r="KLT1171" s="5"/>
      <c r="KLU1171" s="5"/>
      <c r="KLV1171" s="5"/>
      <c r="KLW1171" s="5"/>
      <c r="KLX1171" s="5"/>
      <c r="KLY1171" s="5"/>
      <c r="KLZ1171" s="5"/>
      <c r="KMA1171" s="5"/>
      <c r="KMB1171" s="5"/>
      <c r="KMC1171" s="5"/>
      <c r="KMD1171" s="5"/>
      <c r="KME1171" s="5"/>
      <c r="KMF1171" s="5"/>
      <c r="KMG1171" s="5"/>
      <c r="KMH1171" s="5"/>
      <c r="KMI1171" s="5"/>
      <c r="KMJ1171" s="5"/>
      <c r="KMK1171" s="5"/>
      <c r="KML1171" s="5"/>
      <c r="KMM1171" s="5"/>
      <c r="KMN1171" s="5"/>
      <c r="KMO1171" s="5"/>
      <c r="KMP1171" s="5"/>
      <c r="KMQ1171" s="5"/>
      <c r="KMR1171" s="5"/>
      <c r="KMS1171" s="5"/>
      <c r="KMT1171" s="5"/>
      <c r="KMU1171" s="5"/>
      <c r="KMV1171" s="5"/>
      <c r="KMW1171" s="5"/>
      <c r="KMX1171" s="5"/>
      <c r="KMY1171" s="5"/>
      <c r="KMZ1171" s="5"/>
      <c r="KNA1171" s="5"/>
      <c r="KNB1171" s="5"/>
      <c r="KNC1171" s="5"/>
      <c r="KND1171" s="5"/>
      <c r="KNE1171" s="5"/>
      <c r="KNF1171" s="5"/>
      <c r="KNG1171" s="5"/>
      <c r="KNH1171" s="5"/>
      <c r="KNI1171" s="5"/>
      <c r="KNJ1171" s="5"/>
      <c r="KNK1171" s="5"/>
      <c r="KNL1171" s="5"/>
      <c r="KNM1171" s="5"/>
      <c r="KNN1171" s="5"/>
      <c r="KNO1171" s="5"/>
      <c r="KNP1171" s="5"/>
      <c r="KNQ1171" s="5"/>
      <c r="KNR1171" s="5"/>
      <c r="KNS1171" s="5"/>
      <c r="KNT1171" s="5"/>
      <c r="KNU1171" s="5"/>
      <c r="KNV1171" s="5"/>
      <c r="KNW1171" s="5"/>
      <c r="KNX1171" s="5"/>
      <c r="KNY1171" s="5"/>
      <c r="KNZ1171" s="5"/>
      <c r="KOA1171" s="5"/>
      <c r="KOB1171" s="5"/>
      <c r="KOC1171" s="5"/>
      <c r="KOD1171" s="5"/>
      <c r="KOE1171" s="5"/>
      <c r="KOF1171" s="5"/>
      <c r="KOG1171" s="5"/>
      <c r="KOH1171" s="5"/>
      <c r="KOI1171" s="5"/>
      <c r="KOJ1171" s="5"/>
      <c r="KOK1171" s="5"/>
      <c r="KOL1171" s="5"/>
      <c r="KOM1171" s="5"/>
      <c r="KON1171" s="5"/>
      <c r="KOO1171" s="5"/>
      <c r="KOP1171" s="5"/>
      <c r="KOQ1171" s="5"/>
      <c r="KOR1171" s="5"/>
      <c r="KOS1171" s="5"/>
      <c r="KOT1171" s="5"/>
      <c r="KOU1171" s="5"/>
      <c r="KOV1171" s="5"/>
      <c r="KOW1171" s="5"/>
      <c r="KOX1171" s="5"/>
      <c r="KOY1171" s="5"/>
      <c r="KOZ1171" s="5"/>
      <c r="KPA1171" s="5"/>
      <c r="KPB1171" s="5"/>
      <c r="KPC1171" s="5"/>
      <c r="KPD1171" s="5"/>
      <c r="KPE1171" s="5"/>
      <c r="KPF1171" s="5"/>
      <c r="KPG1171" s="5"/>
      <c r="KPH1171" s="5"/>
      <c r="KPI1171" s="5"/>
      <c r="KPJ1171" s="5"/>
      <c r="KPK1171" s="5"/>
      <c r="KPL1171" s="5"/>
      <c r="KPM1171" s="5"/>
      <c r="KPN1171" s="5"/>
      <c r="KPO1171" s="5"/>
      <c r="KPP1171" s="5"/>
      <c r="KPQ1171" s="5"/>
      <c r="KPR1171" s="5"/>
      <c r="KPS1171" s="5"/>
      <c r="KPT1171" s="5"/>
      <c r="KPU1171" s="5"/>
      <c r="KPV1171" s="5"/>
      <c r="KPW1171" s="5"/>
      <c r="KPX1171" s="5"/>
      <c r="KPY1171" s="5"/>
      <c r="KPZ1171" s="5"/>
      <c r="KQA1171" s="5"/>
      <c r="KQB1171" s="5"/>
      <c r="KQC1171" s="5"/>
      <c r="KQD1171" s="5"/>
      <c r="KQE1171" s="5"/>
      <c r="KQF1171" s="5"/>
      <c r="KQG1171" s="5"/>
      <c r="KQH1171" s="5"/>
      <c r="KQI1171" s="5"/>
      <c r="KQJ1171" s="5"/>
      <c r="KQK1171" s="5"/>
      <c r="KQL1171" s="5"/>
      <c r="KQM1171" s="5"/>
      <c r="KQN1171" s="5"/>
      <c r="KQO1171" s="5"/>
      <c r="KQP1171" s="5"/>
      <c r="KQQ1171" s="5"/>
      <c r="KQR1171" s="5"/>
      <c r="KQS1171" s="5"/>
      <c r="KQT1171" s="5"/>
      <c r="KQU1171" s="5"/>
      <c r="KQV1171" s="5"/>
      <c r="KQW1171" s="5"/>
      <c r="KQX1171" s="5"/>
      <c r="KQY1171" s="5"/>
      <c r="KQZ1171" s="5"/>
      <c r="KRA1171" s="5"/>
      <c r="KRB1171" s="5"/>
      <c r="KRC1171" s="5"/>
      <c r="KRD1171" s="5"/>
      <c r="KRE1171" s="5"/>
      <c r="KRF1171" s="5"/>
      <c r="KRG1171" s="5"/>
      <c r="KRH1171" s="5"/>
      <c r="KRI1171" s="5"/>
      <c r="KRJ1171" s="5"/>
      <c r="KRK1171" s="5"/>
      <c r="KRL1171" s="5"/>
      <c r="KRM1171" s="5"/>
      <c r="KRN1171" s="5"/>
      <c r="KRO1171" s="5"/>
      <c r="KRP1171" s="5"/>
      <c r="KRQ1171" s="5"/>
      <c r="KRR1171" s="5"/>
      <c r="KRS1171" s="5"/>
      <c r="KRT1171" s="5"/>
      <c r="KRU1171" s="5"/>
      <c r="KRV1171" s="5"/>
      <c r="KRW1171" s="5"/>
      <c r="KRX1171" s="5"/>
      <c r="KRY1171" s="5"/>
      <c r="KRZ1171" s="5"/>
      <c r="KSA1171" s="5"/>
      <c r="KSB1171" s="5"/>
      <c r="KSC1171" s="5"/>
      <c r="KSD1171" s="5"/>
      <c r="KSE1171" s="5"/>
      <c r="KSF1171" s="5"/>
      <c r="KSG1171" s="5"/>
      <c r="KSH1171" s="5"/>
      <c r="KSI1171" s="5"/>
      <c r="KSJ1171" s="5"/>
      <c r="KSK1171" s="5"/>
      <c r="KSL1171" s="5"/>
      <c r="KSM1171" s="5"/>
      <c r="KSN1171" s="5"/>
      <c r="KSO1171" s="5"/>
      <c r="KSP1171" s="5"/>
      <c r="KSQ1171" s="5"/>
      <c r="KSR1171" s="5"/>
      <c r="KSS1171" s="5"/>
      <c r="KST1171" s="5"/>
      <c r="KSU1171" s="5"/>
      <c r="KSV1171" s="5"/>
      <c r="KSW1171" s="5"/>
      <c r="KSX1171" s="5"/>
      <c r="KSY1171" s="5"/>
      <c r="KSZ1171" s="5"/>
      <c r="KTA1171" s="5"/>
      <c r="KTB1171" s="5"/>
      <c r="KTC1171" s="5"/>
      <c r="KTD1171" s="5"/>
      <c r="KTE1171" s="5"/>
      <c r="KTF1171" s="5"/>
      <c r="KTG1171" s="5"/>
      <c r="KTH1171" s="5"/>
      <c r="KTI1171" s="5"/>
      <c r="KTJ1171" s="5"/>
      <c r="KTK1171" s="5"/>
      <c r="KTL1171" s="5"/>
      <c r="KTM1171" s="5"/>
      <c r="KTN1171" s="5"/>
      <c r="KTO1171" s="5"/>
      <c r="KTP1171" s="5"/>
      <c r="KTQ1171" s="5"/>
      <c r="KTR1171" s="5"/>
      <c r="KTS1171" s="5"/>
      <c r="KTT1171" s="5"/>
      <c r="KTU1171" s="5"/>
      <c r="KTV1171" s="5"/>
      <c r="KTW1171" s="5"/>
      <c r="KTX1171" s="5"/>
      <c r="KTY1171" s="5"/>
      <c r="KTZ1171" s="5"/>
      <c r="KUA1171" s="5"/>
      <c r="KUB1171" s="5"/>
      <c r="KUC1171" s="5"/>
      <c r="KUD1171" s="5"/>
      <c r="KUE1171" s="5"/>
      <c r="KUF1171" s="5"/>
      <c r="KUG1171" s="5"/>
      <c r="KUH1171" s="5"/>
      <c r="KUI1171" s="5"/>
      <c r="KUJ1171" s="5"/>
      <c r="KUK1171" s="5"/>
      <c r="KUL1171" s="5"/>
      <c r="KUM1171" s="5"/>
      <c r="KUN1171" s="5"/>
      <c r="KUO1171" s="5"/>
      <c r="KUP1171" s="5"/>
      <c r="KUQ1171" s="5"/>
      <c r="KUR1171" s="5"/>
      <c r="KUS1171" s="5"/>
      <c r="KUT1171" s="5"/>
      <c r="KUU1171" s="5"/>
      <c r="KUV1171" s="5"/>
      <c r="KUW1171" s="5"/>
      <c r="KUX1171" s="5"/>
      <c r="KUY1171" s="5"/>
      <c r="KUZ1171" s="5"/>
      <c r="KVA1171" s="5"/>
      <c r="KVB1171" s="5"/>
      <c r="KVC1171" s="5"/>
      <c r="KVD1171" s="5"/>
      <c r="KVE1171" s="5"/>
      <c r="KVF1171" s="5"/>
      <c r="KVG1171" s="5"/>
      <c r="KVH1171" s="5"/>
      <c r="KVI1171" s="5"/>
      <c r="KVJ1171" s="5"/>
      <c r="KVK1171" s="5"/>
      <c r="KVL1171" s="5"/>
      <c r="KVM1171" s="5"/>
      <c r="KVN1171" s="5"/>
      <c r="KVO1171" s="5"/>
      <c r="KVP1171" s="5"/>
      <c r="KVQ1171" s="5"/>
      <c r="KVR1171" s="5"/>
      <c r="KVS1171" s="5"/>
      <c r="KVT1171" s="5"/>
      <c r="KVU1171" s="5"/>
      <c r="KVV1171" s="5"/>
      <c r="KVW1171" s="5"/>
      <c r="KVX1171" s="5"/>
      <c r="KVY1171" s="5"/>
      <c r="KVZ1171" s="5"/>
      <c r="KWA1171" s="5"/>
      <c r="KWB1171" s="5"/>
      <c r="KWC1171" s="5"/>
      <c r="KWD1171" s="5"/>
      <c r="KWE1171" s="5"/>
      <c r="KWF1171" s="5"/>
      <c r="KWG1171" s="5"/>
      <c r="KWH1171" s="5"/>
      <c r="KWI1171" s="5"/>
      <c r="KWJ1171" s="5"/>
      <c r="KWK1171" s="5"/>
      <c r="KWL1171" s="5"/>
      <c r="KWM1171" s="5"/>
      <c r="KWN1171" s="5"/>
      <c r="KWO1171" s="5"/>
      <c r="KWP1171" s="5"/>
      <c r="KWQ1171" s="5"/>
      <c r="KWR1171" s="5"/>
      <c r="KWS1171" s="5"/>
      <c r="KWT1171" s="5"/>
      <c r="KWU1171" s="5"/>
      <c r="KWV1171" s="5"/>
      <c r="KWW1171" s="5"/>
      <c r="KWX1171" s="5"/>
      <c r="KWY1171" s="5"/>
      <c r="KWZ1171" s="5"/>
      <c r="KXA1171" s="5"/>
      <c r="KXB1171" s="5"/>
      <c r="KXC1171" s="5"/>
      <c r="KXD1171" s="5"/>
      <c r="KXE1171" s="5"/>
      <c r="KXF1171" s="5"/>
      <c r="KXG1171" s="5"/>
      <c r="KXH1171" s="5"/>
      <c r="KXI1171" s="5"/>
      <c r="KXJ1171" s="5"/>
      <c r="KXK1171" s="5"/>
      <c r="KXL1171" s="5"/>
      <c r="KXM1171" s="5"/>
      <c r="KXN1171" s="5"/>
      <c r="KXO1171" s="5"/>
      <c r="KXP1171" s="5"/>
      <c r="KXQ1171" s="5"/>
      <c r="KXR1171" s="5"/>
      <c r="KXS1171" s="5"/>
      <c r="KXT1171" s="5"/>
      <c r="KXU1171" s="5"/>
      <c r="KXV1171" s="5"/>
      <c r="KXW1171" s="5"/>
      <c r="KXX1171" s="5"/>
      <c r="KXY1171" s="5"/>
      <c r="KXZ1171" s="5"/>
      <c r="KYA1171" s="5"/>
      <c r="KYB1171" s="5"/>
      <c r="KYC1171" s="5"/>
      <c r="KYD1171" s="5"/>
      <c r="KYE1171" s="5"/>
      <c r="KYF1171" s="5"/>
      <c r="KYG1171" s="5"/>
      <c r="KYH1171" s="5"/>
      <c r="KYI1171" s="5"/>
      <c r="KYJ1171" s="5"/>
      <c r="KYK1171" s="5"/>
      <c r="KYL1171" s="5"/>
      <c r="KYM1171" s="5"/>
      <c r="KYN1171" s="5"/>
      <c r="KYO1171" s="5"/>
      <c r="KYP1171" s="5"/>
      <c r="KYQ1171" s="5"/>
      <c r="KYR1171" s="5"/>
      <c r="KYS1171" s="5"/>
      <c r="KYT1171" s="5"/>
      <c r="KYU1171" s="5"/>
      <c r="KYV1171" s="5"/>
      <c r="KYW1171" s="5"/>
      <c r="KYX1171" s="5"/>
      <c r="KYY1171" s="5"/>
      <c r="KYZ1171" s="5"/>
      <c r="KZA1171" s="5"/>
      <c r="KZB1171" s="5"/>
      <c r="KZC1171" s="5"/>
      <c r="KZD1171" s="5"/>
      <c r="KZE1171" s="5"/>
      <c r="KZF1171" s="5"/>
      <c r="KZG1171" s="5"/>
      <c r="KZH1171" s="5"/>
      <c r="KZI1171" s="5"/>
      <c r="KZJ1171" s="5"/>
      <c r="KZK1171" s="5"/>
      <c r="KZL1171" s="5"/>
      <c r="KZM1171" s="5"/>
      <c r="KZN1171" s="5"/>
      <c r="KZO1171" s="5"/>
      <c r="KZP1171" s="5"/>
      <c r="KZQ1171" s="5"/>
      <c r="KZR1171" s="5"/>
      <c r="KZS1171" s="5"/>
      <c r="KZT1171" s="5"/>
      <c r="KZU1171" s="5"/>
      <c r="KZV1171" s="5"/>
      <c r="KZW1171" s="5"/>
      <c r="KZX1171" s="5"/>
      <c r="KZY1171" s="5"/>
      <c r="KZZ1171" s="5"/>
      <c r="LAA1171" s="5"/>
      <c r="LAB1171" s="5"/>
      <c r="LAC1171" s="5"/>
      <c r="LAD1171" s="5"/>
      <c r="LAE1171" s="5"/>
      <c r="LAF1171" s="5"/>
      <c r="LAG1171" s="5"/>
      <c r="LAH1171" s="5"/>
      <c r="LAI1171" s="5"/>
      <c r="LAJ1171" s="5"/>
      <c r="LAK1171" s="5"/>
      <c r="LAL1171" s="5"/>
      <c r="LAM1171" s="5"/>
      <c r="LAN1171" s="5"/>
      <c r="LAO1171" s="5"/>
      <c r="LAP1171" s="5"/>
      <c r="LAQ1171" s="5"/>
      <c r="LAR1171" s="5"/>
      <c r="LAS1171" s="5"/>
      <c r="LAT1171" s="5"/>
      <c r="LAU1171" s="5"/>
      <c r="LAV1171" s="5"/>
      <c r="LAW1171" s="5"/>
      <c r="LAX1171" s="5"/>
      <c r="LAY1171" s="5"/>
      <c r="LAZ1171" s="5"/>
      <c r="LBA1171" s="5"/>
      <c r="LBB1171" s="5"/>
      <c r="LBC1171" s="5"/>
      <c r="LBD1171" s="5"/>
      <c r="LBE1171" s="5"/>
      <c r="LBF1171" s="5"/>
      <c r="LBG1171" s="5"/>
      <c r="LBH1171" s="5"/>
      <c r="LBI1171" s="5"/>
      <c r="LBJ1171" s="5"/>
      <c r="LBK1171" s="5"/>
      <c r="LBL1171" s="5"/>
      <c r="LBM1171" s="5"/>
      <c r="LBN1171" s="5"/>
      <c r="LBO1171" s="5"/>
      <c r="LBP1171" s="5"/>
      <c r="LBQ1171" s="5"/>
      <c r="LBR1171" s="5"/>
      <c r="LBS1171" s="5"/>
      <c r="LBT1171" s="5"/>
      <c r="LBU1171" s="5"/>
      <c r="LBV1171" s="5"/>
      <c r="LBW1171" s="5"/>
      <c r="LBX1171" s="5"/>
      <c r="LBY1171" s="5"/>
      <c r="LBZ1171" s="5"/>
      <c r="LCA1171" s="5"/>
      <c r="LCB1171" s="5"/>
      <c r="LCC1171" s="5"/>
      <c r="LCD1171" s="5"/>
      <c r="LCE1171" s="5"/>
      <c r="LCF1171" s="5"/>
      <c r="LCG1171" s="5"/>
      <c r="LCH1171" s="5"/>
      <c r="LCI1171" s="5"/>
      <c r="LCJ1171" s="5"/>
      <c r="LCK1171" s="5"/>
      <c r="LCL1171" s="5"/>
      <c r="LCM1171" s="5"/>
      <c r="LCN1171" s="5"/>
      <c r="LCO1171" s="5"/>
      <c r="LCP1171" s="5"/>
      <c r="LCQ1171" s="5"/>
      <c r="LCR1171" s="5"/>
      <c r="LCS1171" s="5"/>
      <c r="LCT1171" s="5"/>
      <c r="LCU1171" s="5"/>
      <c r="LCV1171" s="5"/>
      <c r="LCW1171" s="5"/>
      <c r="LCX1171" s="5"/>
      <c r="LCY1171" s="5"/>
      <c r="LCZ1171" s="5"/>
      <c r="LDA1171" s="5"/>
      <c r="LDB1171" s="5"/>
      <c r="LDC1171" s="5"/>
      <c r="LDD1171" s="5"/>
      <c r="LDE1171" s="5"/>
      <c r="LDF1171" s="5"/>
      <c r="LDG1171" s="5"/>
      <c r="LDH1171" s="5"/>
      <c r="LDI1171" s="5"/>
      <c r="LDJ1171" s="5"/>
      <c r="LDK1171" s="5"/>
      <c r="LDL1171" s="5"/>
      <c r="LDM1171" s="5"/>
      <c r="LDN1171" s="5"/>
      <c r="LDO1171" s="5"/>
      <c r="LDP1171" s="5"/>
      <c r="LDQ1171" s="5"/>
      <c r="LDR1171" s="5"/>
      <c r="LDS1171" s="5"/>
      <c r="LDT1171" s="5"/>
      <c r="LDU1171" s="5"/>
      <c r="LDV1171" s="5"/>
      <c r="LDW1171" s="5"/>
      <c r="LDX1171" s="5"/>
      <c r="LDY1171" s="5"/>
      <c r="LDZ1171" s="5"/>
      <c r="LEA1171" s="5"/>
      <c r="LEB1171" s="5"/>
      <c r="LEC1171" s="5"/>
      <c r="LED1171" s="5"/>
      <c r="LEE1171" s="5"/>
      <c r="LEF1171" s="5"/>
      <c r="LEG1171" s="5"/>
      <c r="LEH1171" s="5"/>
      <c r="LEI1171" s="5"/>
      <c r="LEJ1171" s="5"/>
      <c r="LEK1171" s="5"/>
      <c r="LEL1171" s="5"/>
      <c r="LEM1171" s="5"/>
      <c r="LEN1171" s="5"/>
      <c r="LEO1171" s="5"/>
      <c r="LEP1171" s="5"/>
      <c r="LEQ1171" s="5"/>
      <c r="LER1171" s="5"/>
      <c r="LES1171" s="5"/>
      <c r="LET1171" s="5"/>
      <c r="LEU1171" s="5"/>
      <c r="LEV1171" s="5"/>
      <c r="LEW1171" s="5"/>
      <c r="LEX1171" s="5"/>
      <c r="LEY1171" s="5"/>
      <c r="LEZ1171" s="5"/>
      <c r="LFA1171" s="5"/>
      <c r="LFB1171" s="5"/>
      <c r="LFC1171" s="5"/>
      <c r="LFD1171" s="5"/>
      <c r="LFE1171" s="5"/>
      <c r="LFF1171" s="5"/>
      <c r="LFG1171" s="5"/>
      <c r="LFH1171" s="5"/>
      <c r="LFI1171" s="5"/>
      <c r="LFJ1171" s="5"/>
      <c r="LFK1171" s="5"/>
      <c r="LFL1171" s="5"/>
      <c r="LFM1171" s="5"/>
      <c r="LFN1171" s="5"/>
      <c r="LFO1171" s="5"/>
      <c r="LFP1171" s="5"/>
      <c r="LFQ1171" s="5"/>
      <c r="LFR1171" s="5"/>
      <c r="LFS1171" s="5"/>
      <c r="LFT1171" s="5"/>
      <c r="LFU1171" s="5"/>
      <c r="LFV1171" s="5"/>
      <c r="LFW1171" s="5"/>
      <c r="LFX1171" s="5"/>
      <c r="LFY1171" s="5"/>
      <c r="LFZ1171" s="5"/>
      <c r="LGA1171" s="5"/>
      <c r="LGB1171" s="5"/>
      <c r="LGC1171" s="5"/>
      <c r="LGD1171" s="5"/>
      <c r="LGE1171" s="5"/>
      <c r="LGF1171" s="5"/>
      <c r="LGG1171" s="5"/>
      <c r="LGH1171" s="5"/>
      <c r="LGI1171" s="5"/>
      <c r="LGJ1171" s="5"/>
      <c r="LGK1171" s="5"/>
      <c r="LGL1171" s="5"/>
      <c r="LGM1171" s="5"/>
      <c r="LGN1171" s="5"/>
      <c r="LGO1171" s="5"/>
      <c r="LGP1171" s="5"/>
      <c r="LGQ1171" s="5"/>
      <c r="LGR1171" s="5"/>
      <c r="LGS1171" s="5"/>
      <c r="LGT1171" s="5"/>
      <c r="LGU1171" s="5"/>
      <c r="LGV1171" s="5"/>
      <c r="LGW1171" s="5"/>
      <c r="LGX1171" s="5"/>
      <c r="LGY1171" s="5"/>
      <c r="LGZ1171" s="5"/>
      <c r="LHA1171" s="5"/>
      <c r="LHB1171" s="5"/>
      <c r="LHC1171" s="5"/>
      <c r="LHD1171" s="5"/>
      <c r="LHE1171" s="5"/>
      <c r="LHF1171" s="5"/>
      <c r="LHG1171" s="5"/>
      <c r="LHH1171" s="5"/>
      <c r="LHI1171" s="5"/>
      <c r="LHJ1171" s="5"/>
      <c r="LHK1171" s="5"/>
      <c r="LHL1171" s="5"/>
      <c r="LHM1171" s="5"/>
      <c r="LHN1171" s="5"/>
      <c r="LHO1171" s="5"/>
      <c r="LHP1171" s="5"/>
      <c r="LHQ1171" s="5"/>
      <c r="LHR1171" s="5"/>
      <c r="LHS1171" s="5"/>
      <c r="LHT1171" s="5"/>
      <c r="LHU1171" s="5"/>
      <c r="LHV1171" s="5"/>
      <c r="LHW1171" s="5"/>
      <c r="LHX1171" s="5"/>
      <c r="LHY1171" s="5"/>
      <c r="LHZ1171" s="5"/>
      <c r="LIA1171" s="5"/>
      <c r="LIB1171" s="5"/>
      <c r="LIC1171" s="5"/>
      <c r="LID1171" s="5"/>
      <c r="LIE1171" s="5"/>
      <c r="LIF1171" s="5"/>
      <c r="LIG1171" s="5"/>
      <c r="LIH1171" s="5"/>
      <c r="LII1171" s="5"/>
      <c r="LIJ1171" s="5"/>
      <c r="LIK1171" s="5"/>
      <c r="LIL1171" s="5"/>
      <c r="LIM1171" s="5"/>
      <c r="LIN1171" s="5"/>
      <c r="LIO1171" s="5"/>
      <c r="LIP1171" s="5"/>
      <c r="LIQ1171" s="5"/>
      <c r="LIR1171" s="5"/>
      <c r="LIS1171" s="5"/>
      <c r="LIT1171" s="5"/>
      <c r="LIU1171" s="5"/>
      <c r="LIV1171" s="5"/>
      <c r="LIW1171" s="5"/>
      <c r="LIX1171" s="5"/>
      <c r="LIY1171" s="5"/>
      <c r="LIZ1171" s="5"/>
      <c r="LJA1171" s="5"/>
      <c r="LJB1171" s="5"/>
      <c r="LJC1171" s="5"/>
      <c r="LJD1171" s="5"/>
      <c r="LJE1171" s="5"/>
      <c r="LJF1171" s="5"/>
      <c r="LJG1171" s="5"/>
      <c r="LJH1171" s="5"/>
      <c r="LJI1171" s="5"/>
      <c r="LJJ1171" s="5"/>
      <c r="LJK1171" s="5"/>
      <c r="LJL1171" s="5"/>
      <c r="LJM1171" s="5"/>
      <c r="LJN1171" s="5"/>
      <c r="LJO1171" s="5"/>
      <c r="LJP1171" s="5"/>
      <c r="LJQ1171" s="5"/>
      <c r="LJR1171" s="5"/>
      <c r="LJS1171" s="5"/>
      <c r="LJT1171" s="5"/>
      <c r="LJU1171" s="5"/>
      <c r="LJV1171" s="5"/>
      <c r="LJW1171" s="5"/>
      <c r="LJX1171" s="5"/>
      <c r="LJY1171" s="5"/>
      <c r="LJZ1171" s="5"/>
      <c r="LKA1171" s="5"/>
      <c r="LKB1171" s="5"/>
      <c r="LKC1171" s="5"/>
      <c r="LKD1171" s="5"/>
      <c r="LKE1171" s="5"/>
      <c r="LKF1171" s="5"/>
      <c r="LKG1171" s="5"/>
      <c r="LKH1171" s="5"/>
      <c r="LKI1171" s="5"/>
      <c r="LKJ1171" s="5"/>
      <c r="LKK1171" s="5"/>
      <c r="LKL1171" s="5"/>
      <c r="LKM1171" s="5"/>
      <c r="LKN1171" s="5"/>
      <c r="LKO1171" s="5"/>
      <c r="LKP1171" s="5"/>
      <c r="LKQ1171" s="5"/>
      <c r="LKR1171" s="5"/>
      <c r="LKS1171" s="5"/>
      <c r="LKT1171" s="5"/>
      <c r="LKU1171" s="5"/>
      <c r="LKV1171" s="5"/>
      <c r="LKW1171" s="5"/>
      <c r="LKX1171" s="5"/>
      <c r="LKY1171" s="5"/>
      <c r="LKZ1171" s="5"/>
      <c r="LLA1171" s="5"/>
      <c r="LLB1171" s="5"/>
      <c r="LLC1171" s="5"/>
      <c r="LLD1171" s="5"/>
      <c r="LLE1171" s="5"/>
      <c r="LLF1171" s="5"/>
      <c r="LLG1171" s="5"/>
      <c r="LLH1171" s="5"/>
      <c r="LLI1171" s="5"/>
      <c r="LLJ1171" s="5"/>
      <c r="LLK1171" s="5"/>
      <c r="LLL1171" s="5"/>
      <c r="LLM1171" s="5"/>
      <c r="LLN1171" s="5"/>
      <c r="LLO1171" s="5"/>
      <c r="LLP1171" s="5"/>
      <c r="LLQ1171" s="5"/>
      <c r="LLR1171" s="5"/>
      <c r="LLS1171" s="5"/>
      <c r="LLT1171" s="5"/>
      <c r="LLU1171" s="5"/>
      <c r="LLV1171" s="5"/>
      <c r="LLW1171" s="5"/>
      <c r="LLX1171" s="5"/>
      <c r="LLY1171" s="5"/>
      <c r="LLZ1171" s="5"/>
      <c r="LMA1171" s="5"/>
      <c r="LMB1171" s="5"/>
      <c r="LMC1171" s="5"/>
      <c r="LMD1171" s="5"/>
      <c r="LME1171" s="5"/>
      <c r="LMF1171" s="5"/>
      <c r="LMG1171" s="5"/>
      <c r="LMH1171" s="5"/>
      <c r="LMI1171" s="5"/>
      <c r="LMJ1171" s="5"/>
      <c r="LMK1171" s="5"/>
      <c r="LML1171" s="5"/>
      <c r="LMM1171" s="5"/>
      <c r="LMN1171" s="5"/>
      <c r="LMO1171" s="5"/>
      <c r="LMP1171" s="5"/>
      <c r="LMQ1171" s="5"/>
      <c r="LMR1171" s="5"/>
      <c r="LMS1171" s="5"/>
      <c r="LMT1171" s="5"/>
      <c r="LMU1171" s="5"/>
      <c r="LMV1171" s="5"/>
      <c r="LMW1171" s="5"/>
      <c r="LMX1171" s="5"/>
      <c r="LMY1171" s="5"/>
      <c r="LMZ1171" s="5"/>
      <c r="LNA1171" s="5"/>
      <c r="LNB1171" s="5"/>
      <c r="LNC1171" s="5"/>
      <c r="LND1171" s="5"/>
      <c r="LNE1171" s="5"/>
      <c r="LNF1171" s="5"/>
      <c r="LNG1171" s="5"/>
      <c r="LNH1171" s="5"/>
      <c r="LNI1171" s="5"/>
      <c r="LNJ1171" s="5"/>
      <c r="LNK1171" s="5"/>
      <c r="LNL1171" s="5"/>
      <c r="LNM1171" s="5"/>
      <c r="LNN1171" s="5"/>
      <c r="LNO1171" s="5"/>
      <c r="LNP1171" s="5"/>
      <c r="LNQ1171" s="5"/>
      <c r="LNR1171" s="5"/>
      <c r="LNS1171" s="5"/>
      <c r="LNT1171" s="5"/>
      <c r="LNU1171" s="5"/>
      <c r="LNV1171" s="5"/>
      <c r="LNW1171" s="5"/>
      <c r="LNX1171" s="5"/>
      <c r="LNY1171" s="5"/>
      <c r="LNZ1171" s="5"/>
      <c r="LOA1171" s="5"/>
      <c r="LOB1171" s="5"/>
      <c r="LOC1171" s="5"/>
      <c r="LOD1171" s="5"/>
      <c r="LOE1171" s="5"/>
      <c r="LOF1171" s="5"/>
      <c r="LOG1171" s="5"/>
      <c r="LOH1171" s="5"/>
      <c r="LOI1171" s="5"/>
      <c r="LOJ1171" s="5"/>
      <c r="LOK1171" s="5"/>
      <c r="LOL1171" s="5"/>
      <c r="LOM1171" s="5"/>
      <c r="LON1171" s="5"/>
      <c r="LOO1171" s="5"/>
      <c r="LOP1171" s="5"/>
      <c r="LOQ1171" s="5"/>
      <c r="LOR1171" s="5"/>
      <c r="LOS1171" s="5"/>
      <c r="LOT1171" s="5"/>
      <c r="LOU1171" s="5"/>
      <c r="LOV1171" s="5"/>
      <c r="LOW1171" s="5"/>
      <c r="LOX1171" s="5"/>
      <c r="LOY1171" s="5"/>
      <c r="LOZ1171" s="5"/>
      <c r="LPA1171" s="5"/>
      <c r="LPB1171" s="5"/>
      <c r="LPC1171" s="5"/>
      <c r="LPD1171" s="5"/>
      <c r="LPE1171" s="5"/>
      <c r="LPF1171" s="5"/>
      <c r="LPG1171" s="5"/>
      <c r="LPH1171" s="5"/>
      <c r="LPI1171" s="5"/>
      <c r="LPJ1171" s="5"/>
      <c r="LPK1171" s="5"/>
      <c r="LPL1171" s="5"/>
      <c r="LPM1171" s="5"/>
      <c r="LPN1171" s="5"/>
      <c r="LPO1171" s="5"/>
      <c r="LPP1171" s="5"/>
      <c r="LPQ1171" s="5"/>
      <c r="LPR1171" s="5"/>
      <c r="LPS1171" s="5"/>
      <c r="LPT1171" s="5"/>
      <c r="LPU1171" s="5"/>
      <c r="LPV1171" s="5"/>
      <c r="LPW1171" s="5"/>
      <c r="LPX1171" s="5"/>
      <c r="LPY1171" s="5"/>
      <c r="LPZ1171" s="5"/>
      <c r="LQA1171" s="5"/>
      <c r="LQB1171" s="5"/>
      <c r="LQC1171" s="5"/>
      <c r="LQD1171" s="5"/>
      <c r="LQE1171" s="5"/>
      <c r="LQF1171" s="5"/>
      <c r="LQG1171" s="5"/>
      <c r="LQH1171" s="5"/>
      <c r="LQI1171" s="5"/>
      <c r="LQJ1171" s="5"/>
      <c r="LQK1171" s="5"/>
      <c r="LQL1171" s="5"/>
      <c r="LQM1171" s="5"/>
      <c r="LQN1171" s="5"/>
      <c r="LQO1171" s="5"/>
      <c r="LQP1171" s="5"/>
      <c r="LQQ1171" s="5"/>
      <c r="LQR1171" s="5"/>
      <c r="LQS1171" s="5"/>
      <c r="LQT1171" s="5"/>
      <c r="LQU1171" s="5"/>
      <c r="LQV1171" s="5"/>
      <c r="LQW1171" s="5"/>
      <c r="LQX1171" s="5"/>
      <c r="LQY1171" s="5"/>
      <c r="LQZ1171" s="5"/>
      <c r="LRA1171" s="5"/>
      <c r="LRB1171" s="5"/>
      <c r="LRC1171" s="5"/>
      <c r="LRD1171" s="5"/>
      <c r="LRE1171" s="5"/>
      <c r="LRF1171" s="5"/>
      <c r="LRG1171" s="5"/>
      <c r="LRH1171" s="5"/>
      <c r="LRI1171" s="5"/>
      <c r="LRJ1171" s="5"/>
      <c r="LRK1171" s="5"/>
      <c r="LRL1171" s="5"/>
      <c r="LRM1171" s="5"/>
      <c r="LRN1171" s="5"/>
      <c r="LRO1171" s="5"/>
      <c r="LRP1171" s="5"/>
      <c r="LRQ1171" s="5"/>
      <c r="LRR1171" s="5"/>
      <c r="LRS1171" s="5"/>
      <c r="LRT1171" s="5"/>
      <c r="LRU1171" s="5"/>
      <c r="LRV1171" s="5"/>
      <c r="LRW1171" s="5"/>
      <c r="LRX1171" s="5"/>
      <c r="LRY1171" s="5"/>
      <c r="LRZ1171" s="5"/>
      <c r="LSA1171" s="5"/>
      <c r="LSB1171" s="5"/>
      <c r="LSC1171" s="5"/>
      <c r="LSD1171" s="5"/>
      <c r="LSE1171" s="5"/>
      <c r="LSF1171" s="5"/>
      <c r="LSG1171" s="5"/>
      <c r="LSH1171" s="5"/>
      <c r="LSI1171" s="5"/>
      <c r="LSJ1171" s="5"/>
      <c r="LSK1171" s="5"/>
      <c r="LSL1171" s="5"/>
      <c r="LSM1171" s="5"/>
      <c r="LSN1171" s="5"/>
      <c r="LSO1171" s="5"/>
      <c r="LSP1171" s="5"/>
      <c r="LSQ1171" s="5"/>
      <c r="LSR1171" s="5"/>
      <c r="LSS1171" s="5"/>
      <c r="LST1171" s="5"/>
      <c r="LSU1171" s="5"/>
      <c r="LSV1171" s="5"/>
      <c r="LSW1171" s="5"/>
      <c r="LSX1171" s="5"/>
      <c r="LSY1171" s="5"/>
      <c r="LSZ1171" s="5"/>
      <c r="LTA1171" s="5"/>
      <c r="LTB1171" s="5"/>
      <c r="LTC1171" s="5"/>
      <c r="LTD1171" s="5"/>
      <c r="LTE1171" s="5"/>
      <c r="LTF1171" s="5"/>
      <c r="LTG1171" s="5"/>
      <c r="LTH1171" s="5"/>
      <c r="LTI1171" s="5"/>
      <c r="LTJ1171" s="5"/>
      <c r="LTK1171" s="5"/>
      <c r="LTL1171" s="5"/>
      <c r="LTM1171" s="5"/>
      <c r="LTN1171" s="5"/>
      <c r="LTO1171" s="5"/>
      <c r="LTP1171" s="5"/>
      <c r="LTQ1171" s="5"/>
      <c r="LTR1171" s="5"/>
      <c r="LTS1171" s="5"/>
      <c r="LTT1171" s="5"/>
      <c r="LTU1171" s="5"/>
      <c r="LTV1171" s="5"/>
      <c r="LTW1171" s="5"/>
      <c r="LTX1171" s="5"/>
      <c r="LTY1171" s="5"/>
      <c r="LTZ1171" s="5"/>
      <c r="LUA1171" s="5"/>
      <c r="LUB1171" s="5"/>
      <c r="LUC1171" s="5"/>
      <c r="LUD1171" s="5"/>
      <c r="LUE1171" s="5"/>
      <c r="LUF1171" s="5"/>
      <c r="LUG1171" s="5"/>
      <c r="LUH1171" s="5"/>
      <c r="LUI1171" s="5"/>
      <c r="LUJ1171" s="5"/>
      <c r="LUK1171" s="5"/>
      <c r="LUL1171" s="5"/>
      <c r="LUM1171" s="5"/>
      <c r="LUN1171" s="5"/>
      <c r="LUO1171" s="5"/>
      <c r="LUP1171" s="5"/>
      <c r="LUQ1171" s="5"/>
      <c r="LUR1171" s="5"/>
      <c r="LUS1171" s="5"/>
      <c r="LUT1171" s="5"/>
      <c r="LUU1171" s="5"/>
      <c r="LUV1171" s="5"/>
      <c r="LUW1171" s="5"/>
      <c r="LUX1171" s="5"/>
      <c r="LUY1171" s="5"/>
      <c r="LUZ1171" s="5"/>
      <c r="LVA1171" s="5"/>
      <c r="LVB1171" s="5"/>
      <c r="LVC1171" s="5"/>
      <c r="LVD1171" s="5"/>
      <c r="LVE1171" s="5"/>
      <c r="LVF1171" s="5"/>
      <c r="LVG1171" s="5"/>
      <c r="LVH1171" s="5"/>
      <c r="LVI1171" s="5"/>
      <c r="LVJ1171" s="5"/>
      <c r="LVK1171" s="5"/>
      <c r="LVL1171" s="5"/>
      <c r="LVM1171" s="5"/>
      <c r="LVN1171" s="5"/>
      <c r="LVO1171" s="5"/>
      <c r="LVP1171" s="5"/>
      <c r="LVQ1171" s="5"/>
      <c r="LVR1171" s="5"/>
      <c r="LVS1171" s="5"/>
      <c r="LVT1171" s="5"/>
      <c r="LVU1171" s="5"/>
      <c r="LVV1171" s="5"/>
      <c r="LVW1171" s="5"/>
      <c r="LVX1171" s="5"/>
      <c r="LVY1171" s="5"/>
      <c r="LVZ1171" s="5"/>
      <c r="LWA1171" s="5"/>
      <c r="LWB1171" s="5"/>
      <c r="LWC1171" s="5"/>
      <c r="LWD1171" s="5"/>
      <c r="LWE1171" s="5"/>
      <c r="LWF1171" s="5"/>
      <c r="LWG1171" s="5"/>
      <c r="LWH1171" s="5"/>
      <c r="LWI1171" s="5"/>
      <c r="LWJ1171" s="5"/>
      <c r="LWK1171" s="5"/>
      <c r="LWL1171" s="5"/>
      <c r="LWM1171" s="5"/>
      <c r="LWN1171" s="5"/>
      <c r="LWO1171" s="5"/>
      <c r="LWP1171" s="5"/>
      <c r="LWQ1171" s="5"/>
      <c r="LWR1171" s="5"/>
      <c r="LWS1171" s="5"/>
      <c r="LWT1171" s="5"/>
      <c r="LWU1171" s="5"/>
      <c r="LWV1171" s="5"/>
      <c r="LWW1171" s="5"/>
      <c r="LWX1171" s="5"/>
      <c r="LWY1171" s="5"/>
      <c r="LWZ1171" s="5"/>
      <c r="LXA1171" s="5"/>
      <c r="LXB1171" s="5"/>
      <c r="LXC1171" s="5"/>
      <c r="LXD1171" s="5"/>
      <c r="LXE1171" s="5"/>
      <c r="LXF1171" s="5"/>
      <c r="LXG1171" s="5"/>
      <c r="LXH1171" s="5"/>
      <c r="LXI1171" s="5"/>
      <c r="LXJ1171" s="5"/>
      <c r="LXK1171" s="5"/>
      <c r="LXL1171" s="5"/>
      <c r="LXM1171" s="5"/>
      <c r="LXN1171" s="5"/>
      <c r="LXO1171" s="5"/>
      <c r="LXP1171" s="5"/>
      <c r="LXQ1171" s="5"/>
      <c r="LXR1171" s="5"/>
      <c r="LXS1171" s="5"/>
      <c r="LXT1171" s="5"/>
      <c r="LXU1171" s="5"/>
      <c r="LXV1171" s="5"/>
      <c r="LXW1171" s="5"/>
      <c r="LXX1171" s="5"/>
      <c r="LXY1171" s="5"/>
      <c r="LXZ1171" s="5"/>
      <c r="LYA1171" s="5"/>
      <c r="LYB1171" s="5"/>
      <c r="LYC1171" s="5"/>
      <c r="LYD1171" s="5"/>
      <c r="LYE1171" s="5"/>
      <c r="LYF1171" s="5"/>
      <c r="LYG1171" s="5"/>
      <c r="LYH1171" s="5"/>
      <c r="LYI1171" s="5"/>
      <c r="LYJ1171" s="5"/>
      <c r="LYK1171" s="5"/>
      <c r="LYL1171" s="5"/>
      <c r="LYM1171" s="5"/>
      <c r="LYN1171" s="5"/>
      <c r="LYO1171" s="5"/>
      <c r="LYP1171" s="5"/>
      <c r="LYQ1171" s="5"/>
      <c r="LYR1171" s="5"/>
      <c r="LYS1171" s="5"/>
      <c r="LYT1171" s="5"/>
      <c r="LYU1171" s="5"/>
      <c r="LYV1171" s="5"/>
      <c r="LYW1171" s="5"/>
      <c r="LYX1171" s="5"/>
      <c r="LYY1171" s="5"/>
      <c r="LYZ1171" s="5"/>
      <c r="LZA1171" s="5"/>
      <c r="LZB1171" s="5"/>
      <c r="LZC1171" s="5"/>
      <c r="LZD1171" s="5"/>
      <c r="LZE1171" s="5"/>
      <c r="LZF1171" s="5"/>
      <c r="LZG1171" s="5"/>
      <c r="LZH1171" s="5"/>
      <c r="LZI1171" s="5"/>
      <c r="LZJ1171" s="5"/>
      <c r="LZK1171" s="5"/>
      <c r="LZL1171" s="5"/>
      <c r="LZM1171" s="5"/>
      <c r="LZN1171" s="5"/>
      <c r="LZO1171" s="5"/>
      <c r="LZP1171" s="5"/>
      <c r="LZQ1171" s="5"/>
      <c r="LZR1171" s="5"/>
      <c r="LZS1171" s="5"/>
      <c r="LZT1171" s="5"/>
      <c r="LZU1171" s="5"/>
      <c r="LZV1171" s="5"/>
      <c r="LZW1171" s="5"/>
      <c r="LZX1171" s="5"/>
      <c r="LZY1171" s="5"/>
      <c r="LZZ1171" s="5"/>
      <c r="MAA1171" s="5"/>
      <c r="MAB1171" s="5"/>
      <c r="MAC1171" s="5"/>
      <c r="MAD1171" s="5"/>
      <c r="MAE1171" s="5"/>
      <c r="MAF1171" s="5"/>
      <c r="MAG1171" s="5"/>
      <c r="MAH1171" s="5"/>
      <c r="MAI1171" s="5"/>
      <c r="MAJ1171" s="5"/>
      <c r="MAK1171" s="5"/>
      <c r="MAL1171" s="5"/>
      <c r="MAM1171" s="5"/>
      <c r="MAN1171" s="5"/>
      <c r="MAO1171" s="5"/>
      <c r="MAP1171" s="5"/>
      <c r="MAQ1171" s="5"/>
      <c r="MAR1171" s="5"/>
      <c r="MAS1171" s="5"/>
      <c r="MAT1171" s="5"/>
      <c r="MAU1171" s="5"/>
      <c r="MAV1171" s="5"/>
      <c r="MAW1171" s="5"/>
      <c r="MAX1171" s="5"/>
      <c r="MAY1171" s="5"/>
      <c r="MAZ1171" s="5"/>
      <c r="MBA1171" s="5"/>
      <c r="MBB1171" s="5"/>
      <c r="MBC1171" s="5"/>
      <c r="MBD1171" s="5"/>
      <c r="MBE1171" s="5"/>
      <c r="MBF1171" s="5"/>
      <c r="MBG1171" s="5"/>
      <c r="MBH1171" s="5"/>
      <c r="MBI1171" s="5"/>
      <c r="MBJ1171" s="5"/>
      <c r="MBK1171" s="5"/>
      <c r="MBL1171" s="5"/>
      <c r="MBM1171" s="5"/>
      <c r="MBN1171" s="5"/>
      <c r="MBO1171" s="5"/>
      <c r="MBP1171" s="5"/>
      <c r="MBQ1171" s="5"/>
      <c r="MBR1171" s="5"/>
      <c r="MBS1171" s="5"/>
      <c r="MBT1171" s="5"/>
      <c r="MBU1171" s="5"/>
      <c r="MBV1171" s="5"/>
      <c r="MBW1171" s="5"/>
      <c r="MBX1171" s="5"/>
      <c r="MBY1171" s="5"/>
      <c r="MBZ1171" s="5"/>
      <c r="MCA1171" s="5"/>
      <c r="MCB1171" s="5"/>
      <c r="MCC1171" s="5"/>
      <c r="MCD1171" s="5"/>
      <c r="MCE1171" s="5"/>
      <c r="MCF1171" s="5"/>
      <c r="MCG1171" s="5"/>
      <c r="MCH1171" s="5"/>
      <c r="MCI1171" s="5"/>
      <c r="MCJ1171" s="5"/>
      <c r="MCK1171" s="5"/>
      <c r="MCL1171" s="5"/>
      <c r="MCM1171" s="5"/>
      <c r="MCN1171" s="5"/>
      <c r="MCO1171" s="5"/>
      <c r="MCP1171" s="5"/>
      <c r="MCQ1171" s="5"/>
      <c r="MCR1171" s="5"/>
      <c r="MCS1171" s="5"/>
      <c r="MCT1171" s="5"/>
      <c r="MCU1171" s="5"/>
      <c r="MCV1171" s="5"/>
      <c r="MCW1171" s="5"/>
      <c r="MCX1171" s="5"/>
      <c r="MCY1171" s="5"/>
      <c r="MCZ1171" s="5"/>
      <c r="MDA1171" s="5"/>
      <c r="MDB1171" s="5"/>
      <c r="MDC1171" s="5"/>
      <c r="MDD1171" s="5"/>
      <c r="MDE1171" s="5"/>
      <c r="MDF1171" s="5"/>
      <c r="MDG1171" s="5"/>
      <c r="MDH1171" s="5"/>
      <c r="MDI1171" s="5"/>
      <c r="MDJ1171" s="5"/>
      <c r="MDK1171" s="5"/>
      <c r="MDL1171" s="5"/>
      <c r="MDM1171" s="5"/>
      <c r="MDN1171" s="5"/>
      <c r="MDO1171" s="5"/>
      <c r="MDP1171" s="5"/>
      <c r="MDQ1171" s="5"/>
      <c r="MDR1171" s="5"/>
      <c r="MDS1171" s="5"/>
      <c r="MDT1171" s="5"/>
      <c r="MDU1171" s="5"/>
      <c r="MDV1171" s="5"/>
      <c r="MDW1171" s="5"/>
      <c r="MDX1171" s="5"/>
      <c r="MDY1171" s="5"/>
      <c r="MDZ1171" s="5"/>
      <c r="MEA1171" s="5"/>
      <c r="MEB1171" s="5"/>
      <c r="MEC1171" s="5"/>
      <c r="MED1171" s="5"/>
      <c r="MEE1171" s="5"/>
      <c r="MEF1171" s="5"/>
      <c r="MEG1171" s="5"/>
      <c r="MEH1171" s="5"/>
      <c r="MEI1171" s="5"/>
      <c r="MEJ1171" s="5"/>
      <c r="MEK1171" s="5"/>
      <c r="MEL1171" s="5"/>
      <c r="MEM1171" s="5"/>
      <c r="MEN1171" s="5"/>
      <c r="MEO1171" s="5"/>
      <c r="MEP1171" s="5"/>
      <c r="MEQ1171" s="5"/>
      <c r="MER1171" s="5"/>
      <c r="MES1171" s="5"/>
      <c r="MET1171" s="5"/>
      <c r="MEU1171" s="5"/>
      <c r="MEV1171" s="5"/>
      <c r="MEW1171" s="5"/>
      <c r="MEX1171" s="5"/>
      <c r="MEY1171" s="5"/>
      <c r="MEZ1171" s="5"/>
      <c r="MFA1171" s="5"/>
      <c r="MFB1171" s="5"/>
      <c r="MFC1171" s="5"/>
      <c r="MFD1171" s="5"/>
      <c r="MFE1171" s="5"/>
      <c r="MFF1171" s="5"/>
      <c r="MFG1171" s="5"/>
      <c r="MFH1171" s="5"/>
      <c r="MFI1171" s="5"/>
      <c r="MFJ1171" s="5"/>
      <c r="MFK1171" s="5"/>
      <c r="MFL1171" s="5"/>
      <c r="MFM1171" s="5"/>
      <c r="MFN1171" s="5"/>
      <c r="MFO1171" s="5"/>
      <c r="MFP1171" s="5"/>
      <c r="MFQ1171" s="5"/>
      <c r="MFR1171" s="5"/>
      <c r="MFS1171" s="5"/>
      <c r="MFT1171" s="5"/>
      <c r="MFU1171" s="5"/>
      <c r="MFV1171" s="5"/>
      <c r="MFW1171" s="5"/>
      <c r="MFX1171" s="5"/>
      <c r="MFY1171" s="5"/>
      <c r="MFZ1171" s="5"/>
      <c r="MGA1171" s="5"/>
      <c r="MGB1171" s="5"/>
      <c r="MGC1171" s="5"/>
      <c r="MGD1171" s="5"/>
      <c r="MGE1171" s="5"/>
      <c r="MGF1171" s="5"/>
      <c r="MGG1171" s="5"/>
      <c r="MGH1171" s="5"/>
      <c r="MGI1171" s="5"/>
      <c r="MGJ1171" s="5"/>
      <c r="MGK1171" s="5"/>
      <c r="MGL1171" s="5"/>
      <c r="MGM1171" s="5"/>
      <c r="MGN1171" s="5"/>
      <c r="MGO1171" s="5"/>
      <c r="MGP1171" s="5"/>
      <c r="MGQ1171" s="5"/>
      <c r="MGR1171" s="5"/>
      <c r="MGS1171" s="5"/>
      <c r="MGT1171" s="5"/>
      <c r="MGU1171" s="5"/>
      <c r="MGV1171" s="5"/>
      <c r="MGW1171" s="5"/>
      <c r="MGX1171" s="5"/>
      <c r="MGY1171" s="5"/>
      <c r="MGZ1171" s="5"/>
      <c r="MHA1171" s="5"/>
      <c r="MHB1171" s="5"/>
      <c r="MHC1171" s="5"/>
      <c r="MHD1171" s="5"/>
      <c r="MHE1171" s="5"/>
      <c r="MHF1171" s="5"/>
      <c r="MHG1171" s="5"/>
      <c r="MHH1171" s="5"/>
      <c r="MHI1171" s="5"/>
      <c r="MHJ1171" s="5"/>
      <c r="MHK1171" s="5"/>
      <c r="MHL1171" s="5"/>
      <c r="MHM1171" s="5"/>
      <c r="MHN1171" s="5"/>
      <c r="MHO1171" s="5"/>
      <c r="MHP1171" s="5"/>
      <c r="MHQ1171" s="5"/>
      <c r="MHR1171" s="5"/>
      <c r="MHS1171" s="5"/>
      <c r="MHT1171" s="5"/>
      <c r="MHU1171" s="5"/>
      <c r="MHV1171" s="5"/>
      <c r="MHW1171" s="5"/>
      <c r="MHX1171" s="5"/>
      <c r="MHY1171" s="5"/>
      <c r="MHZ1171" s="5"/>
      <c r="MIA1171" s="5"/>
      <c r="MIB1171" s="5"/>
      <c r="MIC1171" s="5"/>
      <c r="MID1171" s="5"/>
      <c r="MIE1171" s="5"/>
      <c r="MIF1171" s="5"/>
      <c r="MIG1171" s="5"/>
      <c r="MIH1171" s="5"/>
      <c r="MII1171" s="5"/>
      <c r="MIJ1171" s="5"/>
      <c r="MIK1171" s="5"/>
      <c r="MIL1171" s="5"/>
      <c r="MIM1171" s="5"/>
      <c r="MIN1171" s="5"/>
      <c r="MIO1171" s="5"/>
      <c r="MIP1171" s="5"/>
      <c r="MIQ1171" s="5"/>
      <c r="MIR1171" s="5"/>
      <c r="MIS1171" s="5"/>
      <c r="MIT1171" s="5"/>
      <c r="MIU1171" s="5"/>
      <c r="MIV1171" s="5"/>
      <c r="MIW1171" s="5"/>
      <c r="MIX1171" s="5"/>
      <c r="MIY1171" s="5"/>
      <c r="MIZ1171" s="5"/>
      <c r="MJA1171" s="5"/>
      <c r="MJB1171" s="5"/>
      <c r="MJC1171" s="5"/>
      <c r="MJD1171" s="5"/>
      <c r="MJE1171" s="5"/>
      <c r="MJF1171" s="5"/>
      <c r="MJG1171" s="5"/>
      <c r="MJH1171" s="5"/>
      <c r="MJI1171" s="5"/>
      <c r="MJJ1171" s="5"/>
      <c r="MJK1171" s="5"/>
      <c r="MJL1171" s="5"/>
      <c r="MJM1171" s="5"/>
      <c r="MJN1171" s="5"/>
      <c r="MJO1171" s="5"/>
      <c r="MJP1171" s="5"/>
      <c r="MJQ1171" s="5"/>
      <c r="MJR1171" s="5"/>
      <c r="MJS1171" s="5"/>
      <c r="MJT1171" s="5"/>
      <c r="MJU1171" s="5"/>
      <c r="MJV1171" s="5"/>
      <c r="MJW1171" s="5"/>
      <c r="MJX1171" s="5"/>
      <c r="MJY1171" s="5"/>
      <c r="MJZ1171" s="5"/>
      <c r="MKA1171" s="5"/>
      <c r="MKB1171" s="5"/>
      <c r="MKC1171" s="5"/>
      <c r="MKD1171" s="5"/>
      <c r="MKE1171" s="5"/>
      <c r="MKF1171" s="5"/>
      <c r="MKG1171" s="5"/>
      <c r="MKH1171" s="5"/>
      <c r="MKI1171" s="5"/>
      <c r="MKJ1171" s="5"/>
      <c r="MKK1171" s="5"/>
      <c r="MKL1171" s="5"/>
      <c r="MKM1171" s="5"/>
      <c r="MKN1171" s="5"/>
      <c r="MKO1171" s="5"/>
      <c r="MKP1171" s="5"/>
      <c r="MKQ1171" s="5"/>
      <c r="MKR1171" s="5"/>
      <c r="MKS1171" s="5"/>
      <c r="MKT1171" s="5"/>
      <c r="MKU1171" s="5"/>
      <c r="MKV1171" s="5"/>
      <c r="MKW1171" s="5"/>
      <c r="MKX1171" s="5"/>
      <c r="MKY1171" s="5"/>
      <c r="MKZ1171" s="5"/>
      <c r="MLA1171" s="5"/>
      <c r="MLB1171" s="5"/>
      <c r="MLC1171" s="5"/>
      <c r="MLD1171" s="5"/>
      <c r="MLE1171" s="5"/>
      <c r="MLF1171" s="5"/>
      <c r="MLG1171" s="5"/>
      <c r="MLH1171" s="5"/>
      <c r="MLI1171" s="5"/>
      <c r="MLJ1171" s="5"/>
      <c r="MLK1171" s="5"/>
      <c r="MLL1171" s="5"/>
      <c r="MLM1171" s="5"/>
      <c r="MLN1171" s="5"/>
      <c r="MLO1171" s="5"/>
      <c r="MLP1171" s="5"/>
      <c r="MLQ1171" s="5"/>
      <c r="MLR1171" s="5"/>
      <c r="MLS1171" s="5"/>
      <c r="MLT1171" s="5"/>
      <c r="MLU1171" s="5"/>
      <c r="MLV1171" s="5"/>
      <c r="MLW1171" s="5"/>
      <c r="MLX1171" s="5"/>
      <c r="MLY1171" s="5"/>
      <c r="MLZ1171" s="5"/>
      <c r="MMA1171" s="5"/>
      <c r="MMB1171" s="5"/>
      <c r="MMC1171" s="5"/>
      <c r="MMD1171" s="5"/>
      <c r="MME1171" s="5"/>
      <c r="MMF1171" s="5"/>
      <c r="MMG1171" s="5"/>
      <c r="MMH1171" s="5"/>
      <c r="MMI1171" s="5"/>
      <c r="MMJ1171" s="5"/>
      <c r="MMK1171" s="5"/>
      <c r="MML1171" s="5"/>
      <c r="MMM1171" s="5"/>
      <c r="MMN1171" s="5"/>
      <c r="MMO1171" s="5"/>
      <c r="MMP1171" s="5"/>
      <c r="MMQ1171" s="5"/>
      <c r="MMR1171" s="5"/>
      <c r="MMS1171" s="5"/>
      <c r="MMT1171" s="5"/>
      <c r="MMU1171" s="5"/>
      <c r="MMV1171" s="5"/>
      <c r="MMW1171" s="5"/>
      <c r="MMX1171" s="5"/>
      <c r="MMY1171" s="5"/>
      <c r="MMZ1171" s="5"/>
      <c r="MNA1171" s="5"/>
      <c r="MNB1171" s="5"/>
      <c r="MNC1171" s="5"/>
      <c r="MND1171" s="5"/>
      <c r="MNE1171" s="5"/>
      <c r="MNF1171" s="5"/>
      <c r="MNG1171" s="5"/>
      <c r="MNH1171" s="5"/>
      <c r="MNI1171" s="5"/>
      <c r="MNJ1171" s="5"/>
      <c r="MNK1171" s="5"/>
      <c r="MNL1171" s="5"/>
      <c r="MNM1171" s="5"/>
      <c r="MNN1171" s="5"/>
      <c r="MNO1171" s="5"/>
      <c r="MNP1171" s="5"/>
      <c r="MNQ1171" s="5"/>
      <c r="MNR1171" s="5"/>
      <c r="MNS1171" s="5"/>
      <c r="MNT1171" s="5"/>
      <c r="MNU1171" s="5"/>
      <c r="MNV1171" s="5"/>
      <c r="MNW1171" s="5"/>
      <c r="MNX1171" s="5"/>
      <c r="MNY1171" s="5"/>
      <c r="MNZ1171" s="5"/>
      <c r="MOA1171" s="5"/>
      <c r="MOB1171" s="5"/>
      <c r="MOC1171" s="5"/>
      <c r="MOD1171" s="5"/>
      <c r="MOE1171" s="5"/>
      <c r="MOF1171" s="5"/>
      <c r="MOG1171" s="5"/>
      <c r="MOH1171" s="5"/>
      <c r="MOI1171" s="5"/>
      <c r="MOJ1171" s="5"/>
      <c r="MOK1171" s="5"/>
      <c r="MOL1171" s="5"/>
      <c r="MOM1171" s="5"/>
      <c r="MON1171" s="5"/>
      <c r="MOO1171" s="5"/>
      <c r="MOP1171" s="5"/>
      <c r="MOQ1171" s="5"/>
      <c r="MOR1171" s="5"/>
      <c r="MOS1171" s="5"/>
      <c r="MOT1171" s="5"/>
      <c r="MOU1171" s="5"/>
      <c r="MOV1171" s="5"/>
      <c r="MOW1171" s="5"/>
      <c r="MOX1171" s="5"/>
      <c r="MOY1171" s="5"/>
      <c r="MOZ1171" s="5"/>
      <c r="MPA1171" s="5"/>
      <c r="MPB1171" s="5"/>
      <c r="MPC1171" s="5"/>
      <c r="MPD1171" s="5"/>
      <c r="MPE1171" s="5"/>
      <c r="MPF1171" s="5"/>
      <c r="MPG1171" s="5"/>
      <c r="MPH1171" s="5"/>
      <c r="MPI1171" s="5"/>
      <c r="MPJ1171" s="5"/>
      <c r="MPK1171" s="5"/>
      <c r="MPL1171" s="5"/>
      <c r="MPM1171" s="5"/>
      <c r="MPN1171" s="5"/>
      <c r="MPO1171" s="5"/>
      <c r="MPP1171" s="5"/>
      <c r="MPQ1171" s="5"/>
      <c r="MPR1171" s="5"/>
      <c r="MPS1171" s="5"/>
      <c r="MPT1171" s="5"/>
      <c r="MPU1171" s="5"/>
      <c r="MPV1171" s="5"/>
      <c r="MPW1171" s="5"/>
      <c r="MPX1171" s="5"/>
      <c r="MPY1171" s="5"/>
      <c r="MPZ1171" s="5"/>
      <c r="MQA1171" s="5"/>
      <c r="MQB1171" s="5"/>
      <c r="MQC1171" s="5"/>
      <c r="MQD1171" s="5"/>
      <c r="MQE1171" s="5"/>
      <c r="MQF1171" s="5"/>
      <c r="MQG1171" s="5"/>
      <c r="MQH1171" s="5"/>
      <c r="MQI1171" s="5"/>
      <c r="MQJ1171" s="5"/>
      <c r="MQK1171" s="5"/>
      <c r="MQL1171" s="5"/>
      <c r="MQM1171" s="5"/>
      <c r="MQN1171" s="5"/>
      <c r="MQO1171" s="5"/>
      <c r="MQP1171" s="5"/>
      <c r="MQQ1171" s="5"/>
      <c r="MQR1171" s="5"/>
      <c r="MQS1171" s="5"/>
      <c r="MQT1171" s="5"/>
      <c r="MQU1171" s="5"/>
      <c r="MQV1171" s="5"/>
      <c r="MQW1171" s="5"/>
      <c r="MQX1171" s="5"/>
      <c r="MQY1171" s="5"/>
      <c r="MQZ1171" s="5"/>
      <c r="MRA1171" s="5"/>
      <c r="MRB1171" s="5"/>
      <c r="MRC1171" s="5"/>
      <c r="MRD1171" s="5"/>
      <c r="MRE1171" s="5"/>
      <c r="MRF1171" s="5"/>
      <c r="MRG1171" s="5"/>
      <c r="MRH1171" s="5"/>
      <c r="MRI1171" s="5"/>
      <c r="MRJ1171" s="5"/>
      <c r="MRK1171" s="5"/>
      <c r="MRL1171" s="5"/>
      <c r="MRM1171" s="5"/>
      <c r="MRN1171" s="5"/>
      <c r="MRO1171" s="5"/>
      <c r="MRP1171" s="5"/>
      <c r="MRQ1171" s="5"/>
      <c r="MRR1171" s="5"/>
      <c r="MRS1171" s="5"/>
      <c r="MRT1171" s="5"/>
      <c r="MRU1171" s="5"/>
      <c r="MRV1171" s="5"/>
      <c r="MRW1171" s="5"/>
      <c r="MRX1171" s="5"/>
      <c r="MRY1171" s="5"/>
      <c r="MRZ1171" s="5"/>
      <c r="MSA1171" s="5"/>
      <c r="MSB1171" s="5"/>
      <c r="MSC1171" s="5"/>
      <c r="MSD1171" s="5"/>
      <c r="MSE1171" s="5"/>
      <c r="MSF1171" s="5"/>
      <c r="MSG1171" s="5"/>
      <c r="MSH1171" s="5"/>
      <c r="MSI1171" s="5"/>
      <c r="MSJ1171" s="5"/>
      <c r="MSK1171" s="5"/>
      <c r="MSL1171" s="5"/>
      <c r="MSM1171" s="5"/>
      <c r="MSN1171" s="5"/>
      <c r="MSO1171" s="5"/>
      <c r="MSP1171" s="5"/>
      <c r="MSQ1171" s="5"/>
      <c r="MSR1171" s="5"/>
      <c r="MSS1171" s="5"/>
      <c r="MST1171" s="5"/>
      <c r="MSU1171" s="5"/>
      <c r="MSV1171" s="5"/>
      <c r="MSW1171" s="5"/>
      <c r="MSX1171" s="5"/>
      <c r="MSY1171" s="5"/>
      <c r="MSZ1171" s="5"/>
      <c r="MTA1171" s="5"/>
      <c r="MTB1171" s="5"/>
      <c r="MTC1171" s="5"/>
      <c r="MTD1171" s="5"/>
      <c r="MTE1171" s="5"/>
      <c r="MTF1171" s="5"/>
      <c r="MTG1171" s="5"/>
      <c r="MTH1171" s="5"/>
      <c r="MTI1171" s="5"/>
      <c r="MTJ1171" s="5"/>
      <c r="MTK1171" s="5"/>
      <c r="MTL1171" s="5"/>
      <c r="MTM1171" s="5"/>
      <c r="MTN1171" s="5"/>
      <c r="MTO1171" s="5"/>
      <c r="MTP1171" s="5"/>
      <c r="MTQ1171" s="5"/>
      <c r="MTR1171" s="5"/>
      <c r="MTS1171" s="5"/>
      <c r="MTT1171" s="5"/>
      <c r="MTU1171" s="5"/>
      <c r="MTV1171" s="5"/>
      <c r="MTW1171" s="5"/>
      <c r="MTX1171" s="5"/>
      <c r="MTY1171" s="5"/>
      <c r="MTZ1171" s="5"/>
      <c r="MUA1171" s="5"/>
      <c r="MUB1171" s="5"/>
      <c r="MUC1171" s="5"/>
      <c r="MUD1171" s="5"/>
      <c r="MUE1171" s="5"/>
      <c r="MUF1171" s="5"/>
      <c r="MUG1171" s="5"/>
      <c r="MUH1171" s="5"/>
      <c r="MUI1171" s="5"/>
      <c r="MUJ1171" s="5"/>
      <c r="MUK1171" s="5"/>
      <c r="MUL1171" s="5"/>
      <c r="MUM1171" s="5"/>
      <c r="MUN1171" s="5"/>
      <c r="MUO1171" s="5"/>
      <c r="MUP1171" s="5"/>
      <c r="MUQ1171" s="5"/>
      <c r="MUR1171" s="5"/>
      <c r="MUS1171" s="5"/>
      <c r="MUT1171" s="5"/>
      <c r="MUU1171" s="5"/>
      <c r="MUV1171" s="5"/>
      <c r="MUW1171" s="5"/>
      <c r="MUX1171" s="5"/>
      <c r="MUY1171" s="5"/>
      <c r="MUZ1171" s="5"/>
      <c r="MVA1171" s="5"/>
      <c r="MVB1171" s="5"/>
      <c r="MVC1171" s="5"/>
      <c r="MVD1171" s="5"/>
      <c r="MVE1171" s="5"/>
      <c r="MVF1171" s="5"/>
      <c r="MVG1171" s="5"/>
      <c r="MVH1171" s="5"/>
      <c r="MVI1171" s="5"/>
      <c r="MVJ1171" s="5"/>
      <c r="MVK1171" s="5"/>
      <c r="MVL1171" s="5"/>
      <c r="MVM1171" s="5"/>
      <c r="MVN1171" s="5"/>
      <c r="MVO1171" s="5"/>
      <c r="MVP1171" s="5"/>
      <c r="MVQ1171" s="5"/>
      <c r="MVR1171" s="5"/>
      <c r="MVS1171" s="5"/>
      <c r="MVT1171" s="5"/>
      <c r="MVU1171" s="5"/>
      <c r="MVV1171" s="5"/>
      <c r="MVW1171" s="5"/>
      <c r="MVX1171" s="5"/>
      <c r="MVY1171" s="5"/>
      <c r="MVZ1171" s="5"/>
      <c r="MWA1171" s="5"/>
      <c r="MWB1171" s="5"/>
      <c r="MWC1171" s="5"/>
      <c r="MWD1171" s="5"/>
      <c r="MWE1171" s="5"/>
      <c r="MWF1171" s="5"/>
      <c r="MWG1171" s="5"/>
      <c r="MWH1171" s="5"/>
      <c r="MWI1171" s="5"/>
      <c r="MWJ1171" s="5"/>
      <c r="MWK1171" s="5"/>
      <c r="MWL1171" s="5"/>
      <c r="MWM1171" s="5"/>
      <c r="MWN1171" s="5"/>
      <c r="MWO1171" s="5"/>
      <c r="MWP1171" s="5"/>
      <c r="MWQ1171" s="5"/>
      <c r="MWR1171" s="5"/>
      <c r="MWS1171" s="5"/>
      <c r="MWT1171" s="5"/>
      <c r="MWU1171" s="5"/>
      <c r="MWV1171" s="5"/>
      <c r="MWW1171" s="5"/>
      <c r="MWX1171" s="5"/>
      <c r="MWY1171" s="5"/>
      <c r="MWZ1171" s="5"/>
      <c r="MXA1171" s="5"/>
      <c r="MXB1171" s="5"/>
      <c r="MXC1171" s="5"/>
      <c r="MXD1171" s="5"/>
      <c r="MXE1171" s="5"/>
      <c r="MXF1171" s="5"/>
      <c r="MXG1171" s="5"/>
      <c r="MXH1171" s="5"/>
      <c r="MXI1171" s="5"/>
      <c r="MXJ1171" s="5"/>
      <c r="MXK1171" s="5"/>
      <c r="MXL1171" s="5"/>
      <c r="MXM1171" s="5"/>
      <c r="MXN1171" s="5"/>
      <c r="MXO1171" s="5"/>
      <c r="MXP1171" s="5"/>
      <c r="MXQ1171" s="5"/>
      <c r="MXR1171" s="5"/>
      <c r="MXS1171" s="5"/>
      <c r="MXT1171" s="5"/>
      <c r="MXU1171" s="5"/>
      <c r="MXV1171" s="5"/>
      <c r="MXW1171" s="5"/>
      <c r="MXX1171" s="5"/>
      <c r="MXY1171" s="5"/>
      <c r="MXZ1171" s="5"/>
      <c r="MYA1171" s="5"/>
      <c r="MYB1171" s="5"/>
      <c r="MYC1171" s="5"/>
      <c r="MYD1171" s="5"/>
      <c r="MYE1171" s="5"/>
      <c r="MYF1171" s="5"/>
      <c r="MYG1171" s="5"/>
      <c r="MYH1171" s="5"/>
      <c r="MYI1171" s="5"/>
      <c r="MYJ1171" s="5"/>
      <c r="MYK1171" s="5"/>
      <c r="MYL1171" s="5"/>
      <c r="MYM1171" s="5"/>
      <c r="MYN1171" s="5"/>
      <c r="MYO1171" s="5"/>
      <c r="MYP1171" s="5"/>
      <c r="MYQ1171" s="5"/>
      <c r="MYR1171" s="5"/>
      <c r="MYS1171" s="5"/>
      <c r="MYT1171" s="5"/>
      <c r="MYU1171" s="5"/>
      <c r="MYV1171" s="5"/>
      <c r="MYW1171" s="5"/>
      <c r="MYX1171" s="5"/>
      <c r="MYY1171" s="5"/>
      <c r="MYZ1171" s="5"/>
      <c r="MZA1171" s="5"/>
      <c r="MZB1171" s="5"/>
      <c r="MZC1171" s="5"/>
      <c r="MZD1171" s="5"/>
      <c r="MZE1171" s="5"/>
      <c r="MZF1171" s="5"/>
      <c r="MZG1171" s="5"/>
      <c r="MZH1171" s="5"/>
      <c r="MZI1171" s="5"/>
      <c r="MZJ1171" s="5"/>
      <c r="MZK1171" s="5"/>
      <c r="MZL1171" s="5"/>
      <c r="MZM1171" s="5"/>
      <c r="MZN1171" s="5"/>
      <c r="MZO1171" s="5"/>
      <c r="MZP1171" s="5"/>
      <c r="MZQ1171" s="5"/>
      <c r="MZR1171" s="5"/>
      <c r="MZS1171" s="5"/>
      <c r="MZT1171" s="5"/>
      <c r="MZU1171" s="5"/>
      <c r="MZV1171" s="5"/>
      <c r="MZW1171" s="5"/>
      <c r="MZX1171" s="5"/>
      <c r="MZY1171" s="5"/>
      <c r="MZZ1171" s="5"/>
      <c r="NAA1171" s="5"/>
      <c r="NAB1171" s="5"/>
      <c r="NAC1171" s="5"/>
      <c r="NAD1171" s="5"/>
      <c r="NAE1171" s="5"/>
      <c r="NAF1171" s="5"/>
      <c r="NAG1171" s="5"/>
      <c r="NAH1171" s="5"/>
      <c r="NAI1171" s="5"/>
      <c r="NAJ1171" s="5"/>
      <c r="NAK1171" s="5"/>
      <c r="NAL1171" s="5"/>
      <c r="NAM1171" s="5"/>
      <c r="NAN1171" s="5"/>
      <c r="NAO1171" s="5"/>
      <c r="NAP1171" s="5"/>
      <c r="NAQ1171" s="5"/>
      <c r="NAR1171" s="5"/>
      <c r="NAS1171" s="5"/>
      <c r="NAT1171" s="5"/>
      <c r="NAU1171" s="5"/>
      <c r="NAV1171" s="5"/>
      <c r="NAW1171" s="5"/>
      <c r="NAX1171" s="5"/>
      <c r="NAY1171" s="5"/>
      <c r="NAZ1171" s="5"/>
      <c r="NBA1171" s="5"/>
      <c r="NBB1171" s="5"/>
      <c r="NBC1171" s="5"/>
      <c r="NBD1171" s="5"/>
      <c r="NBE1171" s="5"/>
      <c r="NBF1171" s="5"/>
      <c r="NBG1171" s="5"/>
      <c r="NBH1171" s="5"/>
      <c r="NBI1171" s="5"/>
      <c r="NBJ1171" s="5"/>
      <c r="NBK1171" s="5"/>
      <c r="NBL1171" s="5"/>
      <c r="NBM1171" s="5"/>
      <c r="NBN1171" s="5"/>
      <c r="NBO1171" s="5"/>
      <c r="NBP1171" s="5"/>
      <c r="NBQ1171" s="5"/>
      <c r="NBR1171" s="5"/>
      <c r="NBS1171" s="5"/>
      <c r="NBT1171" s="5"/>
      <c r="NBU1171" s="5"/>
      <c r="NBV1171" s="5"/>
      <c r="NBW1171" s="5"/>
      <c r="NBX1171" s="5"/>
      <c r="NBY1171" s="5"/>
      <c r="NBZ1171" s="5"/>
      <c r="NCA1171" s="5"/>
      <c r="NCB1171" s="5"/>
      <c r="NCC1171" s="5"/>
      <c r="NCD1171" s="5"/>
      <c r="NCE1171" s="5"/>
      <c r="NCF1171" s="5"/>
      <c r="NCG1171" s="5"/>
      <c r="NCH1171" s="5"/>
      <c r="NCI1171" s="5"/>
      <c r="NCJ1171" s="5"/>
      <c r="NCK1171" s="5"/>
      <c r="NCL1171" s="5"/>
      <c r="NCM1171" s="5"/>
      <c r="NCN1171" s="5"/>
      <c r="NCO1171" s="5"/>
      <c r="NCP1171" s="5"/>
      <c r="NCQ1171" s="5"/>
      <c r="NCR1171" s="5"/>
      <c r="NCS1171" s="5"/>
      <c r="NCT1171" s="5"/>
      <c r="NCU1171" s="5"/>
      <c r="NCV1171" s="5"/>
      <c r="NCW1171" s="5"/>
      <c r="NCX1171" s="5"/>
      <c r="NCY1171" s="5"/>
      <c r="NCZ1171" s="5"/>
      <c r="NDA1171" s="5"/>
      <c r="NDB1171" s="5"/>
      <c r="NDC1171" s="5"/>
      <c r="NDD1171" s="5"/>
      <c r="NDE1171" s="5"/>
      <c r="NDF1171" s="5"/>
      <c r="NDG1171" s="5"/>
      <c r="NDH1171" s="5"/>
      <c r="NDI1171" s="5"/>
      <c r="NDJ1171" s="5"/>
      <c r="NDK1171" s="5"/>
      <c r="NDL1171" s="5"/>
      <c r="NDM1171" s="5"/>
      <c r="NDN1171" s="5"/>
      <c r="NDO1171" s="5"/>
      <c r="NDP1171" s="5"/>
      <c r="NDQ1171" s="5"/>
      <c r="NDR1171" s="5"/>
      <c r="NDS1171" s="5"/>
      <c r="NDT1171" s="5"/>
      <c r="NDU1171" s="5"/>
      <c r="NDV1171" s="5"/>
      <c r="NDW1171" s="5"/>
      <c r="NDX1171" s="5"/>
      <c r="NDY1171" s="5"/>
      <c r="NDZ1171" s="5"/>
      <c r="NEA1171" s="5"/>
      <c r="NEB1171" s="5"/>
      <c r="NEC1171" s="5"/>
      <c r="NED1171" s="5"/>
      <c r="NEE1171" s="5"/>
      <c r="NEF1171" s="5"/>
      <c r="NEG1171" s="5"/>
      <c r="NEH1171" s="5"/>
      <c r="NEI1171" s="5"/>
      <c r="NEJ1171" s="5"/>
      <c r="NEK1171" s="5"/>
      <c r="NEL1171" s="5"/>
      <c r="NEM1171" s="5"/>
      <c r="NEN1171" s="5"/>
      <c r="NEO1171" s="5"/>
      <c r="NEP1171" s="5"/>
      <c r="NEQ1171" s="5"/>
      <c r="NER1171" s="5"/>
      <c r="NES1171" s="5"/>
      <c r="NET1171" s="5"/>
      <c r="NEU1171" s="5"/>
      <c r="NEV1171" s="5"/>
      <c r="NEW1171" s="5"/>
      <c r="NEX1171" s="5"/>
      <c r="NEY1171" s="5"/>
      <c r="NEZ1171" s="5"/>
      <c r="NFA1171" s="5"/>
      <c r="NFB1171" s="5"/>
      <c r="NFC1171" s="5"/>
      <c r="NFD1171" s="5"/>
      <c r="NFE1171" s="5"/>
      <c r="NFF1171" s="5"/>
      <c r="NFG1171" s="5"/>
      <c r="NFH1171" s="5"/>
      <c r="NFI1171" s="5"/>
      <c r="NFJ1171" s="5"/>
      <c r="NFK1171" s="5"/>
      <c r="NFL1171" s="5"/>
      <c r="NFM1171" s="5"/>
      <c r="NFN1171" s="5"/>
      <c r="NFO1171" s="5"/>
      <c r="NFP1171" s="5"/>
      <c r="NFQ1171" s="5"/>
      <c r="NFR1171" s="5"/>
      <c r="NFS1171" s="5"/>
      <c r="NFT1171" s="5"/>
      <c r="NFU1171" s="5"/>
      <c r="NFV1171" s="5"/>
      <c r="NFW1171" s="5"/>
      <c r="NFX1171" s="5"/>
      <c r="NFY1171" s="5"/>
      <c r="NFZ1171" s="5"/>
      <c r="NGA1171" s="5"/>
      <c r="NGB1171" s="5"/>
      <c r="NGC1171" s="5"/>
      <c r="NGD1171" s="5"/>
      <c r="NGE1171" s="5"/>
      <c r="NGF1171" s="5"/>
      <c r="NGG1171" s="5"/>
      <c r="NGH1171" s="5"/>
      <c r="NGI1171" s="5"/>
      <c r="NGJ1171" s="5"/>
      <c r="NGK1171" s="5"/>
      <c r="NGL1171" s="5"/>
      <c r="NGM1171" s="5"/>
      <c r="NGN1171" s="5"/>
      <c r="NGO1171" s="5"/>
      <c r="NGP1171" s="5"/>
      <c r="NGQ1171" s="5"/>
      <c r="NGR1171" s="5"/>
      <c r="NGS1171" s="5"/>
      <c r="NGT1171" s="5"/>
      <c r="NGU1171" s="5"/>
      <c r="NGV1171" s="5"/>
      <c r="NGW1171" s="5"/>
      <c r="NGX1171" s="5"/>
      <c r="NGY1171" s="5"/>
      <c r="NGZ1171" s="5"/>
      <c r="NHA1171" s="5"/>
      <c r="NHB1171" s="5"/>
      <c r="NHC1171" s="5"/>
      <c r="NHD1171" s="5"/>
      <c r="NHE1171" s="5"/>
      <c r="NHF1171" s="5"/>
      <c r="NHG1171" s="5"/>
      <c r="NHH1171" s="5"/>
      <c r="NHI1171" s="5"/>
      <c r="NHJ1171" s="5"/>
      <c r="NHK1171" s="5"/>
      <c r="NHL1171" s="5"/>
      <c r="NHM1171" s="5"/>
      <c r="NHN1171" s="5"/>
      <c r="NHO1171" s="5"/>
      <c r="NHP1171" s="5"/>
      <c r="NHQ1171" s="5"/>
      <c r="NHR1171" s="5"/>
      <c r="NHS1171" s="5"/>
      <c r="NHT1171" s="5"/>
      <c r="NHU1171" s="5"/>
      <c r="NHV1171" s="5"/>
      <c r="NHW1171" s="5"/>
      <c r="NHX1171" s="5"/>
      <c r="NHY1171" s="5"/>
      <c r="NHZ1171" s="5"/>
      <c r="NIA1171" s="5"/>
      <c r="NIB1171" s="5"/>
      <c r="NIC1171" s="5"/>
      <c r="NID1171" s="5"/>
      <c r="NIE1171" s="5"/>
      <c r="NIF1171" s="5"/>
      <c r="NIG1171" s="5"/>
      <c r="NIH1171" s="5"/>
      <c r="NII1171" s="5"/>
      <c r="NIJ1171" s="5"/>
      <c r="NIK1171" s="5"/>
      <c r="NIL1171" s="5"/>
      <c r="NIM1171" s="5"/>
      <c r="NIN1171" s="5"/>
      <c r="NIO1171" s="5"/>
      <c r="NIP1171" s="5"/>
      <c r="NIQ1171" s="5"/>
      <c r="NIR1171" s="5"/>
      <c r="NIS1171" s="5"/>
      <c r="NIT1171" s="5"/>
      <c r="NIU1171" s="5"/>
      <c r="NIV1171" s="5"/>
      <c r="NIW1171" s="5"/>
      <c r="NIX1171" s="5"/>
      <c r="NIY1171" s="5"/>
      <c r="NIZ1171" s="5"/>
      <c r="NJA1171" s="5"/>
      <c r="NJB1171" s="5"/>
      <c r="NJC1171" s="5"/>
      <c r="NJD1171" s="5"/>
      <c r="NJE1171" s="5"/>
      <c r="NJF1171" s="5"/>
      <c r="NJG1171" s="5"/>
      <c r="NJH1171" s="5"/>
      <c r="NJI1171" s="5"/>
      <c r="NJJ1171" s="5"/>
      <c r="NJK1171" s="5"/>
      <c r="NJL1171" s="5"/>
      <c r="NJM1171" s="5"/>
      <c r="NJN1171" s="5"/>
      <c r="NJO1171" s="5"/>
      <c r="NJP1171" s="5"/>
      <c r="NJQ1171" s="5"/>
      <c r="NJR1171" s="5"/>
      <c r="NJS1171" s="5"/>
      <c r="NJT1171" s="5"/>
      <c r="NJU1171" s="5"/>
      <c r="NJV1171" s="5"/>
      <c r="NJW1171" s="5"/>
      <c r="NJX1171" s="5"/>
      <c r="NJY1171" s="5"/>
      <c r="NJZ1171" s="5"/>
      <c r="NKA1171" s="5"/>
      <c r="NKB1171" s="5"/>
      <c r="NKC1171" s="5"/>
      <c r="NKD1171" s="5"/>
      <c r="NKE1171" s="5"/>
      <c r="NKF1171" s="5"/>
      <c r="NKG1171" s="5"/>
      <c r="NKH1171" s="5"/>
      <c r="NKI1171" s="5"/>
      <c r="NKJ1171" s="5"/>
      <c r="NKK1171" s="5"/>
      <c r="NKL1171" s="5"/>
      <c r="NKM1171" s="5"/>
      <c r="NKN1171" s="5"/>
      <c r="NKO1171" s="5"/>
      <c r="NKP1171" s="5"/>
      <c r="NKQ1171" s="5"/>
      <c r="NKR1171" s="5"/>
      <c r="NKS1171" s="5"/>
      <c r="NKT1171" s="5"/>
      <c r="NKU1171" s="5"/>
      <c r="NKV1171" s="5"/>
      <c r="NKW1171" s="5"/>
      <c r="NKX1171" s="5"/>
      <c r="NKY1171" s="5"/>
      <c r="NKZ1171" s="5"/>
      <c r="NLA1171" s="5"/>
      <c r="NLB1171" s="5"/>
      <c r="NLC1171" s="5"/>
      <c r="NLD1171" s="5"/>
      <c r="NLE1171" s="5"/>
      <c r="NLF1171" s="5"/>
      <c r="NLG1171" s="5"/>
      <c r="NLH1171" s="5"/>
      <c r="NLI1171" s="5"/>
      <c r="NLJ1171" s="5"/>
      <c r="NLK1171" s="5"/>
      <c r="NLL1171" s="5"/>
      <c r="NLM1171" s="5"/>
      <c r="NLN1171" s="5"/>
      <c r="NLO1171" s="5"/>
      <c r="NLP1171" s="5"/>
      <c r="NLQ1171" s="5"/>
      <c r="NLR1171" s="5"/>
      <c r="NLS1171" s="5"/>
      <c r="NLT1171" s="5"/>
      <c r="NLU1171" s="5"/>
      <c r="NLV1171" s="5"/>
      <c r="NLW1171" s="5"/>
      <c r="NLX1171" s="5"/>
      <c r="NLY1171" s="5"/>
      <c r="NLZ1171" s="5"/>
      <c r="NMA1171" s="5"/>
      <c r="NMB1171" s="5"/>
      <c r="NMC1171" s="5"/>
      <c r="NMD1171" s="5"/>
      <c r="NME1171" s="5"/>
      <c r="NMF1171" s="5"/>
      <c r="NMG1171" s="5"/>
      <c r="NMH1171" s="5"/>
      <c r="NMI1171" s="5"/>
      <c r="NMJ1171" s="5"/>
      <c r="NMK1171" s="5"/>
      <c r="NML1171" s="5"/>
      <c r="NMM1171" s="5"/>
      <c r="NMN1171" s="5"/>
      <c r="NMO1171" s="5"/>
      <c r="NMP1171" s="5"/>
      <c r="NMQ1171" s="5"/>
      <c r="NMR1171" s="5"/>
      <c r="NMS1171" s="5"/>
      <c r="NMT1171" s="5"/>
      <c r="NMU1171" s="5"/>
      <c r="NMV1171" s="5"/>
      <c r="NMW1171" s="5"/>
      <c r="NMX1171" s="5"/>
      <c r="NMY1171" s="5"/>
      <c r="NMZ1171" s="5"/>
      <c r="NNA1171" s="5"/>
      <c r="NNB1171" s="5"/>
      <c r="NNC1171" s="5"/>
      <c r="NND1171" s="5"/>
      <c r="NNE1171" s="5"/>
      <c r="NNF1171" s="5"/>
      <c r="NNG1171" s="5"/>
      <c r="NNH1171" s="5"/>
      <c r="NNI1171" s="5"/>
      <c r="NNJ1171" s="5"/>
      <c r="NNK1171" s="5"/>
      <c r="NNL1171" s="5"/>
      <c r="NNM1171" s="5"/>
      <c r="NNN1171" s="5"/>
      <c r="NNO1171" s="5"/>
      <c r="NNP1171" s="5"/>
      <c r="NNQ1171" s="5"/>
      <c r="NNR1171" s="5"/>
      <c r="NNS1171" s="5"/>
      <c r="NNT1171" s="5"/>
      <c r="NNU1171" s="5"/>
      <c r="NNV1171" s="5"/>
      <c r="NNW1171" s="5"/>
      <c r="NNX1171" s="5"/>
      <c r="NNY1171" s="5"/>
      <c r="NNZ1171" s="5"/>
      <c r="NOA1171" s="5"/>
      <c r="NOB1171" s="5"/>
      <c r="NOC1171" s="5"/>
      <c r="NOD1171" s="5"/>
      <c r="NOE1171" s="5"/>
      <c r="NOF1171" s="5"/>
      <c r="NOG1171" s="5"/>
      <c r="NOH1171" s="5"/>
      <c r="NOI1171" s="5"/>
      <c r="NOJ1171" s="5"/>
      <c r="NOK1171" s="5"/>
      <c r="NOL1171" s="5"/>
      <c r="NOM1171" s="5"/>
      <c r="NON1171" s="5"/>
      <c r="NOO1171" s="5"/>
      <c r="NOP1171" s="5"/>
      <c r="NOQ1171" s="5"/>
      <c r="NOR1171" s="5"/>
      <c r="NOS1171" s="5"/>
      <c r="NOT1171" s="5"/>
      <c r="NOU1171" s="5"/>
      <c r="NOV1171" s="5"/>
      <c r="NOW1171" s="5"/>
      <c r="NOX1171" s="5"/>
      <c r="NOY1171" s="5"/>
      <c r="NOZ1171" s="5"/>
      <c r="NPA1171" s="5"/>
      <c r="NPB1171" s="5"/>
      <c r="NPC1171" s="5"/>
      <c r="NPD1171" s="5"/>
      <c r="NPE1171" s="5"/>
      <c r="NPF1171" s="5"/>
      <c r="NPG1171" s="5"/>
      <c r="NPH1171" s="5"/>
      <c r="NPI1171" s="5"/>
      <c r="NPJ1171" s="5"/>
      <c r="NPK1171" s="5"/>
      <c r="NPL1171" s="5"/>
      <c r="NPM1171" s="5"/>
      <c r="NPN1171" s="5"/>
      <c r="NPO1171" s="5"/>
      <c r="NPP1171" s="5"/>
      <c r="NPQ1171" s="5"/>
      <c r="NPR1171" s="5"/>
      <c r="NPS1171" s="5"/>
      <c r="NPT1171" s="5"/>
      <c r="NPU1171" s="5"/>
      <c r="NPV1171" s="5"/>
      <c r="NPW1171" s="5"/>
      <c r="NPX1171" s="5"/>
      <c r="NPY1171" s="5"/>
      <c r="NPZ1171" s="5"/>
      <c r="NQA1171" s="5"/>
      <c r="NQB1171" s="5"/>
      <c r="NQC1171" s="5"/>
      <c r="NQD1171" s="5"/>
      <c r="NQE1171" s="5"/>
      <c r="NQF1171" s="5"/>
      <c r="NQG1171" s="5"/>
      <c r="NQH1171" s="5"/>
      <c r="NQI1171" s="5"/>
      <c r="NQJ1171" s="5"/>
      <c r="NQK1171" s="5"/>
      <c r="NQL1171" s="5"/>
      <c r="NQM1171" s="5"/>
      <c r="NQN1171" s="5"/>
      <c r="NQO1171" s="5"/>
      <c r="NQP1171" s="5"/>
      <c r="NQQ1171" s="5"/>
      <c r="NQR1171" s="5"/>
      <c r="NQS1171" s="5"/>
      <c r="NQT1171" s="5"/>
      <c r="NQU1171" s="5"/>
      <c r="NQV1171" s="5"/>
      <c r="NQW1171" s="5"/>
      <c r="NQX1171" s="5"/>
      <c r="NQY1171" s="5"/>
      <c r="NQZ1171" s="5"/>
      <c r="NRA1171" s="5"/>
      <c r="NRB1171" s="5"/>
      <c r="NRC1171" s="5"/>
      <c r="NRD1171" s="5"/>
      <c r="NRE1171" s="5"/>
      <c r="NRF1171" s="5"/>
      <c r="NRG1171" s="5"/>
      <c r="NRH1171" s="5"/>
      <c r="NRI1171" s="5"/>
      <c r="NRJ1171" s="5"/>
      <c r="NRK1171" s="5"/>
      <c r="NRL1171" s="5"/>
      <c r="NRM1171" s="5"/>
      <c r="NRN1171" s="5"/>
      <c r="NRO1171" s="5"/>
      <c r="NRP1171" s="5"/>
      <c r="NRQ1171" s="5"/>
      <c r="NRR1171" s="5"/>
      <c r="NRS1171" s="5"/>
      <c r="NRT1171" s="5"/>
      <c r="NRU1171" s="5"/>
      <c r="NRV1171" s="5"/>
      <c r="NRW1171" s="5"/>
      <c r="NRX1171" s="5"/>
      <c r="NRY1171" s="5"/>
      <c r="NRZ1171" s="5"/>
      <c r="NSA1171" s="5"/>
      <c r="NSB1171" s="5"/>
      <c r="NSC1171" s="5"/>
      <c r="NSD1171" s="5"/>
      <c r="NSE1171" s="5"/>
      <c r="NSF1171" s="5"/>
      <c r="NSG1171" s="5"/>
      <c r="NSH1171" s="5"/>
      <c r="NSI1171" s="5"/>
      <c r="NSJ1171" s="5"/>
      <c r="NSK1171" s="5"/>
      <c r="NSL1171" s="5"/>
      <c r="NSM1171" s="5"/>
      <c r="NSN1171" s="5"/>
      <c r="NSO1171" s="5"/>
      <c r="NSP1171" s="5"/>
      <c r="NSQ1171" s="5"/>
      <c r="NSR1171" s="5"/>
      <c r="NSS1171" s="5"/>
      <c r="NST1171" s="5"/>
      <c r="NSU1171" s="5"/>
      <c r="NSV1171" s="5"/>
      <c r="NSW1171" s="5"/>
      <c r="NSX1171" s="5"/>
      <c r="NSY1171" s="5"/>
      <c r="NSZ1171" s="5"/>
      <c r="NTA1171" s="5"/>
      <c r="NTB1171" s="5"/>
      <c r="NTC1171" s="5"/>
      <c r="NTD1171" s="5"/>
      <c r="NTE1171" s="5"/>
      <c r="NTF1171" s="5"/>
      <c r="NTG1171" s="5"/>
      <c r="NTH1171" s="5"/>
      <c r="NTI1171" s="5"/>
      <c r="NTJ1171" s="5"/>
      <c r="NTK1171" s="5"/>
      <c r="NTL1171" s="5"/>
      <c r="NTM1171" s="5"/>
      <c r="NTN1171" s="5"/>
      <c r="NTO1171" s="5"/>
      <c r="NTP1171" s="5"/>
      <c r="NTQ1171" s="5"/>
      <c r="NTR1171" s="5"/>
      <c r="NTS1171" s="5"/>
      <c r="NTT1171" s="5"/>
      <c r="NTU1171" s="5"/>
      <c r="NTV1171" s="5"/>
      <c r="NTW1171" s="5"/>
      <c r="NTX1171" s="5"/>
      <c r="NTY1171" s="5"/>
      <c r="NTZ1171" s="5"/>
      <c r="NUA1171" s="5"/>
      <c r="NUB1171" s="5"/>
      <c r="NUC1171" s="5"/>
      <c r="NUD1171" s="5"/>
      <c r="NUE1171" s="5"/>
      <c r="NUF1171" s="5"/>
      <c r="NUG1171" s="5"/>
      <c r="NUH1171" s="5"/>
      <c r="NUI1171" s="5"/>
      <c r="NUJ1171" s="5"/>
      <c r="NUK1171" s="5"/>
      <c r="NUL1171" s="5"/>
      <c r="NUM1171" s="5"/>
      <c r="NUN1171" s="5"/>
      <c r="NUO1171" s="5"/>
      <c r="NUP1171" s="5"/>
      <c r="NUQ1171" s="5"/>
      <c r="NUR1171" s="5"/>
      <c r="NUS1171" s="5"/>
      <c r="NUT1171" s="5"/>
      <c r="NUU1171" s="5"/>
      <c r="NUV1171" s="5"/>
      <c r="NUW1171" s="5"/>
      <c r="NUX1171" s="5"/>
      <c r="NUY1171" s="5"/>
      <c r="NUZ1171" s="5"/>
      <c r="NVA1171" s="5"/>
      <c r="NVB1171" s="5"/>
      <c r="NVC1171" s="5"/>
      <c r="NVD1171" s="5"/>
      <c r="NVE1171" s="5"/>
      <c r="NVF1171" s="5"/>
      <c r="NVG1171" s="5"/>
      <c r="NVH1171" s="5"/>
      <c r="NVI1171" s="5"/>
      <c r="NVJ1171" s="5"/>
      <c r="NVK1171" s="5"/>
      <c r="NVL1171" s="5"/>
      <c r="NVM1171" s="5"/>
      <c r="NVN1171" s="5"/>
      <c r="NVO1171" s="5"/>
      <c r="NVP1171" s="5"/>
      <c r="NVQ1171" s="5"/>
      <c r="NVR1171" s="5"/>
      <c r="NVS1171" s="5"/>
      <c r="NVT1171" s="5"/>
      <c r="NVU1171" s="5"/>
      <c r="NVV1171" s="5"/>
      <c r="NVW1171" s="5"/>
      <c r="NVX1171" s="5"/>
      <c r="NVY1171" s="5"/>
      <c r="NVZ1171" s="5"/>
      <c r="NWA1171" s="5"/>
      <c r="NWB1171" s="5"/>
      <c r="NWC1171" s="5"/>
      <c r="NWD1171" s="5"/>
      <c r="NWE1171" s="5"/>
      <c r="NWF1171" s="5"/>
      <c r="NWG1171" s="5"/>
      <c r="NWH1171" s="5"/>
      <c r="NWI1171" s="5"/>
      <c r="NWJ1171" s="5"/>
      <c r="NWK1171" s="5"/>
      <c r="NWL1171" s="5"/>
      <c r="NWM1171" s="5"/>
      <c r="NWN1171" s="5"/>
      <c r="NWO1171" s="5"/>
      <c r="NWP1171" s="5"/>
      <c r="NWQ1171" s="5"/>
      <c r="NWR1171" s="5"/>
      <c r="NWS1171" s="5"/>
      <c r="NWT1171" s="5"/>
      <c r="NWU1171" s="5"/>
      <c r="NWV1171" s="5"/>
      <c r="NWW1171" s="5"/>
      <c r="NWX1171" s="5"/>
      <c r="NWY1171" s="5"/>
      <c r="NWZ1171" s="5"/>
      <c r="NXA1171" s="5"/>
      <c r="NXB1171" s="5"/>
      <c r="NXC1171" s="5"/>
      <c r="NXD1171" s="5"/>
      <c r="NXE1171" s="5"/>
      <c r="NXF1171" s="5"/>
      <c r="NXG1171" s="5"/>
      <c r="NXH1171" s="5"/>
      <c r="NXI1171" s="5"/>
      <c r="NXJ1171" s="5"/>
      <c r="NXK1171" s="5"/>
      <c r="NXL1171" s="5"/>
      <c r="NXM1171" s="5"/>
      <c r="NXN1171" s="5"/>
      <c r="NXO1171" s="5"/>
      <c r="NXP1171" s="5"/>
      <c r="NXQ1171" s="5"/>
      <c r="NXR1171" s="5"/>
      <c r="NXS1171" s="5"/>
      <c r="NXT1171" s="5"/>
      <c r="NXU1171" s="5"/>
      <c r="NXV1171" s="5"/>
      <c r="NXW1171" s="5"/>
      <c r="NXX1171" s="5"/>
      <c r="NXY1171" s="5"/>
      <c r="NXZ1171" s="5"/>
      <c r="NYA1171" s="5"/>
      <c r="NYB1171" s="5"/>
      <c r="NYC1171" s="5"/>
      <c r="NYD1171" s="5"/>
      <c r="NYE1171" s="5"/>
      <c r="NYF1171" s="5"/>
      <c r="NYG1171" s="5"/>
      <c r="NYH1171" s="5"/>
      <c r="NYI1171" s="5"/>
      <c r="NYJ1171" s="5"/>
      <c r="NYK1171" s="5"/>
      <c r="NYL1171" s="5"/>
      <c r="NYM1171" s="5"/>
      <c r="NYN1171" s="5"/>
      <c r="NYO1171" s="5"/>
      <c r="NYP1171" s="5"/>
      <c r="NYQ1171" s="5"/>
      <c r="NYR1171" s="5"/>
      <c r="NYS1171" s="5"/>
      <c r="NYT1171" s="5"/>
      <c r="NYU1171" s="5"/>
      <c r="NYV1171" s="5"/>
      <c r="NYW1171" s="5"/>
      <c r="NYX1171" s="5"/>
      <c r="NYY1171" s="5"/>
      <c r="NYZ1171" s="5"/>
      <c r="NZA1171" s="5"/>
      <c r="NZB1171" s="5"/>
      <c r="NZC1171" s="5"/>
      <c r="NZD1171" s="5"/>
      <c r="NZE1171" s="5"/>
      <c r="NZF1171" s="5"/>
      <c r="NZG1171" s="5"/>
      <c r="NZH1171" s="5"/>
      <c r="NZI1171" s="5"/>
      <c r="NZJ1171" s="5"/>
      <c r="NZK1171" s="5"/>
      <c r="NZL1171" s="5"/>
      <c r="NZM1171" s="5"/>
      <c r="NZN1171" s="5"/>
      <c r="NZO1171" s="5"/>
      <c r="NZP1171" s="5"/>
      <c r="NZQ1171" s="5"/>
      <c r="NZR1171" s="5"/>
      <c r="NZS1171" s="5"/>
      <c r="NZT1171" s="5"/>
      <c r="NZU1171" s="5"/>
      <c r="NZV1171" s="5"/>
      <c r="NZW1171" s="5"/>
      <c r="NZX1171" s="5"/>
      <c r="NZY1171" s="5"/>
      <c r="NZZ1171" s="5"/>
      <c r="OAA1171" s="5"/>
      <c r="OAB1171" s="5"/>
      <c r="OAC1171" s="5"/>
      <c r="OAD1171" s="5"/>
      <c r="OAE1171" s="5"/>
      <c r="OAF1171" s="5"/>
      <c r="OAG1171" s="5"/>
      <c r="OAH1171" s="5"/>
      <c r="OAI1171" s="5"/>
      <c r="OAJ1171" s="5"/>
      <c r="OAK1171" s="5"/>
      <c r="OAL1171" s="5"/>
      <c r="OAM1171" s="5"/>
      <c r="OAN1171" s="5"/>
      <c r="OAO1171" s="5"/>
      <c r="OAP1171" s="5"/>
      <c r="OAQ1171" s="5"/>
      <c r="OAR1171" s="5"/>
      <c r="OAS1171" s="5"/>
      <c r="OAT1171" s="5"/>
      <c r="OAU1171" s="5"/>
      <c r="OAV1171" s="5"/>
      <c r="OAW1171" s="5"/>
      <c r="OAX1171" s="5"/>
      <c r="OAY1171" s="5"/>
      <c r="OAZ1171" s="5"/>
      <c r="OBA1171" s="5"/>
      <c r="OBB1171" s="5"/>
      <c r="OBC1171" s="5"/>
      <c r="OBD1171" s="5"/>
      <c r="OBE1171" s="5"/>
      <c r="OBF1171" s="5"/>
      <c r="OBG1171" s="5"/>
      <c r="OBH1171" s="5"/>
      <c r="OBI1171" s="5"/>
      <c r="OBJ1171" s="5"/>
      <c r="OBK1171" s="5"/>
      <c r="OBL1171" s="5"/>
      <c r="OBM1171" s="5"/>
      <c r="OBN1171" s="5"/>
      <c r="OBO1171" s="5"/>
      <c r="OBP1171" s="5"/>
      <c r="OBQ1171" s="5"/>
      <c r="OBR1171" s="5"/>
      <c r="OBS1171" s="5"/>
      <c r="OBT1171" s="5"/>
      <c r="OBU1171" s="5"/>
      <c r="OBV1171" s="5"/>
      <c r="OBW1171" s="5"/>
      <c r="OBX1171" s="5"/>
      <c r="OBY1171" s="5"/>
      <c r="OBZ1171" s="5"/>
      <c r="OCA1171" s="5"/>
      <c r="OCB1171" s="5"/>
      <c r="OCC1171" s="5"/>
      <c r="OCD1171" s="5"/>
      <c r="OCE1171" s="5"/>
      <c r="OCF1171" s="5"/>
      <c r="OCG1171" s="5"/>
      <c r="OCH1171" s="5"/>
      <c r="OCI1171" s="5"/>
      <c r="OCJ1171" s="5"/>
      <c r="OCK1171" s="5"/>
      <c r="OCL1171" s="5"/>
      <c r="OCM1171" s="5"/>
      <c r="OCN1171" s="5"/>
      <c r="OCO1171" s="5"/>
      <c r="OCP1171" s="5"/>
      <c r="OCQ1171" s="5"/>
      <c r="OCR1171" s="5"/>
      <c r="OCS1171" s="5"/>
      <c r="OCT1171" s="5"/>
      <c r="OCU1171" s="5"/>
      <c r="OCV1171" s="5"/>
      <c r="OCW1171" s="5"/>
      <c r="OCX1171" s="5"/>
      <c r="OCY1171" s="5"/>
      <c r="OCZ1171" s="5"/>
      <c r="ODA1171" s="5"/>
      <c r="ODB1171" s="5"/>
      <c r="ODC1171" s="5"/>
      <c r="ODD1171" s="5"/>
      <c r="ODE1171" s="5"/>
      <c r="ODF1171" s="5"/>
      <c r="ODG1171" s="5"/>
      <c r="ODH1171" s="5"/>
      <c r="ODI1171" s="5"/>
      <c r="ODJ1171" s="5"/>
      <c r="ODK1171" s="5"/>
      <c r="ODL1171" s="5"/>
      <c r="ODM1171" s="5"/>
      <c r="ODN1171" s="5"/>
      <c r="ODO1171" s="5"/>
      <c r="ODP1171" s="5"/>
      <c r="ODQ1171" s="5"/>
      <c r="ODR1171" s="5"/>
      <c r="ODS1171" s="5"/>
      <c r="ODT1171" s="5"/>
      <c r="ODU1171" s="5"/>
      <c r="ODV1171" s="5"/>
      <c r="ODW1171" s="5"/>
      <c r="ODX1171" s="5"/>
      <c r="ODY1171" s="5"/>
      <c r="ODZ1171" s="5"/>
      <c r="OEA1171" s="5"/>
      <c r="OEB1171" s="5"/>
      <c r="OEC1171" s="5"/>
      <c r="OED1171" s="5"/>
      <c r="OEE1171" s="5"/>
      <c r="OEF1171" s="5"/>
      <c r="OEG1171" s="5"/>
      <c r="OEH1171" s="5"/>
      <c r="OEI1171" s="5"/>
      <c r="OEJ1171" s="5"/>
      <c r="OEK1171" s="5"/>
      <c r="OEL1171" s="5"/>
      <c r="OEM1171" s="5"/>
      <c r="OEN1171" s="5"/>
      <c r="OEO1171" s="5"/>
      <c r="OEP1171" s="5"/>
      <c r="OEQ1171" s="5"/>
      <c r="OER1171" s="5"/>
      <c r="OES1171" s="5"/>
      <c r="OET1171" s="5"/>
      <c r="OEU1171" s="5"/>
      <c r="OEV1171" s="5"/>
      <c r="OEW1171" s="5"/>
      <c r="OEX1171" s="5"/>
      <c r="OEY1171" s="5"/>
      <c r="OEZ1171" s="5"/>
      <c r="OFA1171" s="5"/>
      <c r="OFB1171" s="5"/>
      <c r="OFC1171" s="5"/>
      <c r="OFD1171" s="5"/>
      <c r="OFE1171" s="5"/>
      <c r="OFF1171" s="5"/>
      <c r="OFG1171" s="5"/>
      <c r="OFH1171" s="5"/>
      <c r="OFI1171" s="5"/>
      <c r="OFJ1171" s="5"/>
      <c r="OFK1171" s="5"/>
      <c r="OFL1171" s="5"/>
      <c r="OFM1171" s="5"/>
      <c r="OFN1171" s="5"/>
      <c r="OFO1171" s="5"/>
      <c r="OFP1171" s="5"/>
      <c r="OFQ1171" s="5"/>
      <c r="OFR1171" s="5"/>
      <c r="OFS1171" s="5"/>
      <c r="OFT1171" s="5"/>
      <c r="OFU1171" s="5"/>
      <c r="OFV1171" s="5"/>
      <c r="OFW1171" s="5"/>
      <c r="OFX1171" s="5"/>
      <c r="OFY1171" s="5"/>
      <c r="OFZ1171" s="5"/>
      <c r="OGA1171" s="5"/>
      <c r="OGB1171" s="5"/>
      <c r="OGC1171" s="5"/>
      <c r="OGD1171" s="5"/>
      <c r="OGE1171" s="5"/>
      <c r="OGF1171" s="5"/>
      <c r="OGG1171" s="5"/>
      <c r="OGH1171" s="5"/>
      <c r="OGI1171" s="5"/>
      <c r="OGJ1171" s="5"/>
      <c r="OGK1171" s="5"/>
      <c r="OGL1171" s="5"/>
      <c r="OGM1171" s="5"/>
      <c r="OGN1171" s="5"/>
      <c r="OGO1171" s="5"/>
      <c r="OGP1171" s="5"/>
      <c r="OGQ1171" s="5"/>
      <c r="OGR1171" s="5"/>
      <c r="OGS1171" s="5"/>
      <c r="OGT1171" s="5"/>
      <c r="OGU1171" s="5"/>
      <c r="OGV1171" s="5"/>
      <c r="OGW1171" s="5"/>
      <c r="OGX1171" s="5"/>
      <c r="OGY1171" s="5"/>
      <c r="OGZ1171" s="5"/>
      <c r="OHA1171" s="5"/>
      <c r="OHB1171" s="5"/>
      <c r="OHC1171" s="5"/>
      <c r="OHD1171" s="5"/>
      <c r="OHE1171" s="5"/>
      <c r="OHF1171" s="5"/>
      <c r="OHG1171" s="5"/>
      <c r="OHH1171" s="5"/>
      <c r="OHI1171" s="5"/>
      <c r="OHJ1171" s="5"/>
      <c r="OHK1171" s="5"/>
      <c r="OHL1171" s="5"/>
      <c r="OHM1171" s="5"/>
      <c r="OHN1171" s="5"/>
      <c r="OHO1171" s="5"/>
      <c r="OHP1171" s="5"/>
      <c r="OHQ1171" s="5"/>
      <c r="OHR1171" s="5"/>
      <c r="OHS1171" s="5"/>
      <c r="OHT1171" s="5"/>
      <c r="OHU1171" s="5"/>
      <c r="OHV1171" s="5"/>
      <c r="OHW1171" s="5"/>
      <c r="OHX1171" s="5"/>
      <c r="OHY1171" s="5"/>
      <c r="OHZ1171" s="5"/>
      <c r="OIA1171" s="5"/>
      <c r="OIB1171" s="5"/>
      <c r="OIC1171" s="5"/>
      <c r="OID1171" s="5"/>
      <c r="OIE1171" s="5"/>
      <c r="OIF1171" s="5"/>
      <c r="OIG1171" s="5"/>
      <c r="OIH1171" s="5"/>
      <c r="OII1171" s="5"/>
      <c r="OIJ1171" s="5"/>
      <c r="OIK1171" s="5"/>
      <c r="OIL1171" s="5"/>
      <c r="OIM1171" s="5"/>
      <c r="OIN1171" s="5"/>
      <c r="OIO1171" s="5"/>
      <c r="OIP1171" s="5"/>
      <c r="OIQ1171" s="5"/>
      <c r="OIR1171" s="5"/>
      <c r="OIS1171" s="5"/>
      <c r="OIT1171" s="5"/>
      <c r="OIU1171" s="5"/>
      <c r="OIV1171" s="5"/>
      <c r="OIW1171" s="5"/>
      <c r="OIX1171" s="5"/>
      <c r="OIY1171" s="5"/>
      <c r="OIZ1171" s="5"/>
      <c r="OJA1171" s="5"/>
      <c r="OJB1171" s="5"/>
      <c r="OJC1171" s="5"/>
      <c r="OJD1171" s="5"/>
      <c r="OJE1171" s="5"/>
      <c r="OJF1171" s="5"/>
      <c r="OJG1171" s="5"/>
      <c r="OJH1171" s="5"/>
      <c r="OJI1171" s="5"/>
      <c r="OJJ1171" s="5"/>
      <c r="OJK1171" s="5"/>
      <c r="OJL1171" s="5"/>
      <c r="OJM1171" s="5"/>
      <c r="OJN1171" s="5"/>
      <c r="OJO1171" s="5"/>
      <c r="OJP1171" s="5"/>
      <c r="OJQ1171" s="5"/>
      <c r="OJR1171" s="5"/>
      <c r="OJS1171" s="5"/>
      <c r="OJT1171" s="5"/>
      <c r="OJU1171" s="5"/>
      <c r="OJV1171" s="5"/>
      <c r="OJW1171" s="5"/>
      <c r="OJX1171" s="5"/>
      <c r="OJY1171" s="5"/>
      <c r="OJZ1171" s="5"/>
      <c r="OKA1171" s="5"/>
      <c r="OKB1171" s="5"/>
      <c r="OKC1171" s="5"/>
      <c r="OKD1171" s="5"/>
      <c r="OKE1171" s="5"/>
      <c r="OKF1171" s="5"/>
      <c r="OKG1171" s="5"/>
      <c r="OKH1171" s="5"/>
      <c r="OKI1171" s="5"/>
      <c r="OKJ1171" s="5"/>
      <c r="OKK1171" s="5"/>
      <c r="OKL1171" s="5"/>
      <c r="OKM1171" s="5"/>
      <c r="OKN1171" s="5"/>
      <c r="OKO1171" s="5"/>
      <c r="OKP1171" s="5"/>
      <c r="OKQ1171" s="5"/>
      <c r="OKR1171" s="5"/>
      <c r="OKS1171" s="5"/>
      <c r="OKT1171" s="5"/>
      <c r="OKU1171" s="5"/>
      <c r="OKV1171" s="5"/>
      <c r="OKW1171" s="5"/>
      <c r="OKX1171" s="5"/>
      <c r="OKY1171" s="5"/>
      <c r="OKZ1171" s="5"/>
      <c r="OLA1171" s="5"/>
      <c r="OLB1171" s="5"/>
      <c r="OLC1171" s="5"/>
      <c r="OLD1171" s="5"/>
      <c r="OLE1171" s="5"/>
      <c r="OLF1171" s="5"/>
      <c r="OLG1171" s="5"/>
      <c r="OLH1171" s="5"/>
      <c r="OLI1171" s="5"/>
      <c r="OLJ1171" s="5"/>
      <c r="OLK1171" s="5"/>
      <c r="OLL1171" s="5"/>
      <c r="OLM1171" s="5"/>
      <c r="OLN1171" s="5"/>
      <c r="OLO1171" s="5"/>
      <c r="OLP1171" s="5"/>
      <c r="OLQ1171" s="5"/>
      <c r="OLR1171" s="5"/>
      <c r="OLS1171" s="5"/>
      <c r="OLT1171" s="5"/>
      <c r="OLU1171" s="5"/>
      <c r="OLV1171" s="5"/>
      <c r="OLW1171" s="5"/>
      <c r="OLX1171" s="5"/>
      <c r="OLY1171" s="5"/>
      <c r="OLZ1171" s="5"/>
      <c r="OMA1171" s="5"/>
      <c r="OMB1171" s="5"/>
      <c r="OMC1171" s="5"/>
      <c r="OMD1171" s="5"/>
      <c r="OME1171" s="5"/>
      <c r="OMF1171" s="5"/>
      <c r="OMG1171" s="5"/>
      <c r="OMH1171" s="5"/>
      <c r="OMI1171" s="5"/>
      <c r="OMJ1171" s="5"/>
      <c r="OMK1171" s="5"/>
      <c r="OML1171" s="5"/>
      <c r="OMM1171" s="5"/>
      <c r="OMN1171" s="5"/>
      <c r="OMO1171" s="5"/>
      <c r="OMP1171" s="5"/>
      <c r="OMQ1171" s="5"/>
      <c r="OMR1171" s="5"/>
      <c r="OMS1171" s="5"/>
      <c r="OMT1171" s="5"/>
      <c r="OMU1171" s="5"/>
      <c r="OMV1171" s="5"/>
      <c r="OMW1171" s="5"/>
      <c r="OMX1171" s="5"/>
      <c r="OMY1171" s="5"/>
      <c r="OMZ1171" s="5"/>
      <c r="ONA1171" s="5"/>
      <c r="ONB1171" s="5"/>
      <c r="ONC1171" s="5"/>
      <c r="OND1171" s="5"/>
      <c r="ONE1171" s="5"/>
      <c r="ONF1171" s="5"/>
      <c r="ONG1171" s="5"/>
      <c r="ONH1171" s="5"/>
      <c r="ONI1171" s="5"/>
      <c r="ONJ1171" s="5"/>
      <c r="ONK1171" s="5"/>
      <c r="ONL1171" s="5"/>
      <c r="ONM1171" s="5"/>
      <c r="ONN1171" s="5"/>
      <c r="ONO1171" s="5"/>
      <c r="ONP1171" s="5"/>
      <c r="ONQ1171" s="5"/>
      <c r="ONR1171" s="5"/>
      <c r="ONS1171" s="5"/>
      <c r="ONT1171" s="5"/>
      <c r="ONU1171" s="5"/>
      <c r="ONV1171" s="5"/>
      <c r="ONW1171" s="5"/>
      <c r="ONX1171" s="5"/>
      <c r="ONY1171" s="5"/>
      <c r="ONZ1171" s="5"/>
      <c r="OOA1171" s="5"/>
      <c r="OOB1171" s="5"/>
      <c r="OOC1171" s="5"/>
      <c r="OOD1171" s="5"/>
      <c r="OOE1171" s="5"/>
      <c r="OOF1171" s="5"/>
      <c r="OOG1171" s="5"/>
      <c r="OOH1171" s="5"/>
      <c r="OOI1171" s="5"/>
      <c r="OOJ1171" s="5"/>
      <c r="OOK1171" s="5"/>
      <c r="OOL1171" s="5"/>
      <c r="OOM1171" s="5"/>
      <c r="OON1171" s="5"/>
      <c r="OOO1171" s="5"/>
      <c r="OOP1171" s="5"/>
      <c r="OOQ1171" s="5"/>
      <c r="OOR1171" s="5"/>
      <c r="OOS1171" s="5"/>
      <c r="OOT1171" s="5"/>
      <c r="OOU1171" s="5"/>
      <c r="OOV1171" s="5"/>
      <c r="OOW1171" s="5"/>
      <c r="OOX1171" s="5"/>
      <c r="OOY1171" s="5"/>
      <c r="OOZ1171" s="5"/>
      <c r="OPA1171" s="5"/>
      <c r="OPB1171" s="5"/>
      <c r="OPC1171" s="5"/>
      <c r="OPD1171" s="5"/>
      <c r="OPE1171" s="5"/>
      <c r="OPF1171" s="5"/>
      <c r="OPG1171" s="5"/>
      <c r="OPH1171" s="5"/>
      <c r="OPI1171" s="5"/>
      <c r="OPJ1171" s="5"/>
      <c r="OPK1171" s="5"/>
      <c r="OPL1171" s="5"/>
      <c r="OPM1171" s="5"/>
      <c r="OPN1171" s="5"/>
      <c r="OPO1171" s="5"/>
      <c r="OPP1171" s="5"/>
      <c r="OPQ1171" s="5"/>
      <c r="OPR1171" s="5"/>
      <c r="OPS1171" s="5"/>
      <c r="OPT1171" s="5"/>
      <c r="OPU1171" s="5"/>
      <c r="OPV1171" s="5"/>
      <c r="OPW1171" s="5"/>
      <c r="OPX1171" s="5"/>
      <c r="OPY1171" s="5"/>
      <c r="OPZ1171" s="5"/>
      <c r="OQA1171" s="5"/>
      <c r="OQB1171" s="5"/>
      <c r="OQC1171" s="5"/>
      <c r="OQD1171" s="5"/>
      <c r="OQE1171" s="5"/>
      <c r="OQF1171" s="5"/>
      <c r="OQG1171" s="5"/>
      <c r="OQH1171" s="5"/>
      <c r="OQI1171" s="5"/>
      <c r="OQJ1171" s="5"/>
      <c r="OQK1171" s="5"/>
      <c r="OQL1171" s="5"/>
      <c r="OQM1171" s="5"/>
      <c r="OQN1171" s="5"/>
      <c r="OQO1171" s="5"/>
      <c r="OQP1171" s="5"/>
      <c r="OQQ1171" s="5"/>
      <c r="OQR1171" s="5"/>
      <c r="OQS1171" s="5"/>
      <c r="OQT1171" s="5"/>
      <c r="OQU1171" s="5"/>
      <c r="OQV1171" s="5"/>
      <c r="OQW1171" s="5"/>
      <c r="OQX1171" s="5"/>
      <c r="OQY1171" s="5"/>
      <c r="OQZ1171" s="5"/>
      <c r="ORA1171" s="5"/>
      <c r="ORB1171" s="5"/>
      <c r="ORC1171" s="5"/>
      <c r="ORD1171" s="5"/>
      <c r="ORE1171" s="5"/>
      <c r="ORF1171" s="5"/>
      <c r="ORG1171" s="5"/>
      <c r="ORH1171" s="5"/>
      <c r="ORI1171" s="5"/>
      <c r="ORJ1171" s="5"/>
      <c r="ORK1171" s="5"/>
      <c r="ORL1171" s="5"/>
      <c r="ORM1171" s="5"/>
      <c r="ORN1171" s="5"/>
      <c r="ORO1171" s="5"/>
      <c r="ORP1171" s="5"/>
      <c r="ORQ1171" s="5"/>
      <c r="ORR1171" s="5"/>
      <c r="ORS1171" s="5"/>
      <c r="ORT1171" s="5"/>
      <c r="ORU1171" s="5"/>
      <c r="ORV1171" s="5"/>
      <c r="ORW1171" s="5"/>
      <c r="ORX1171" s="5"/>
      <c r="ORY1171" s="5"/>
      <c r="ORZ1171" s="5"/>
      <c r="OSA1171" s="5"/>
      <c r="OSB1171" s="5"/>
      <c r="OSC1171" s="5"/>
      <c r="OSD1171" s="5"/>
      <c r="OSE1171" s="5"/>
      <c r="OSF1171" s="5"/>
      <c r="OSG1171" s="5"/>
      <c r="OSH1171" s="5"/>
      <c r="OSI1171" s="5"/>
      <c r="OSJ1171" s="5"/>
      <c r="OSK1171" s="5"/>
      <c r="OSL1171" s="5"/>
      <c r="OSM1171" s="5"/>
      <c r="OSN1171" s="5"/>
      <c r="OSO1171" s="5"/>
      <c r="OSP1171" s="5"/>
      <c r="OSQ1171" s="5"/>
      <c r="OSR1171" s="5"/>
      <c r="OSS1171" s="5"/>
      <c r="OST1171" s="5"/>
      <c r="OSU1171" s="5"/>
      <c r="OSV1171" s="5"/>
      <c r="OSW1171" s="5"/>
      <c r="OSX1171" s="5"/>
      <c r="OSY1171" s="5"/>
      <c r="OSZ1171" s="5"/>
      <c r="OTA1171" s="5"/>
      <c r="OTB1171" s="5"/>
      <c r="OTC1171" s="5"/>
      <c r="OTD1171" s="5"/>
      <c r="OTE1171" s="5"/>
      <c r="OTF1171" s="5"/>
      <c r="OTG1171" s="5"/>
      <c r="OTH1171" s="5"/>
      <c r="OTI1171" s="5"/>
      <c r="OTJ1171" s="5"/>
      <c r="OTK1171" s="5"/>
      <c r="OTL1171" s="5"/>
      <c r="OTM1171" s="5"/>
      <c r="OTN1171" s="5"/>
      <c r="OTO1171" s="5"/>
      <c r="OTP1171" s="5"/>
      <c r="OTQ1171" s="5"/>
      <c r="OTR1171" s="5"/>
      <c r="OTS1171" s="5"/>
      <c r="OTT1171" s="5"/>
      <c r="OTU1171" s="5"/>
      <c r="OTV1171" s="5"/>
      <c r="OTW1171" s="5"/>
      <c r="OTX1171" s="5"/>
      <c r="OTY1171" s="5"/>
      <c r="OTZ1171" s="5"/>
      <c r="OUA1171" s="5"/>
      <c r="OUB1171" s="5"/>
      <c r="OUC1171" s="5"/>
      <c r="OUD1171" s="5"/>
      <c r="OUE1171" s="5"/>
      <c r="OUF1171" s="5"/>
      <c r="OUG1171" s="5"/>
      <c r="OUH1171" s="5"/>
      <c r="OUI1171" s="5"/>
      <c r="OUJ1171" s="5"/>
      <c r="OUK1171" s="5"/>
      <c r="OUL1171" s="5"/>
      <c r="OUM1171" s="5"/>
      <c r="OUN1171" s="5"/>
      <c r="OUO1171" s="5"/>
      <c r="OUP1171" s="5"/>
      <c r="OUQ1171" s="5"/>
      <c r="OUR1171" s="5"/>
      <c r="OUS1171" s="5"/>
      <c r="OUT1171" s="5"/>
      <c r="OUU1171" s="5"/>
      <c r="OUV1171" s="5"/>
      <c r="OUW1171" s="5"/>
      <c r="OUX1171" s="5"/>
      <c r="OUY1171" s="5"/>
      <c r="OUZ1171" s="5"/>
      <c r="OVA1171" s="5"/>
      <c r="OVB1171" s="5"/>
      <c r="OVC1171" s="5"/>
      <c r="OVD1171" s="5"/>
      <c r="OVE1171" s="5"/>
      <c r="OVF1171" s="5"/>
      <c r="OVG1171" s="5"/>
      <c r="OVH1171" s="5"/>
      <c r="OVI1171" s="5"/>
      <c r="OVJ1171" s="5"/>
      <c r="OVK1171" s="5"/>
      <c r="OVL1171" s="5"/>
      <c r="OVM1171" s="5"/>
      <c r="OVN1171" s="5"/>
      <c r="OVO1171" s="5"/>
      <c r="OVP1171" s="5"/>
      <c r="OVQ1171" s="5"/>
      <c r="OVR1171" s="5"/>
      <c r="OVS1171" s="5"/>
      <c r="OVT1171" s="5"/>
      <c r="OVU1171" s="5"/>
      <c r="OVV1171" s="5"/>
      <c r="OVW1171" s="5"/>
      <c r="OVX1171" s="5"/>
      <c r="OVY1171" s="5"/>
      <c r="OVZ1171" s="5"/>
      <c r="OWA1171" s="5"/>
      <c r="OWB1171" s="5"/>
      <c r="OWC1171" s="5"/>
      <c r="OWD1171" s="5"/>
      <c r="OWE1171" s="5"/>
      <c r="OWF1171" s="5"/>
      <c r="OWG1171" s="5"/>
      <c r="OWH1171" s="5"/>
      <c r="OWI1171" s="5"/>
      <c r="OWJ1171" s="5"/>
      <c r="OWK1171" s="5"/>
      <c r="OWL1171" s="5"/>
      <c r="OWM1171" s="5"/>
      <c r="OWN1171" s="5"/>
      <c r="OWO1171" s="5"/>
      <c r="OWP1171" s="5"/>
      <c r="OWQ1171" s="5"/>
      <c r="OWR1171" s="5"/>
      <c r="OWS1171" s="5"/>
      <c r="OWT1171" s="5"/>
      <c r="OWU1171" s="5"/>
      <c r="OWV1171" s="5"/>
      <c r="OWW1171" s="5"/>
      <c r="OWX1171" s="5"/>
      <c r="OWY1171" s="5"/>
      <c r="OWZ1171" s="5"/>
      <c r="OXA1171" s="5"/>
      <c r="OXB1171" s="5"/>
      <c r="OXC1171" s="5"/>
      <c r="OXD1171" s="5"/>
      <c r="OXE1171" s="5"/>
      <c r="OXF1171" s="5"/>
      <c r="OXG1171" s="5"/>
      <c r="OXH1171" s="5"/>
      <c r="OXI1171" s="5"/>
      <c r="OXJ1171" s="5"/>
      <c r="OXK1171" s="5"/>
      <c r="OXL1171" s="5"/>
      <c r="OXM1171" s="5"/>
      <c r="OXN1171" s="5"/>
      <c r="OXO1171" s="5"/>
      <c r="OXP1171" s="5"/>
      <c r="OXQ1171" s="5"/>
      <c r="OXR1171" s="5"/>
      <c r="OXS1171" s="5"/>
      <c r="OXT1171" s="5"/>
      <c r="OXU1171" s="5"/>
      <c r="OXV1171" s="5"/>
      <c r="OXW1171" s="5"/>
      <c r="OXX1171" s="5"/>
      <c r="OXY1171" s="5"/>
      <c r="OXZ1171" s="5"/>
      <c r="OYA1171" s="5"/>
      <c r="OYB1171" s="5"/>
      <c r="OYC1171" s="5"/>
      <c r="OYD1171" s="5"/>
      <c r="OYE1171" s="5"/>
      <c r="OYF1171" s="5"/>
      <c r="OYG1171" s="5"/>
      <c r="OYH1171" s="5"/>
      <c r="OYI1171" s="5"/>
      <c r="OYJ1171" s="5"/>
      <c r="OYK1171" s="5"/>
      <c r="OYL1171" s="5"/>
      <c r="OYM1171" s="5"/>
      <c r="OYN1171" s="5"/>
      <c r="OYO1171" s="5"/>
      <c r="OYP1171" s="5"/>
      <c r="OYQ1171" s="5"/>
      <c r="OYR1171" s="5"/>
      <c r="OYS1171" s="5"/>
      <c r="OYT1171" s="5"/>
      <c r="OYU1171" s="5"/>
      <c r="OYV1171" s="5"/>
      <c r="OYW1171" s="5"/>
      <c r="OYX1171" s="5"/>
      <c r="OYY1171" s="5"/>
      <c r="OYZ1171" s="5"/>
      <c r="OZA1171" s="5"/>
      <c r="OZB1171" s="5"/>
      <c r="OZC1171" s="5"/>
      <c r="OZD1171" s="5"/>
      <c r="OZE1171" s="5"/>
      <c r="OZF1171" s="5"/>
      <c r="OZG1171" s="5"/>
      <c r="OZH1171" s="5"/>
      <c r="OZI1171" s="5"/>
      <c r="OZJ1171" s="5"/>
      <c r="OZK1171" s="5"/>
      <c r="OZL1171" s="5"/>
      <c r="OZM1171" s="5"/>
      <c r="OZN1171" s="5"/>
      <c r="OZO1171" s="5"/>
      <c r="OZP1171" s="5"/>
      <c r="OZQ1171" s="5"/>
      <c r="OZR1171" s="5"/>
      <c r="OZS1171" s="5"/>
      <c r="OZT1171" s="5"/>
      <c r="OZU1171" s="5"/>
      <c r="OZV1171" s="5"/>
      <c r="OZW1171" s="5"/>
      <c r="OZX1171" s="5"/>
      <c r="OZY1171" s="5"/>
      <c r="OZZ1171" s="5"/>
      <c r="PAA1171" s="5"/>
      <c r="PAB1171" s="5"/>
      <c r="PAC1171" s="5"/>
      <c r="PAD1171" s="5"/>
      <c r="PAE1171" s="5"/>
      <c r="PAF1171" s="5"/>
      <c r="PAG1171" s="5"/>
      <c r="PAH1171" s="5"/>
      <c r="PAI1171" s="5"/>
      <c r="PAJ1171" s="5"/>
      <c r="PAK1171" s="5"/>
      <c r="PAL1171" s="5"/>
      <c r="PAM1171" s="5"/>
      <c r="PAN1171" s="5"/>
      <c r="PAO1171" s="5"/>
      <c r="PAP1171" s="5"/>
      <c r="PAQ1171" s="5"/>
      <c r="PAR1171" s="5"/>
      <c r="PAS1171" s="5"/>
      <c r="PAT1171" s="5"/>
      <c r="PAU1171" s="5"/>
      <c r="PAV1171" s="5"/>
      <c r="PAW1171" s="5"/>
      <c r="PAX1171" s="5"/>
      <c r="PAY1171" s="5"/>
      <c r="PAZ1171" s="5"/>
      <c r="PBA1171" s="5"/>
      <c r="PBB1171" s="5"/>
      <c r="PBC1171" s="5"/>
      <c r="PBD1171" s="5"/>
      <c r="PBE1171" s="5"/>
      <c r="PBF1171" s="5"/>
      <c r="PBG1171" s="5"/>
      <c r="PBH1171" s="5"/>
      <c r="PBI1171" s="5"/>
      <c r="PBJ1171" s="5"/>
      <c r="PBK1171" s="5"/>
      <c r="PBL1171" s="5"/>
      <c r="PBM1171" s="5"/>
      <c r="PBN1171" s="5"/>
      <c r="PBO1171" s="5"/>
      <c r="PBP1171" s="5"/>
      <c r="PBQ1171" s="5"/>
      <c r="PBR1171" s="5"/>
      <c r="PBS1171" s="5"/>
      <c r="PBT1171" s="5"/>
      <c r="PBU1171" s="5"/>
      <c r="PBV1171" s="5"/>
      <c r="PBW1171" s="5"/>
      <c r="PBX1171" s="5"/>
      <c r="PBY1171" s="5"/>
      <c r="PBZ1171" s="5"/>
      <c r="PCA1171" s="5"/>
      <c r="PCB1171" s="5"/>
      <c r="PCC1171" s="5"/>
      <c r="PCD1171" s="5"/>
      <c r="PCE1171" s="5"/>
      <c r="PCF1171" s="5"/>
      <c r="PCG1171" s="5"/>
      <c r="PCH1171" s="5"/>
      <c r="PCI1171" s="5"/>
      <c r="PCJ1171" s="5"/>
      <c r="PCK1171" s="5"/>
      <c r="PCL1171" s="5"/>
      <c r="PCM1171" s="5"/>
      <c r="PCN1171" s="5"/>
      <c r="PCO1171" s="5"/>
      <c r="PCP1171" s="5"/>
      <c r="PCQ1171" s="5"/>
      <c r="PCR1171" s="5"/>
      <c r="PCS1171" s="5"/>
      <c r="PCT1171" s="5"/>
      <c r="PCU1171" s="5"/>
      <c r="PCV1171" s="5"/>
      <c r="PCW1171" s="5"/>
      <c r="PCX1171" s="5"/>
      <c r="PCY1171" s="5"/>
      <c r="PCZ1171" s="5"/>
      <c r="PDA1171" s="5"/>
      <c r="PDB1171" s="5"/>
      <c r="PDC1171" s="5"/>
      <c r="PDD1171" s="5"/>
      <c r="PDE1171" s="5"/>
      <c r="PDF1171" s="5"/>
      <c r="PDG1171" s="5"/>
      <c r="PDH1171" s="5"/>
      <c r="PDI1171" s="5"/>
      <c r="PDJ1171" s="5"/>
      <c r="PDK1171" s="5"/>
      <c r="PDL1171" s="5"/>
      <c r="PDM1171" s="5"/>
      <c r="PDN1171" s="5"/>
      <c r="PDO1171" s="5"/>
      <c r="PDP1171" s="5"/>
      <c r="PDQ1171" s="5"/>
      <c r="PDR1171" s="5"/>
      <c r="PDS1171" s="5"/>
      <c r="PDT1171" s="5"/>
      <c r="PDU1171" s="5"/>
      <c r="PDV1171" s="5"/>
      <c r="PDW1171" s="5"/>
      <c r="PDX1171" s="5"/>
      <c r="PDY1171" s="5"/>
      <c r="PDZ1171" s="5"/>
      <c r="PEA1171" s="5"/>
      <c r="PEB1171" s="5"/>
      <c r="PEC1171" s="5"/>
      <c r="PED1171" s="5"/>
      <c r="PEE1171" s="5"/>
      <c r="PEF1171" s="5"/>
      <c r="PEG1171" s="5"/>
      <c r="PEH1171" s="5"/>
      <c r="PEI1171" s="5"/>
      <c r="PEJ1171" s="5"/>
      <c r="PEK1171" s="5"/>
      <c r="PEL1171" s="5"/>
      <c r="PEM1171" s="5"/>
      <c r="PEN1171" s="5"/>
      <c r="PEO1171" s="5"/>
      <c r="PEP1171" s="5"/>
      <c r="PEQ1171" s="5"/>
      <c r="PER1171" s="5"/>
      <c r="PES1171" s="5"/>
      <c r="PET1171" s="5"/>
      <c r="PEU1171" s="5"/>
      <c r="PEV1171" s="5"/>
      <c r="PEW1171" s="5"/>
      <c r="PEX1171" s="5"/>
      <c r="PEY1171" s="5"/>
      <c r="PEZ1171" s="5"/>
      <c r="PFA1171" s="5"/>
      <c r="PFB1171" s="5"/>
      <c r="PFC1171" s="5"/>
      <c r="PFD1171" s="5"/>
      <c r="PFE1171" s="5"/>
      <c r="PFF1171" s="5"/>
      <c r="PFG1171" s="5"/>
      <c r="PFH1171" s="5"/>
      <c r="PFI1171" s="5"/>
      <c r="PFJ1171" s="5"/>
      <c r="PFK1171" s="5"/>
      <c r="PFL1171" s="5"/>
      <c r="PFM1171" s="5"/>
      <c r="PFN1171" s="5"/>
      <c r="PFO1171" s="5"/>
      <c r="PFP1171" s="5"/>
      <c r="PFQ1171" s="5"/>
      <c r="PFR1171" s="5"/>
      <c r="PFS1171" s="5"/>
      <c r="PFT1171" s="5"/>
      <c r="PFU1171" s="5"/>
      <c r="PFV1171" s="5"/>
      <c r="PFW1171" s="5"/>
      <c r="PFX1171" s="5"/>
      <c r="PFY1171" s="5"/>
      <c r="PFZ1171" s="5"/>
      <c r="PGA1171" s="5"/>
      <c r="PGB1171" s="5"/>
      <c r="PGC1171" s="5"/>
      <c r="PGD1171" s="5"/>
      <c r="PGE1171" s="5"/>
      <c r="PGF1171" s="5"/>
      <c r="PGG1171" s="5"/>
      <c r="PGH1171" s="5"/>
      <c r="PGI1171" s="5"/>
      <c r="PGJ1171" s="5"/>
      <c r="PGK1171" s="5"/>
      <c r="PGL1171" s="5"/>
      <c r="PGM1171" s="5"/>
      <c r="PGN1171" s="5"/>
      <c r="PGO1171" s="5"/>
      <c r="PGP1171" s="5"/>
      <c r="PGQ1171" s="5"/>
      <c r="PGR1171" s="5"/>
      <c r="PGS1171" s="5"/>
      <c r="PGT1171" s="5"/>
      <c r="PGU1171" s="5"/>
      <c r="PGV1171" s="5"/>
      <c r="PGW1171" s="5"/>
      <c r="PGX1171" s="5"/>
      <c r="PGY1171" s="5"/>
      <c r="PGZ1171" s="5"/>
      <c r="PHA1171" s="5"/>
      <c r="PHB1171" s="5"/>
      <c r="PHC1171" s="5"/>
      <c r="PHD1171" s="5"/>
      <c r="PHE1171" s="5"/>
      <c r="PHF1171" s="5"/>
      <c r="PHG1171" s="5"/>
      <c r="PHH1171" s="5"/>
      <c r="PHI1171" s="5"/>
      <c r="PHJ1171" s="5"/>
      <c r="PHK1171" s="5"/>
      <c r="PHL1171" s="5"/>
      <c r="PHM1171" s="5"/>
      <c r="PHN1171" s="5"/>
      <c r="PHO1171" s="5"/>
      <c r="PHP1171" s="5"/>
      <c r="PHQ1171" s="5"/>
      <c r="PHR1171" s="5"/>
      <c r="PHS1171" s="5"/>
      <c r="PHT1171" s="5"/>
      <c r="PHU1171" s="5"/>
      <c r="PHV1171" s="5"/>
      <c r="PHW1171" s="5"/>
      <c r="PHX1171" s="5"/>
      <c r="PHY1171" s="5"/>
      <c r="PHZ1171" s="5"/>
      <c r="PIA1171" s="5"/>
      <c r="PIB1171" s="5"/>
      <c r="PIC1171" s="5"/>
      <c r="PID1171" s="5"/>
      <c r="PIE1171" s="5"/>
      <c r="PIF1171" s="5"/>
      <c r="PIG1171" s="5"/>
      <c r="PIH1171" s="5"/>
      <c r="PII1171" s="5"/>
      <c r="PIJ1171" s="5"/>
      <c r="PIK1171" s="5"/>
      <c r="PIL1171" s="5"/>
      <c r="PIM1171" s="5"/>
      <c r="PIN1171" s="5"/>
      <c r="PIO1171" s="5"/>
      <c r="PIP1171" s="5"/>
      <c r="PIQ1171" s="5"/>
      <c r="PIR1171" s="5"/>
      <c r="PIS1171" s="5"/>
      <c r="PIT1171" s="5"/>
      <c r="PIU1171" s="5"/>
      <c r="PIV1171" s="5"/>
      <c r="PIW1171" s="5"/>
      <c r="PIX1171" s="5"/>
      <c r="PIY1171" s="5"/>
      <c r="PIZ1171" s="5"/>
      <c r="PJA1171" s="5"/>
      <c r="PJB1171" s="5"/>
      <c r="PJC1171" s="5"/>
      <c r="PJD1171" s="5"/>
      <c r="PJE1171" s="5"/>
      <c r="PJF1171" s="5"/>
      <c r="PJG1171" s="5"/>
      <c r="PJH1171" s="5"/>
      <c r="PJI1171" s="5"/>
      <c r="PJJ1171" s="5"/>
      <c r="PJK1171" s="5"/>
      <c r="PJL1171" s="5"/>
      <c r="PJM1171" s="5"/>
      <c r="PJN1171" s="5"/>
      <c r="PJO1171" s="5"/>
      <c r="PJP1171" s="5"/>
      <c r="PJQ1171" s="5"/>
      <c r="PJR1171" s="5"/>
      <c r="PJS1171" s="5"/>
      <c r="PJT1171" s="5"/>
      <c r="PJU1171" s="5"/>
      <c r="PJV1171" s="5"/>
      <c r="PJW1171" s="5"/>
      <c r="PJX1171" s="5"/>
      <c r="PJY1171" s="5"/>
      <c r="PJZ1171" s="5"/>
      <c r="PKA1171" s="5"/>
      <c r="PKB1171" s="5"/>
      <c r="PKC1171" s="5"/>
      <c r="PKD1171" s="5"/>
      <c r="PKE1171" s="5"/>
      <c r="PKF1171" s="5"/>
      <c r="PKG1171" s="5"/>
      <c r="PKH1171" s="5"/>
      <c r="PKI1171" s="5"/>
      <c r="PKJ1171" s="5"/>
      <c r="PKK1171" s="5"/>
      <c r="PKL1171" s="5"/>
      <c r="PKM1171" s="5"/>
      <c r="PKN1171" s="5"/>
      <c r="PKO1171" s="5"/>
      <c r="PKP1171" s="5"/>
      <c r="PKQ1171" s="5"/>
      <c r="PKR1171" s="5"/>
      <c r="PKS1171" s="5"/>
      <c r="PKT1171" s="5"/>
      <c r="PKU1171" s="5"/>
      <c r="PKV1171" s="5"/>
      <c r="PKW1171" s="5"/>
      <c r="PKX1171" s="5"/>
      <c r="PKY1171" s="5"/>
      <c r="PKZ1171" s="5"/>
      <c r="PLA1171" s="5"/>
      <c r="PLB1171" s="5"/>
      <c r="PLC1171" s="5"/>
      <c r="PLD1171" s="5"/>
      <c r="PLE1171" s="5"/>
      <c r="PLF1171" s="5"/>
      <c r="PLG1171" s="5"/>
      <c r="PLH1171" s="5"/>
      <c r="PLI1171" s="5"/>
      <c r="PLJ1171" s="5"/>
      <c r="PLK1171" s="5"/>
      <c r="PLL1171" s="5"/>
      <c r="PLM1171" s="5"/>
      <c r="PLN1171" s="5"/>
      <c r="PLO1171" s="5"/>
      <c r="PLP1171" s="5"/>
      <c r="PLQ1171" s="5"/>
      <c r="PLR1171" s="5"/>
      <c r="PLS1171" s="5"/>
      <c r="PLT1171" s="5"/>
      <c r="PLU1171" s="5"/>
      <c r="PLV1171" s="5"/>
      <c r="PLW1171" s="5"/>
      <c r="PLX1171" s="5"/>
      <c r="PLY1171" s="5"/>
      <c r="PLZ1171" s="5"/>
      <c r="PMA1171" s="5"/>
      <c r="PMB1171" s="5"/>
      <c r="PMC1171" s="5"/>
      <c r="PMD1171" s="5"/>
      <c r="PME1171" s="5"/>
      <c r="PMF1171" s="5"/>
      <c r="PMG1171" s="5"/>
      <c r="PMH1171" s="5"/>
      <c r="PMI1171" s="5"/>
      <c r="PMJ1171" s="5"/>
      <c r="PMK1171" s="5"/>
      <c r="PML1171" s="5"/>
      <c r="PMM1171" s="5"/>
      <c r="PMN1171" s="5"/>
      <c r="PMO1171" s="5"/>
      <c r="PMP1171" s="5"/>
      <c r="PMQ1171" s="5"/>
      <c r="PMR1171" s="5"/>
      <c r="PMS1171" s="5"/>
      <c r="PMT1171" s="5"/>
      <c r="PMU1171" s="5"/>
      <c r="PMV1171" s="5"/>
      <c r="PMW1171" s="5"/>
      <c r="PMX1171" s="5"/>
      <c r="PMY1171" s="5"/>
      <c r="PMZ1171" s="5"/>
      <c r="PNA1171" s="5"/>
      <c r="PNB1171" s="5"/>
      <c r="PNC1171" s="5"/>
      <c r="PND1171" s="5"/>
      <c r="PNE1171" s="5"/>
      <c r="PNF1171" s="5"/>
      <c r="PNG1171" s="5"/>
      <c r="PNH1171" s="5"/>
      <c r="PNI1171" s="5"/>
      <c r="PNJ1171" s="5"/>
      <c r="PNK1171" s="5"/>
      <c r="PNL1171" s="5"/>
      <c r="PNM1171" s="5"/>
      <c r="PNN1171" s="5"/>
      <c r="PNO1171" s="5"/>
      <c r="PNP1171" s="5"/>
      <c r="PNQ1171" s="5"/>
      <c r="PNR1171" s="5"/>
      <c r="PNS1171" s="5"/>
      <c r="PNT1171" s="5"/>
      <c r="PNU1171" s="5"/>
      <c r="PNV1171" s="5"/>
      <c r="PNW1171" s="5"/>
      <c r="PNX1171" s="5"/>
      <c r="PNY1171" s="5"/>
      <c r="PNZ1171" s="5"/>
      <c r="POA1171" s="5"/>
      <c r="POB1171" s="5"/>
      <c r="POC1171" s="5"/>
      <c r="POD1171" s="5"/>
      <c r="POE1171" s="5"/>
      <c r="POF1171" s="5"/>
      <c r="POG1171" s="5"/>
      <c r="POH1171" s="5"/>
      <c r="POI1171" s="5"/>
      <c r="POJ1171" s="5"/>
      <c r="POK1171" s="5"/>
      <c r="POL1171" s="5"/>
      <c r="POM1171" s="5"/>
      <c r="PON1171" s="5"/>
      <c r="POO1171" s="5"/>
      <c r="POP1171" s="5"/>
      <c r="POQ1171" s="5"/>
      <c r="POR1171" s="5"/>
      <c r="POS1171" s="5"/>
      <c r="POT1171" s="5"/>
      <c r="POU1171" s="5"/>
      <c r="POV1171" s="5"/>
      <c r="POW1171" s="5"/>
      <c r="POX1171" s="5"/>
      <c r="POY1171" s="5"/>
      <c r="POZ1171" s="5"/>
      <c r="PPA1171" s="5"/>
      <c r="PPB1171" s="5"/>
      <c r="PPC1171" s="5"/>
      <c r="PPD1171" s="5"/>
      <c r="PPE1171" s="5"/>
      <c r="PPF1171" s="5"/>
      <c r="PPG1171" s="5"/>
      <c r="PPH1171" s="5"/>
      <c r="PPI1171" s="5"/>
      <c r="PPJ1171" s="5"/>
      <c r="PPK1171" s="5"/>
      <c r="PPL1171" s="5"/>
      <c r="PPM1171" s="5"/>
      <c r="PPN1171" s="5"/>
      <c r="PPO1171" s="5"/>
      <c r="PPP1171" s="5"/>
      <c r="PPQ1171" s="5"/>
      <c r="PPR1171" s="5"/>
      <c r="PPS1171" s="5"/>
      <c r="PPT1171" s="5"/>
      <c r="PPU1171" s="5"/>
      <c r="PPV1171" s="5"/>
      <c r="PPW1171" s="5"/>
      <c r="PPX1171" s="5"/>
      <c r="PPY1171" s="5"/>
      <c r="PPZ1171" s="5"/>
      <c r="PQA1171" s="5"/>
      <c r="PQB1171" s="5"/>
      <c r="PQC1171" s="5"/>
      <c r="PQD1171" s="5"/>
      <c r="PQE1171" s="5"/>
      <c r="PQF1171" s="5"/>
      <c r="PQG1171" s="5"/>
      <c r="PQH1171" s="5"/>
      <c r="PQI1171" s="5"/>
      <c r="PQJ1171" s="5"/>
      <c r="PQK1171" s="5"/>
      <c r="PQL1171" s="5"/>
      <c r="PQM1171" s="5"/>
      <c r="PQN1171" s="5"/>
      <c r="PQO1171" s="5"/>
      <c r="PQP1171" s="5"/>
      <c r="PQQ1171" s="5"/>
      <c r="PQR1171" s="5"/>
      <c r="PQS1171" s="5"/>
      <c r="PQT1171" s="5"/>
      <c r="PQU1171" s="5"/>
      <c r="PQV1171" s="5"/>
      <c r="PQW1171" s="5"/>
      <c r="PQX1171" s="5"/>
      <c r="PQY1171" s="5"/>
      <c r="PQZ1171" s="5"/>
      <c r="PRA1171" s="5"/>
      <c r="PRB1171" s="5"/>
      <c r="PRC1171" s="5"/>
      <c r="PRD1171" s="5"/>
      <c r="PRE1171" s="5"/>
      <c r="PRF1171" s="5"/>
      <c r="PRG1171" s="5"/>
      <c r="PRH1171" s="5"/>
      <c r="PRI1171" s="5"/>
      <c r="PRJ1171" s="5"/>
      <c r="PRK1171" s="5"/>
      <c r="PRL1171" s="5"/>
      <c r="PRM1171" s="5"/>
      <c r="PRN1171" s="5"/>
      <c r="PRO1171" s="5"/>
      <c r="PRP1171" s="5"/>
      <c r="PRQ1171" s="5"/>
      <c r="PRR1171" s="5"/>
      <c r="PRS1171" s="5"/>
      <c r="PRT1171" s="5"/>
      <c r="PRU1171" s="5"/>
      <c r="PRV1171" s="5"/>
      <c r="PRW1171" s="5"/>
      <c r="PRX1171" s="5"/>
      <c r="PRY1171" s="5"/>
      <c r="PRZ1171" s="5"/>
      <c r="PSA1171" s="5"/>
      <c r="PSB1171" s="5"/>
      <c r="PSC1171" s="5"/>
      <c r="PSD1171" s="5"/>
      <c r="PSE1171" s="5"/>
      <c r="PSF1171" s="5"/>
      <c r="PSG1171" s="5"/>
      <c r="PSH1171" s="5"/>
      <c r="PSI1171" s="5"/>
      <c r="PSJ1171" s="5"/>
      <c r="PSK1171" s="5"/>
      <c r="PSL1171" s="5"/>
      <c r="PSM1171" s="5"/>
      <c r="PSN1171" s="5"/>
      <c r="PSO1171" s="5"/>
      <c r="PSP1171" s="5"/>
      <c r="PSQ1171" s="5"/>
      <c r="PSR1171" s="5"/>
      <c r="PSS1171" s="5"/>
      <c r="PST1171" s="5"/>
      <c r="PSU1171" s="5"/>
      <c r="PSV1171" s="5"/>
      <c r="PSW1171" s="5"/>
      <c r="PSX1171" s="5"/>
      <c r="PSY1171" s="5"/>
      <c r="PSZ1171" s="5"/>
      <c r="PTA1171" s="5"/>
      <c r="PTB1171" s="5"/>
      <c r="PTC1171" s="5"/>
      <c r="PTD1171" s="5"/>
      <c r="PTE1171" s="5"/>
      <c r="PTF1171" s="5"/>
      <c r="PTG1171" s="5"/>
      <c r="PTH1171" s="5"/>
      <c r="PTI1171" s="5"/>
      <c r="PTJ1171" s="5"/>
      <c r="PTK1171" s="5"/>
      <c r="PTL1171" s="5"/>
      <c r="PTM1171" s="5"/>
      <c r="PTN1171" s="5"/>
      <c r="PTO1171" s="5"/>
      <c r="PTP1171" s="5"/>
      <c r="PTQ1171" s="5"/>
      <c r="PTR1171" s="5"/>
      <c r="PTS1171" s="5"/>
      <c r="PTT1171" s="5"/>
      <c r="PTU1171" s="5"/>
      <c r="PTV1171" s="5"/>
      <c r="PTW1171" s="5"/>
      <c r="PTX1171" s="5"/>
      <c r="PTY1171" s="5"/>
      <c r="PTZ1171" s="5"/>
      <c r="PUA1171" s="5"/>
      <c r="PUB1171" s="5"/>
      <c r="PUC1171" s="5"/>
      <c r="PUD1171" s="5"/>
      <c r="PUE1171" s="5"/>
      <c r="PUF1171" s="5"/>
      <c r="PUG1171" s="5"/>
      <c r="PUH1171" s="5"/>
      <c r="PUI1171" s="5"/>
      <c r="PUJ1171" s="5"/>
      <c r="PUK1171" s="5"/>
      <c r="PUL1171" s="5"/>
      <c r="PUM1171" s="5"/>
      <c r="PUN1171" s="5"/>
      <c r="PUO1171" s="5"/>
      <c r="PUP1171" s="5"/>
      <c r="PUQ1171" s="5"/>
      <c r="PUR1171" s="5"/>
      <c r="PUS1171" s="5"/>
      <c r="PUT1171" s="5"/>
      <c r="PUU1171" s="5"/>
      <c r="PUV1171" s="5"/>
      <c r="PUW1171" s="5"/>
      <c r="PUX1171" s="5"/>
      <c r="PUY1171" s="5"/>
      <c r="PUZ1171" s="5"/>
      <c r="PVA1171" s="5"/>
      <c r="PVB1171" s="5"/>
      <c r="PVC1171" s="5"/>
      <c r="PVD1171" s="5"/>
      <c r="PVE1171" s="5"/>
      <c r="PVF1171" s="5"/>
      <c r="PVG1171" s="5"/>
      <c r="PVH1171" s="5"/>
      <c r="PVI1171" s="5"/>
      <c r="PVJ1171" s="5"/>
      <c r="PVK1171" s="5"/>
      <c r="PVL1171" s="5"/>
      <c r="PVM1171" s="5"/>
      <c r="PVN1171" s="5"/>
      <c r="PVO1171" s="5"/>
      <c r="PVP1171" s="5"/>
      <c r="PVQ1171" s="5"/>
      <c r="PVR1171" s="5"/>
      <c r="PVS1171" s="5"/>
      <c r="PVT1171" s="5"/>
      <c r="PVU1171" s="5"/>
      <c r="PVV1171" s="5"/>
      <c r="PVW1171" s="5"/>
      <c r="PVX1171" s="5"/>
      <c r="PVY1171" s="5"/>
      <c r="PVZ1171" s="5"/>
      <c r="PWA1171" s="5"/>
      <c r="PWB1171" s="5"/>
      <c r="PWC1171" s="5"/>
      <c r="PWD1171" s="5"/>
      <c r="PWE1171" s="5"/>
      <c r="PWF1171" s="5"/>
      <c r="PWG1171" s="5"/>
      <c r="PWH1171" s="5"/>
      <c r="PWI1171" s="5"/>
      <c r="PWJ1171" s="5"/>
      <c r="PWK1171" s="5"/>
      <c r="PWL1171" s="5"/>
      <c r="PWM1171" s="5"/>
      <c r="PWN1171" s="5"/>
      <c r="PWO1171" s="5"/>
      <c r="PWP1171" s="5"/>
      <c r="PWQ1171" s="5"/>
      <c r="PWR1171" s="5"/>
      <c r="PWS1171" s="5"/>
      <c r="PWT1171" s="5"/>
      <c r="PWU1171" s="5"/>
      <c r="PWV1171" s="5"/>
      <c r="PWW1171" s="5"/>
      <c r="PWX1171" s="5"/>
      <c r="PWY1171" s="5"/>
      <c r="PWZ1171" s="5"/>
      <c r="PXA1171" s="5"/>
      <c r="PXB1171" s="5"/>
      <c r="PXC1171" s="5"/>
      <c r="PXD1171" s="5"/>
      <c r="PXE1171" s="5"/>
      <c r="PXF1171" s="5"/>
      <c r="PXG1171" s="5"/>
      <c r="PXH1171" s="5"/>
      <c r="PXI1171" s="5"/>
      <c r="PXJ1171" s="5"/>
      <c r="PXK1171" s="5"/>
      <c r="PXL1171" s="5"/>
      <c r="PXM1171" s="5"/>
      <c r="PXN1171" s="5"/>
      <c r="PXO1171" s="5"/>
      <c r="PXP1171" s="5"/>
      <c r="PXQ1171" s="5"/>
      <c r="PXR1171" s="5"/>
      <c r="PXS1171" s="5"/>
      <c r="PXT1171" s="5"/>
      <c r="PXU1171" s="5"/>
      <c r="PXV1171" s="5"/>
      <c r="PXW1171" s="5"/>
      <c r="PXX1171" s="5"/>
      <c r="PXY1171" s="5"/>
      <c r="PXZ1171" s="5"/>
      <c r="PYA1171" s="5"/>
      <c r="PYB1171" s="5"/>
      <c r="PYC1171" s="5"/>
      <c r="PYD1171" s="5"/>
      <c r="PYE1171" s="5"/>
      <c r="PYF1171" s="5"/>
      <c r="PYG1171" s="5"/>
      <c r="PYH1171" s="5"/>
      <c r="PYI1171" s="5"/>
      <c r="PYJ1171" s="5"/>
      <c r="PYK1171" s="5"/>
      <c r="PYL1171" s="5"/>
      <c r="PYM1171" s="5"/>
      <c r="PYN1171" s="5"/>
      <c r="PYO1171" s="5"/>
      <c r="PYP1171" s="5"/>
      <c r="PYQ1171" s="5"/>
      <c r="PYR1171" s="5"/>
      <c r="PYS1171" s="5"/>
      <c r="PYT1171" s="5"/>
      <c r="PYU1171" s="5"/>
      <c r="PYV1171" s="5"/>
      <c r="PYW1171" s="5"/>
      <c r="PYX1171" s="5"/>
      <c r="PYY1171" s="5"/>
      <c r="PYZ1171" s="5"/>
      <c r="PZA1171" s="5"/>
      <c r="PZB1171" s="5"/>
      <c r="PZC1171" s="5"/>
      <c r="PZD1171" s="5"/>
      <c r="PZE1171" s="5"/>
      <c r="PZF1171" s="5"/>
      <c r="PZG1171" s="5"/>
      <c r="PZH1171" s="5"/>
      <c r="PZI1171" s="5"/>
      <c r="PZJ1171" s="5"/>
      <c r="PZK1171" s="5"/>
      <c r="PZL1171" s="5"/>
      <c r="PZM1171" s="5"/>
      <c r="PZN1171" s="5"/>
      <c r="PZO1171" s="5"/>
      <c r="PZP1171" s="5"/>
      <c r="PZQ1171" s="5"/>
      <c r="PZR1171" s="5"/>
      <c r="PZS1171" s="5"/>
      <c r="PZT1171" s="5"/>
      <c r="PZU1171" s="5"/>
      <c r="PZV1171" s="5"/>
      <c r="PZW1171" s="5"/>
      <c r="PZX1171" s="5"/>
      <c r="PZY1171" s="5"/>
      <c r="PZZ1171" s="5"/>
      <c r="QAA1171" s="5"/>
      <c r="QAB1171" s="5"/>
      <c r="QAC1171" s="5"/>
      <c r="QAD1171" s="5"/>
      <c r="QAE1171" s="5"/>
      <c r="QAF1171" s="5"/>
      <c r="QAG1171" s="5"/>
      <c r="QAH1171" s="5"/>
      <c r="QAI1171" s="5"/>
      <c r="QAJ1171" s="5"/>
      <c r="QAK1171" s="5"/>
      <c r="QAL1171" s="5"/>
      <c r="QAM1171" s="5"/>
      <c r="QAN1171" s="5"/>
      <c r="QAO1171" s="5"/>
      <c r="QAP1171" s="5"/>
      <c r="QAQ1171" s="5"/>
      <c r="QAR1171" s="5"/>
      <c r="QAS1171" s="5"/>
      <c r="QAT1171" s="5"/>
      <c r="QAU1171" s="5"/>
      <c r="QAV1171" s="5"/>
      <c r="QAW1171" s="5"/>
      <c r="QAX1171" s="5"/>
      <c r="QAY1171" s="5"/>
      <c r="QAZ1171" s="5"/>
      <c r="QBA1171" s="5"/>
      <c r="QBB1171" s="5"/>
      <c r="QBC1171" s="5"/>
      <c r="QBD1171" s="5"/>
      <c r="QBE1171" s="5"/>
      <c r="QBF1171" s="5"/>
      <c r="QBG1171" s="5"/>
      <c r="QBH1171" s="5"/>
      <c r="QBI1171" s="5"/>
      <c r="QBJ1171" s="5"/>
      <c r="QBK1171" s="5"/>
      <c r="QBL1171" s="5"/>
      <c r="QBM1171" s="5"/>
      <c r="QBN1171" s="5"/>
      <c r="QBO1171" s="5"/>
      <c r="QBP1171" s="5"/>
      <c r="QBQ1171" s="5"/>
      <c r="QBR1171" s="5"/>
      <c r="QBS1171" s="5"/>
      <c r="QBT1171" s="5"/>
      <c r="QBU1171" s="5"/>
      <c r="QBV1171" s="5"/>
      <c r="QBW1171" s="5"/>
      <c r="QBX1171" s="5"/>
      <c r="QBY1171" s="5"/>
      <c r="QBZ1171" s="5"/>
      <c r="QCA1171" s="5"/>
      <c r="QCB1171" s="5"/>
      <c r="QCC1171" s="5"/>
      <c r="QCD1171" s="5"/>
      <c r="QCE1171" s="5"/>
      <c r="QCF1171" s="5"/>
      <c r="QCG1171" s="5"/>
      <c r="QCH1171" s="5"/>
      <c r="QCI1171" s="5"/>
      <c r="QCJ1171" s="5"/>
      <c r="QCK1171" s="5"/>
      <c r="QCL1171" s="5"/>
      <c r="QCM1171" s="5"/>
      <c r="QCN1171" s="5"/>
      <c r="QCO1171" s="5"/>
      <c r="QCP1171" s="5"/>
      <c r="QCQ1171" s="5"/>
      <c r="QCR1171" s="5"/>
      <c r="QCS1171" s="5"/>
      <c r="QCT1171" s="5"/>
      <c r="QCU1171" s="5"/>
      <c r="QCV1171" s="5"/>
      <c r="QCW1171" s="5"/>
      <c r="QCX1171" s="5"/>
      <c r="QCY1171" s="5"/>
      <c r="QCZ1171" s="5"/>
      <c r="QDA1171" s="5"/>
      <c r="QDB1171" s="5"/>
      <c r="QDC1171" s="5"/>
      <c r="QDD1171" s="5"/>
      <c r="QDE1171" s="5"/>
      <c r="QDF1171" s="5"/>
      <c r="QDG1171" s="5"/>
      <c r="QDH1171" s="5"/>
      <c r="QDI1171" s="5"/>
      <c r="QDJ1171" s="5"/>
      <c r="QDK1171" s="5"/>
      <c r="QDL1171" s="5"/>
      <c r="QDM1171" s="5"/>
      <c r="QDN1171" s="5"/>
      <c r="QDO1171" s="5"/>
      <c r="QDP1171" s="5"/>
      <c r="QDQ1171" s="5"/>
      <c r="QDR1171" s="5"/>
      <c r="QDS1171" s="5"/>
      <c r="QDT1171" s="5"/>
      <c r="QDU1171" s="5"/>
      <c r="QDV1171" s="5"/>
      <c r="QDW1171" s="5"/>
      <c r="QDX1171" s="5"/>
      <c r="QDY1171" s="5"/>
      <c r="QDZ1171" s="5"/>
      <c r="QEA1171" s="5"/>
      <c r="QEB1171" s="5"/>
      <c r="QEC1171" s="5"/>
      <c r="QED1171" s="5"/>
      <c r="QEE1171" s="5"/>
      <c r="QEF1171" s="5"/>
      <c r="QEG1171" s="5"/>
      <c r="QEH1171" s="5"/>
      <c r="QEI1171" s="5"/>
      <c r="QEJ1171" s="5"/>
      <c r="QEK1171" s="5"/>
      <c r="QEL1171" s="5"/>
      <c r="QEM1171" s="5"/>
      <c r="QEN1171" s="5"/>
      <c r="QEO1171" s="5"/>
      <c r="QEP1171" s="5"/>
      <c r="QEQ1171" s="5"/>
      <c r="QER1171" s="5"/>
      <c r="QES1171" s="5"/>
      <c r="QET1171" s="5"/>
      <c r="QEU1171" s="5"/>
      <c r="QEV1171" s="5"/>
      <c r="QEW1171" s="5"/>
      <c r="QEX1171" s="5"/>
      <c r="QEY1171" s="5"/>
      <c r="QEZ1171" s="5"/>
      <c r="QFA1171" s="5"/>
      <c r="QFB1171" s="5"/>
      <c r="QFC1171" s="5"/>
      <c r="QFD1171" s="5"/>
      <c r="QFE1171" s="5"/>
      <c r="QFF1171" s="5"/>
      <c r="QFG1171" s="5"/>
      <c r="QFH1171" s="5"/>
      <c r="QFI1171" s="5"/>
      <c r="QFJ1171" s="5"/>
      <c r="QFK1171" s="5"/>
      <c r="QFL1171" s="5"/>
      <c r="QFM1171" s="5"/>
      <c r="QFN1171" s="5"/>
      <c r="QFO1171" s="5"/>
      <c r="QFP1171" s="5"/>
      <c r="QFQ1171" s="5"/>
      <c r="QFR1171" s="5"/>
      <c r="QFS1171" s="5"/>
      <c r="QFT1171" s="5"/>
      <c r="QFU1171" s="5"/>
      <c r="QFV1171" s="5"/>
      <c r="QFW1171" s="5"/>
      <c r="QFX1171" s="5"/>
      <c r="QFY1171" s="5"/>
      <c r="QFZ1171" s="5"/>
      <c r="QGA1171" s="5"/>
      <c r="QGB1171" s="5"/>
      <c r="QGC1171" s="5"/>
      <c r="QGD1171" s="5"/>
      <c r="QGE1171" s="5"/>
      <c r="QGF1171" s="5"/>
      <c r="QGG1171" s="5"/>
      <c r="QGH1171" s="5"/>
      <c r="QGI1171" s="5"/>
      <c r="QGJ1171" s="5"/>
      <c r="QGK1171" s="5"/>
      <c r="QGL1171" s="5"/>
      <c r="QGM1171" s="5"/>
      <c r="QGN1171" s="5"/>
      <c r="QGO1171" s="5"/>
      <c r="QGP1171" s="5"/>
      <c r="QGQ1171" s="5"/>
      <c r="QGR1171" s="5"/>
      <c r="QGS1171" s="5"/>
      <c r="QGT1171" s="5"/>
      <c r="QGU1171" s="5"/>
      <c r="QGV1171" s="5"/>
      <c r="QGW1171" s="5"/>
      <c r="QGX1171" s="5"/>
      <c r="QGY1171" s="5"/>
      <c r="QGZ1171" s="5"/>
      <c r="QHA1171" s="5"/>
      <c r="QHB1171" s="5"/>
      <c r="QHC1171" s="5"/>
      <c r="QHD1171" s="5"/>
      <c r="QHE1171" s="5"/>
      <c r="QHF1171" s="5"/>
      <c r="QHG1171" s="5"/>
      <c r="QHH1171" s="5"/>
      <c r="QHI1171" s="5"/>
      <c r="QHJ1171" s="5"/>
      <c r="QHK1171" s="5"/>
      <c r="QHL1171" s="5"/>
      <c r="QHM1171" s="5"/>
      <c r="QHN1171" s="5"/>
      <c r="QHO1171" s="5"/>
      <c r="QHP1171" s="5"/>
      <c r="QHQ1171" s="5"/>
      <c r="QHR1171" s="5"/>
      <c r="QHS1171" s="5"/>
      <c r="QHT1171" s="5"/>
      <c r="QHU1171" s="5"/>
      <c r="QHV1171" s="5"/>
      <c r="QHW1171" s="5"/>
      <c r="QHX1171" s="5"/>
      <c r="QHY1171" s="5"/>
      <c r="QHZ1171" s="5"/>
      <c r="QIA1171" s="5"/>
      <c r="QIB1171" s="5"/>
      <c r="QIC1171" s="5"/>
      <c r="QID1171" s="5"/>
      <c r="QIE1171" s="5"/>
      <c r="QIF1171" s="5"/>
      <c r="QIG1171" s="5"/>
      <c r="QIH1171" s="5"/>
      <c r="QII1171" s="5"/>
      <c r="QIJ1171" s="5"/>
      <c r="QIK1171" s="5"/>
      <c r="QIL1171" s="5"/>
      <c r="QIM1171" s="5"/>
      <c r="QIN1171" s="5"/>
      <c r="QIO1171" s="5"/>
      <c r="QIP1171" s="5"/>
      <c r="QIQ1171" s="5"/>
      <c r="QIR1171" s="5"/>
      <c r="QIS1171" s="5"/>
      <c r="QIT1171" s="5"/>
      <c r="QIU1171" s="5"/>
      <c r="QIV1171" s="5"/>
      <c r="QIW1171" s="5"/>
      <c r="QIX1171" s="5"/>
      <c r="QIY1171" s="5"/>
      <c r="QIZ1171" s="5"/>
      <c r="QJA1171" s="5"/>
      <c r="QJB1171" s="5"/>
      <c r="QJC1171" s="5"/>
      <c r="QJD1171" s="5"/>
      <c r="QJE1171" s="5"/>
      <c r="QJF1171" s="5"/>
      <c r="QJG1171" s="5"/>
      <c r="QJH1171" s="5"/>
      <c r="QJI1171" s="5"/>
      <c r="QJJ1171" s="5"/>
      <c r="QJK1171" s="5"/>
      <c r="QJL1171" s="5"/>
      <c r="QJM1171" s="5"/>
      <c r="QJN1171" s="5"/>
      <c r="QJO1171" s="5"/>
      <c r="QJP1171" s="5"/>
      <c r="QJQ1171" s="5"/>
      <c r="QJR1171" s="5"/>
      <c r="QJS1171" s="5"/>
      <c r="QJT1171" s="5"/>
      <c r="QJU1171" s="5"/>
      <c r="QJV1171" s="5"/>
      <c r="QJW1171" s="5"/>
      <c r="QJX1171" s="5"/>
      <c r="QJY1171" s="5"/>
      <c r="QJZ1171" s="5"/>
      <c r="QKA1171" s="5"/>
      <c r="QKB1171" s="5"/>
      <c r="QKC1171" s="5"/>
      <c r="QKD1171" s="5"/>
      <c r="QKE1171" s="5"/>
      <c r="QKF1171" s="5"/>
      <c r="QKG1171" s="5"/>
      <c r="QKH1171" s="5"/>
      <c r="QKI1171" s="5"/>
      <c r="QKJ1171" s="5"/>
      <c r="QKK1171" s="5"/>
      <c r="QKL1171" s="5"/>
      <c r="QKM1171" s="5"/>
      <c r="QKN1171" s="5"/>
      <c r="QKO1171" s="5"/>
      <c r="QKP1171" s="5"/>
      <c r="QKQ1171" s="5"/>
      <c r="QKR1171" s="5"/>
      <c r="QKS1171" s="5"/>
      <c r="QKT1171" s="5"/>
      <c r="QKU1171" s="5"/>
      <c r="QKV1171" s="5"/>
      <c r="QKW1171" s="5"/>
      <c r="QKX1171" s="5"/>
      <c r="QKY1171" s="5"/>
      <c r="QKZ1171" s="5"/>
      <c r="QLA1171" s="5"/>
      <c r="QLB1171" s="5"/>
      <c r="QLC1171" s="5"/>
      <c r="QLD1171" s="5"/>
      <c r="QLE1171" s="5"/>
      <c r="QLF1171" s="5"/>
      <c r="QLG1171" s="5"/>
      <c r="QLH1171" s="5"/>
      <c r="QLI1171" s="5"/>
      <c r="QLJ1171" s="5"/>
      <c r="QLK1171" s="5"/>
      <c r="QLL1171" s="5"/>
      <c r="QLM1171" s="5"/>
      <c r="QLN1171" s="5"/>
      <c r="QLO1171" s="5"/>
      <c r="QLP1171" s="5"/>
      <c r="QLQ1171" s="5"/>
      <c r="QLR1171" s="5"/>
      <c r="QLS1171" s="5"/>
      <c r="QLT1171" s="5"/>
      <c r="QLU1171" s="5"/>
      <c r="QLV1171" s="5"/>
      <c r="QLW1171" s="5"/>
      <c r="QLX1171" s="5"/>
      <c r="QLY1171" s="5"/>
      <c r="QLZ1171" s="5"/>
      <c r="QMA1171" s="5"/>
      <c r="QMB1171" s="5"/>
      <c r="QMC1171" s="5"/>
      <c r="QMD1171" s="5"/>
      <c r="QME1171" s="5"/>
      <c r="QMF1171" s="5"/>
      <c r="QMG1171" s="5"/>
      <c r="QMH1171" s="5"/>
      <c r="QMI1171" s="5"/>
      <c r="QMJ1171" s="5"/>
      <c r="QMK1171" s="5"/>
      <c r="QML1171" s="5"/>
      <c r="QMM1171" s="5"/>
      <c r="QMN1171" s="5"/>
      <c r="QMO1171" s="5"/>
      <c r="QMP1171" s="5"/>
      <c r="QMQ1171" s="5"/>
      <c r="QMR1171" s="5"/>
      <c r="QMS1171" s="5"/>
      <c r="QMT1171" s="5"/>
      <c r="QMU1171" s="5"/>
      <c r="QMV1171" s="5"/>
      <c r="QMW1171" s="5"/>
      <c r="QMX1171" s="5"/>
      <c r="QMY1171" s="5"/>
      <c r="QMZ1171" s="5"/>
      <c r="QNA1171" s="5"/>
      <c r="QNB1171" s="5"/>
      <c r="QNC1171" s="5"/>
      <c r="QND1171" s="5"/>
      <c r="QNE1171" s="5"/>
      <c r="QNF1171" s="5"/>
      <c r="QNG1171" s="5"/>
      <c r="QNH1171" s="5"/>
      <c r="QNI1171" s="5"/>
      <c r="QNJ1171" s="5"/>
      <c r="QNK1171" s="5"/>
      <c r="QNL1171" s="5"/>
      <c r="QNM1171" s="5"/>
      <c r="QNN1171" s="5"/>
      <c r="QNO1171" s="5"/>
      <c r="QNP1171" s="5"/>
      <c r="QNQ1171" s="5"/>
      <c r="QNR1171" s="5"/>
      <c r="QNS1171" s="5"/>
      <c r="QNT1171" s="5"/>
      <c r="QNU1171" s="5"/>
      <c r="QNV1171" s="5"/>
      <c r="QNW1171" s="5"/>
      <c r="QNX1171" s="5"/>
      <c r="QNY1171" s="5"/>
      <c r="QNZ1171" s="5"/>
      <c r="QOA1171" s="5"/>
      <c r="QOB1171" s="5"/>
      <c r="QOC1171" s="5"/>
      <c r="QOD1171" s="5"/>
      <c r="QOE1171" s="5"/>
      <c r="QOF1171" s="5"/>
      <c r="QOG1171" s="5"/>
      <c r="QOH1171" s="5"/>
      <c r="QOI1171" s="5"/>
      <c r="QOJ1171" s="5"/>
      <c r="QOK1171" s="5"/>
      <c r="QOL1171" s="5"/>
      <c r="QOM1171" s="5"/>
      <c r="QON1171" s="5"/>
      <c r="QOO1171" s="5"/>
      <c r="QOP1171" s="5"/>
      <c r="QOQ1171" s="5"/>
      <c r="QOR1171" s="5"/>
      <c r="QOS1171" s="5"/>
      <c r="QOT1171" s="5"/>
      <c r="QOU1171" s="5"/>
      <c r="QOV1171" s="5"/>
      <c r="QOW1171" s="5"/>
      <c r="QOX1171" s="5"/>
      <c r="QOY1171" s="5"/>
      <c r="QOZ1171" s="5"/>
      <c r="QPA1171" s="5"/>
      <c r="QPB1171" s="5"/>
      <c r="QPC1171" s="5"/>
      <c r="QPD1171" s="5"/>
      <c r="QPE1171" s="5"/>
      <c r="QPF1171" s="5"/>
      <c r="QPG1171" s="5"/>
      <c r="QPH1171" s="5"/>
      <c r="QPI1171" s="5"/>
      <c r="QPJ1171" s="5"/>
      <c r="QPK1171" s="5"/>
      <c r="QPL1171" s="5"/>
      <c r="QPM1171" s="5"/>
      <c r="QPN1171" s="5"/>
      <c r="QPO1171" s="5"/>
      <c r="QPP1171" s="5"/>
      <c r="QPQ1171" s="5"/>
      <c r="QPR1171" s="5"/>
      <c r="QPS1171" s="5"/>
      <c r="QPT1171" s="5"/>
      <c r="QPU1171" s="5"/>
      <c r="QPV1171" s="5"/>
      <c r="QPW1171" s="5"/>
      <c r="QPX1171" s="5"/>
      <c r="QPY1171" s="5"/>
      <c r="QPZ1171" s="5"/>
      <c r="QQA1171" s="5"/>
      <c r="QQB1171" s="5"/>
      <c r="QQC1171" s="5"/>
      <c r="QQD1171" s="5"/>
      <c r="QQE1171" s="5"/>
      <c r="QQF1171" s="5"/>
      <c r="QQG1171" s="5"/>
      <c r="QQH1171" s="5"/>
      <c r="QQI1171" s="5"/>
      <c r="QQJ1171" s="5"/>
      <c r="QQK1171" s="5"/>
      <c r="QQL1171" s="5"/>
      <c r="QQM1171" s="5"/>
      <c r="QQN1171" s="5"/>
      <c r="QQO1171" s="5"/>
      <c r="QQP1171" s="5"/>
      <c r="QQQ1171" s="5"/>
      <c r="QQR1171" s="5"/>
      <c r="QQS1171" s="5"/>
      <c r="QQT1171" s="5"/>
      <c r="QQU1171" s="5"/>
      <c r="QQV1171" s="5"/>
      <c r="QQW1171" s="5"/>
      <c r="QQX1171" s="5"/>
      <c r="QQY1171" s="5"/>
      <c r="QQZ1171" s="5"/>
      <c r="QRA1171" s="5"/>
      <c r="QRB1171" s="5"/>
      <c r="QRC1171" s="5"/>
      <c r="QRD1171" s="5"/>
      <c r="QRE1171" s="5"/>
      <c r="QRF1171" s="5"/>
      <c r="QRG1171" s="5"/>
      <c r="QRH1171" s="5"/>
      <c r="QRI1171" s="5"/>
      <c r="QRJ1171" s="5"/>
      <c r="QRK1171" s="5"/>
      <c r="QRL1171" s="5"/>
      <c r="QRM1171" s="5"/>
      <c r="QRN1171" s="5"/>
      <c r="QRO1171" s="5"/>
      <c r="QRP1171" s="5"/>
      <c r="QRQ1171" s="5"/>
      <c r="QRR1171" s="5"/>
      <c r="QRS1171" s="5"/>
      <c r="QRT1171" s="5"/>
      <c r="QRU1171" s="5"/>
      <c r="QRV1171" s="5"/>
      <c r="QRW1171" s="5"/>
      <c r="QRX1171" s="5"/>
      <c r="QRY1171" s="5"/>
      <c r="QRZ1171" s="5"/>
      <c r="QSA1171" s="5"/>
      <c r="QSB1171" s="5"/>
      <c r="QSC1171" s="5"/>
      <c r="QSD1171" s="5"/>
      <c r="QSE1171" s="5"/>
      <c r="QSF1171" s="5"/>
      <c r="QSG1171" s="5"/>
      <c r="QSH1171" s="5"/>
      <c r="QSI1171" s="5"/>
      <c r="QSJ1171" s="5"/>
      <c r="QSK1171" s="5"/>
      <c r="QSL1171" s="5"/>
      <c r="QSM1171" s="5"/>
      <c r="QSN1171" s="5"/>
      <c r="QSO1171" s="5"/>
      <c r="QSP1171" s="5"/>
      <c r="QSQ1171" s="5"/>
      <c r="QSR1171" s="5"/>
      <c r="QSS1171" s="5"/>
      <c r="QST1171" s="5"/>
      <c r="QSU1171" s="5"/>
      <c r="QSV1171" s="5"/>
      <c r="QSW1171" s="5"/>
      <c r="QSX1171" s="5"/>
      <c r="QSY1171" s="5"/>
      <c r="QSZ1171" s="5"/>
      <c r="QTA1171" s="5"/>
      <c r="QTB1171" s="5"/>
      <c r="QTC1171" s="5"/>
      <c r="QTD1171" s="5"/>
      <c r="QTE1171" s="5"/>
      <c r="QTF1171" s="5"/>
      <c r="QTG1171" s="5"/>
      <c r="QTH1171" s="5"/>
      <c r="QTI1171" s="5"/>
      <c r="QTJ1171" s="5"/>
      <c r="QTK1171" s="5"/>
      <c r="QTL1171" s="5"/>
      <c r="QTM1171" s="5"/>
      <c r="QTN1171" s="5"/>
      <c r="QTO1171" s="5"/>
      <c r="QTP1171" s="5"/>
      <c r="QTQ1171" s="5"/>
      <c r="QTR1171" s="5"/>
      <c r="QTS1171" s="5"/>
      <c r="QTT1171" s="5"/>
      <c r="QTU1171" s="5"/>
      <c r="QTV1171" s="5"/>
      <c r="QTW1171" s="5"/>
      <c r="QTX1171" s="5"/>
      <c r="QTY1171" s="5"/>
      <c r="QTZ1171" s="5"/>
      <c r="QUA1171" s="5"/>
      <c r="QUB1171" s="5"/>
      <c r="QUC1171" s="5"/>
      <c r="QUD1171" s="5"/>
      <c r="QUE1171" s="5"/>
      <c r="QUF1171" s="5"/>
      <c r="QUG1171" s="5"/>
      <c r="QUH1171" s="5"/>
      <c r="QUI1171" s="5"/>
      <c r="QUJ1171" s="5"/>
      <c r="QUK1171" s="5"/>
      <c r="QUL1171" s="5"/>
      <c r="QUM1171" s="5"/>
      <c r="QUN1171" s="5"/>
      <c r="QUO1171" s="5"/>
      <c r="QUP1171" s="5"/>
      <c r="QUQ1171" s="5"/>
      <c r="QUR1171" s="5"/>
      <c r="QUS1171" s="5"/>
      <c r="QUT1171" s="5"/>
      <c r="QUU1171" s="5"/>
      <c r="QUV1171" s="5"/>
      <c r="QUW1171" s="5"/>
      <c r="QUX1171" s="5"/>
      <c r="QUY1171" s="5"/>
      <c r="QUZ1171" s="5"/>
      <c r="QVA1171" s="5"/>
      <c r="QVB1171" s="5"/>
      <c r="QVC1171" s="5"/>
      <c r="QVD1171" s="5"/>
      <c r="QVE1171" s="5"/>
      <c r="QVF1171" s="5"/>
      <c r="QVG1171" s="5"/>
      <c r="QVH1171" s="5"/>
      <c r="QVI1171" s="5"/>
      <c r="QVJ1171" s="5"/>
      <c r="QVK1171" s="5"/>
      <c r="QVL1171" s="5"/>
      <c r="QVM1171" s="5"/>
      <c r="QVN1171" s="5"/>
      <c r="QVO1171" s="5"/>
      <c r="QVP1171" s="5"/>
      <c r="QVQ1171" s="5"/>
      <c r="QVR1171" s="5"/>
      <c r="QVS1171" s="5"/>
      <c r="QVT1171" s="5"/>
      <c r="QVU1171" s="5"/>
      <c r="QVV1171" s="5"/>
      <c r="QVW1171" s="5"/>
      <c r="QVX1171" s="5"/>
      <c r="QVY1171" s="5"/>
      <c r="QVZ1171" s="5"/>
      <c r="QWA1171" s="5"/>
      <c r="QWB1171" s="5"/>
      <c r="QWC1171" s="5"/>
      <c r="QWD1171" s="5"/>
      <c r="QWE1171" s="5"/>
      <c r="QWF1171" s="5"/>
      <c r="QWG1171" s="5"/>
      <c r="QWH1171" s="5"/>
      <c r="QWI1171" s="5"/>
      <c r="QWJ1171" s="5"/>
      <c r="QWK1171" s="5"/>
      <c r="QWL1171" s="5"/>
      <c r="QWM1171" s="5"/>
      <c r="QWN1171" s="5"/>
      <c r="QWO1171" s="5"/>
      <c r="QWP1171" s="5"/>
      <c r="QWQ1171" s="5"/>
      <c r="QWR1171" s="5"/>
      <c r="QWS1171" s="5"/>
      <c r="QWT1171" s="5"/>
      <c r="QWU1171" s="5"/>
      <c r="QWV1171" s="5"/>
      <c r="QWW1171" s="5"/>
      <c r="QWX1171" s="5"/>
      <c r="QWY1171" s="5"/>
      <c r="QWZ1171" s="5"/>
      <c r="QXA1171" s="5"/>
      <c r="QXB1171" s="5"/>
      <c r="QXC1171" s="5"/>
      <c r="QXD1171" s="5"/>
      <c r="QXE1171" s="5"/>
      <c r="QXF1171" s="5"/>
      <c r="QXG1171" s="5"/>
      <c r="QXH1171" s="5"/>
      <c r="QXI1171" s="5"/>
      <c r="QXJ1171" s="5"/>
      <c r="QXK1171" s="5"/>
      <c r="QXL1171" s="5"/>
      <c r="QXM1171" s="5"/>
      <c r="QXN1171" s="5"/>
      <c r="QXO1171" s="5"/>
      <c r="QXP1171" s="5"/>
      <c r="QXQ1171" s="5"/>
      <c r="QXR1171" s="5"/>
      <c r="QXS1171" s="5"/>
      <c r="QXT1171" s="5"/>
      <c r="QXU1171" s="5"/>
      <c r="QXV1171" s="5"/>
      <c r="QXW1171" s="5"/>
      <c r="QXX1171" s="5"/>
      <c r="QXY1171" s="5"/>
      <c r="QXZ1171" s="5"/>
      <c r="QYA1171" s="5"/>
      <c r="QYB1171" s="5"/>
      <c r="QYC1171" s="5"/>
      <c r="QYD1171" s="5"/>
      <c r="QYE1171" s="5"/>
      <c r="QYF1171" s="5"/>
      <c r="QYG1171" s="5"/>
      <c r="QYH1171" s="5"/>
      <c r="QYI1171" s="5"/>
      <c r="QYJ1171" s="5"/>
      <c r="QYK1171" s="5"/>
      <c r="QYL1171" s="5"/>
      <c r="QYM1171" s="5"/>
      <c r="QYN1171" s="5"/>
      <c r="QYO1171" s="5"/>
      <c r="QYP1171" s="5"/>
      <c r="QYQ1171" s="5"/>
      <c r="QYR1171" s="5"/>
      <c r="QYS1171" s="5"/>
      <c r="QYT1171" s="5"/>
      <c r="QYU1171" s="5"/>
      <c r="QYV1171" s="5"/>
      <c r="QYW1171" s="5"/>
      <c r="QYX1171" s="5"/>
      <c r="QYY1171" s="5"/>
      <c r="QYZ1171" s="5"/>
      <c r="QZA1171" s="5"/>
      <c r="QZB1171" s="5"/>
      <c r="QZC1171" s="5"/>
      <c r="QZD1171" s="5"/>
      <c r="QZE1171" s="5"/>
      <c r="QZF1171" s="5"/>
      <c r="QZG1171" s="5"/>
      <c r="QZH1171" s="5"/>
      <c r="QZI1171" s="5"/>
      <c r="QZJ1171" s="5"/>
      <c r="QZK1171" s="5"/>
      <c r="QZL1171" s="5"/>
      <c r="QZM1171" s="5"/>
      <c r="QZN1171" s="5"/>
      <c r="QZO1171" s="5"/>
      <c r="QZP1171" s="5"/>
      <c r="QZQ1171" s="5"/>
      <c r="QZR1171" s="5"/>
      <c r="QZS1171" s="5"/>
      <c r="QZT1171" s="5"/>
      <c r="QZU1171" s="5"/>
      <c r="QZV1171" s="5"/>
      <c r="QZW1171" s="5"/>
      <c r="QZX1171" s="5"/>
      <c r="QZY1171" s="5"/>
      <c r="QZZ1171" s="5"/>
      <c r="RAA1171" s="5"/>
      <c r="RAB1171" s="5"/>
      <c r="RAC1171" s="5"/>
      <c r="RAD1171" s="5"/>
      <c r="RAE1171" s="5"/>
      <c r="RAF1171" s="5"/>
      <c r="RAG1171" s="5"/>
      <c r="RAH1171" s="5"/>
      <c r="RAI1171" s="5"/>
      <c r="RAJ1171" s="5"/>
      <c r="RAK1171" s="5"/>
      <c r="RAL1171" s="5"/>
      <c r="RAM1171" s="5"/>
      <c r="RAN1171" s="5"/>
      <c r="RAO1171" s="5"/>
      <c r="RAP1171" s="5"/>
      <c r="RAQ1171" s="5"/>
      <c r="RAR1171" s="5"/>
      <c r="RAS1171" s="5"/>
      <c r="RAT1171" s="5"/>
      <c r="RAU1171" s="5"/>
      <c r="RAV1171" s="5"/>
      <c r="RAW1171" s="5"/>
      <c r="RAX1171" s="5"/>
      <c r="RAY1171" s="5"/>
      <c r="RAZ1171" s="5"/>
      <c r="RBA1171" s="5"/>
      <c r="RBB1171" s="5"/>
      <c r="RBC1171" s="5"/>
      <c r="RBD1171" s="5"/>
      <c r="RBE1171" s="5"/>
      <c r="RBF1171" s="5"/>
      <c r="RBG1171" s="5"/>
      <c r="RBH1171" s="5"/>
      <c r="RBI1171" s="5"/>
      <c r="RBJ1171" s="5"/>
      <c r="RBK1171" s="5"/>
      <c r="RBL1171" s="5"/>
      <c r="RBM1171" s="5"/>
      <c r="RBN1171" s="5"/>
      <c r="RBO1171" s="5"/>
      <c r="RBP1171" s="5"/>
      <c r="RBQ1171" s="5"/>
      <c r="RBR1171" s="5"/>
      <c r="RBS1171" s="5"/>
      <c r="RBT1171" s="5"/>
      <c r="RBU1171" s="5"/>
      <c r="RBV1171" s="5"/>
      <c r="RBW1171" s="5"/>
      <c r="RBX1171" s="5"/>
      <c r="RBY1171" s="5"/>
      <c r="RBZ1171" s="5"/>
      <c r="RCA1171" s="5"/>
      <c r="RCB1171" s="5"/>
      <c r="RCC1171" s="5"/>
      <c r="RCD1171" s="5"/>
      <c r="RCE1171" s="5"/>
      <c r="RCF1171" s="5"/>
      <c r="RCG1171" s="5"/>
      <c r="RCH1171" s="5"/>
      <c r="RCI1171" s="5"/>
      <c r="RCJ1171" s="5"/>
      <c r="RCK1171" s="5"/>
      <c r="RCL1171" s="5"/>
      <c r="RCM1171" s="5"/>
      <c r="RCN1171" s="5"/>
      <c r="RCO1171" s="5"/>
      <c r="RCP1171" s="5"/>
      <c r="RCQ1171" s="5"/>
      <c r="RCR1171" s="5"/>
      <c r="RCS1171" s="5"/>
      <c r="RCT1171" s="5"/>
      <c r="RCU1171" s="5"/>
      <c r="RCV1171" s="5"/>
      <c r="RCW1171" s="5"/>
      <c r="RCX1171" s="5"/>
      <c r="RCY1171" s="5"/>
      <c r="RCZ1171" s="5"/>
      <c r="RDA1171" s="5"/>
      <c r="RDB1171" s="5"/>
      <c r="RDC1171" s="5"/>
      <c r="RDD1171" s="5"/>
      <c r="RDE1171" s="5"/>
      <c r="RDF1171" s="5"/>
      <c r="RDG1171" s="5"/>
      <c r="RDH1171" s="5"/>
      <c r="RDI1171" s="5"/>
      <c r="RDJ1171" s="5"/>
      <c r="RDK1171" s="5"/>
      <c r="RDL1171" s="5"/>
      <c r="RDM1171" s="5"/>
      <c r="RDN1171" s="5"/>
      <c r="RDO1171" s="5"/>
      <c r="RDP1171" s="5"/>
      <c r="RDQ1171" s="5"/>
      <c r="RDR1171" s="5"/>
      <c r="RDS1171" s="5"/>
      <c r="RDT1171" s="5"/>
      <c r="RDU1171" s="5"/>
      <c r="RDV1171" s="5"/>
      <c r="RDW1171" s="5"/>
      <c r="RDX1171" s="5"/>
      <c r="RDY1171" s="5"/>
      <c r="RDZ1171" s="5"/>
      <c r="REA1171" s="5"/>
      <c r="REB1171" s="5"/>
      <c r="REC1171" s="5"/>
      <c r="RED1171" s="5"/>
      <c r="REE1171" s="5"/>
      <c r="REF1171" s="5"/>
      <c r="REG1171" s="5"/>
      <c r="REH1171" s="5"/>
      <c r="REI1171" s="5"/>
      <c r="REJ1171" s="5"/>
      <c r="REK1171" s="5"/>
      <c r="REL1171" s="5"/>
      <c r="REM1171" s="5"/>
      <c r="REN1171" s="5"/>
      <c r="REO1171" s="5"/>
      <c r="REP1171" s="5"/>
      <c r="REQ1171" s="5"/>
      <c r="RER1171" s="5"/>
      <c r="RES1171" s="5"/>
      <c r="RET1171" s="5"/>
      <c r="REU1171" s="5"/>
      <c r="REV1171" s="5"/>
      <c r="REW1171" s="5"/>
      <c r="REX1171" s="5"/>
      <c r="REY1171" s="5"/>
      <c r="REZ1171" s="5"/>
      <c r="RFA1171" s="5"/>
      <c r="RFB1171" s="5"/>
      <c r="RFC1171" s="5"/>
      <c r="RFD1171" s="5"/>
      <c r="RFE1171" s="5"/>
      <c r="RFF1171" s="5"/>
      <c r="RFG1171" s="5"/>
      <c r="RFH1171" s="5"/>
      <c r="RFI1171" s="5"/>
      <c r="RFJ1171" s="5"/>
      <c r="RFK1171" s="5"/>
      <c r="RFL1171" s="5"/>
      <c r="RFM1171" s="5"/>
      <c r="RFN1171" s="5"/>
      <c r="RFO1171" s="5"/>
      <c r="RFP1171" s="5"/>
      <c r="RFQ1171" s="5"/>
      <c r="RFR1171" s="5"/>
      <c r="RFS1171" s="5"/>
      <c r="RFT1171" s="5"/>
      <c r="RFU1171" s="5"/>
      <c r="RFV1171" s="5"/>
      <c r="RFW1171" s="5"/>
      <c r="RFX1171" s="5"/>
      <c r="RFY1171" s="5"/>
      <c r="RFZ1171" s="5"/>
      <c r="RGA1171" s="5"/>
      <c r="RGB1171" s="5"/>
      <c r="RGC1171" s="5"/>
      <c r="RGD1171" s="5"/>
      <c r="RGE1171" s="5"/>
      <c r="RGF1171" s="5"/>
      <c r="RGG1171" s="5"/>
      <c r="RGH1171" s="5"/>
      <c r="RGI1171" s="5"/>
      <c r="RGJ1171" s="5"/>
      <c r="RGK1171" s="5"/>
      <c r="RGL1171" s="5"/>
      <c r="RGM1171" s="5"/>
      <c r="RGN1171" s="5"/>
      <c r="RGO1171" s="5"/>
      <c r="RGP1171" s="5"/>
      <c r="RGQ1171" s="5"/>
      <c r="RGR1171" s="5"/>
      <c r="RGS1171" s="5"/>
      <c r="RGT1171" s="5"/>
      <c r="RGU1171" s="5"/>
      <c r="RGV1171" s="5"/>
      <c r="RGW1171" s="5"/>
      <c r="RGX1171" s="5"/>
      <c r="RGY1171" s="5"/>
      <c r="RGZ1171" s="5"/>
      <c r="RHA1171" s="5"/>
      <c r="RHB1171" s="5"/>
      <c r="RHC1171" s="5"/>
      <c r="RHD1171" s="5"/>
      <c r="RHE1171" s="5"/>
      <c r="RHF1171" s="5"/>
      <c r="RHG1171" s="5"/>
      <c r="RHH1171" s="5"/>
      <c r="RHI1171" s="5"/>
      <c r="RHJ1171" s="5"/>
      <c r="RHK1171" s="5"/>
      <c r="RHL1171" s="5"/>
      <c r="RHM1171" s="5"/>
      <c r="RHN1171" s="5"/>
      <c r="RHO1171" s="5"/>
      <c r="RHP1171" s="5"/>
      <c r="RHQ1171" s="5"/>
      <c r="RHR1171" s="5"/>
      <c r="RHS1171" s="5"/>
      <c r="RHT1171" s="5"/>
      <c r="RHU1171" s="5"/>
      <c r="RHV1171" s="5"/>
      <c r="RHW1171" s="5"/>
      <c r="RHX1171" s="5"/>
      <c r="RHY1171" s="5"/>
      <c r="RHZ1171" s="5"/>
      <c r="RIA1171" s="5"/>
      <c r="RIB1171" s="5"/>
      <c r="RIC1171" s="5"/>
      <c r="RID1171" s="5"/>
      <c r="RIE1171" s="5"/>
      <c r="RIF1171" s="5"/>
      <c r="RIG1171" s="5"/>
      <c r="RIH1171" s="5"/>
      <c r="RII1171" s="5"/>
      <c r="RIJ1171" s="5"/>
      <c r="RIK1171" s="5"/>
      <c r="RIL1171" s="5"/>
      <c r="RIM1171" s="5"/>
      <c r="RIN1171" s="5"/>
      <c r="RIO1171" s="5"/>
      <c r="RIP1171" s="5"/>
      <c r="RIQ1171" s="5"/>
      <c r="RIR1171" s="5"/>
      <c r="RIS1171" s="5"/>
      <c r="RIT1171" s="5"/>
      <c r="RIU1171" s="5"/>
      <c r="RIV1171" s="5"/>
      <c r="RIW1171" s="5"/>
      <c r="RIX1171" s="5"/>
      <c r="RIY1171" s="5"/>
      <c r="RIZ1171" s="5"/>
      <c r="RJA1171" s="5"/>
      <c r="RJB1171" s="5"/>
      <c r="RJC1171" s="5"/>
      <c r="RJD1171" s="5"/>
      <c r="RJE1171" s="5"/>
      <c r="RJF1171" s="5"/>
      <c r="RJG1171" s="5"/>
      <c r="RJH1171" s="5"/>
      <c r="RJI1171" s="5"/>
      <c r="RJJ1171" s="5"/>
      <c r="RJK1171" s="5"/>
      <c r="RJL1171" s="5"/>
      <c r="RJM1171" s="5"/>
      <c r="RJN1171" s="5"/>
      <c r="RJO1171" s="5"/>
      <c r="RJP1171" s="5"/>
      <c r="RJQ1171" s="5"/>
      <c r="RJR1171" s="5"/>
      <c r="RJS1171" s="5"/>
      <c r="RJT1171" s="5"/>
      <c r="RJU1171" s="5"/>
      <c r="RJV1171" s="5"/>
      <c r="RJW1171" s="5"/>
      <c r="RJX1171" s="5"/>
      <c r="RJY1171" s="5"/>
      <c r="RJZ1171" s="5"/>
      <c r="RKA1171" s="5"/>
      <c r="RKB1171" s="5"/>
      <c r="RKC1171" s="5"/>
      <c r="RKD1171" s="5"/>
      <c r="RKE1171" s="5"/>
      <c r="RKF1171" s="5"/>
      <c r="RKG1171" s="5"/>
      <c r="RKH1171" s="5"/>
      <c r="RKI1171" s="5"/>
      <c r="RKJ1171" s="5"/>
      <c r="RKK1171" s="5"/>
      <c r="RKL1171" s="5"/>
      <c r="RKM1171" s="5"/>
      <c r="RKN1171" s="5"/>
      <c r="RKO1171" s="5"/>
      <c r="RKP1171" s="5"/>
      <c r="RKQ1171" s="5"/>
      <c r="RKR1171" s="5"/>
      <c r="RKS1171" s="5"/>
      <c r="RKT1171" s="5"/>
      <c r="RKU1171" s="5"/>
      <c r="RKV1171" s="5"/>
      <c r="RKW1171" s="5"/>
      <c r="RKX1171" s="5"/>
      <c r="RKY1171" s="5"/>
      <c r="RKZ1171" s="5"/>
      <c r="RLA1171" s="5"/>
      <c r="RLB1171" s="5"/>
      <c r="RLC1171" s="5"/>
      <c r="RLD1171" s="5"/>
      <c r="RLE1171" s="5"/>
      <c r="RLF1171" s="5"/>
      <c r="RLG1171" s="5"/>
      <c r="RLH1171" s="5"/>
      <c r="RLI1171" s="5"/>
      <c r="RLJ1171" s="5"/>
      <c r="RLK1171" s="5"/>
      <c r="RLL1171" s="5"/>
      <c r="RLM1171" s="5"/>
      <c r="RLN1171" s="5"/>
      <c r="RLO1171" s="5"/>
      <c r="RLP1171" s="5"/>
      <c r="RLQ1171" s="5"/>
      <c r="RLR1171" s="5"/>
      <c r="RLS1171" s="5"/>
      <c r="RLT1171" s="5"/>
      <c r="RLU1171" s="5"/>
      <c r="RLV1171" s="5"/>
      <c r="RLW1171" s="5"/>
      <c r="RLX1171" s="5"/>
      <c r="RLY1171" s="5"/>
      <c r="RLZ1171" s="5"/>
      <c r="RMA1171" s="5"/>
      <c r="RMB1171" s="5"/>
      <c r="RMC1171" s="5"/>
      <c r="RMD1171" s="5"/>
      <c r="RME1171" s="5"/>
      <c r="RMF1171" s="5"/>
      <c r="RMG1171" s="5"/>
      <c r="RMH1171" s="5"/>
      <c r="RMI1171" s="5"/>
      <c r="RMJ1171" s="5"/>
      <c r="RMK1171" s="5"/>
      <c r="RML1171" s="5"/>
      <c r="RMM1171" s="5"/>
      <c r="RMN1171" s="5"/>
      <c r="RMO1171" s="5"/>
      <c r="RMP1171" s="5"/>
      <c r="RMQ1171" s="5"/>
      <c r="RMR1171" s="5"/>
      <c r="RMS1171" s="5"/>
      <c r="RMT1171" s="5"/>
      <c r="RMU1171" s="5"/>
      <c r="RMV1171" s="5"/>
      <c r="RMW1171" s="5"/>
      <c r="RMX1171" s="5"/>
      <c r="RMY1171" s="5"/>
      <c r="RMZ1171" s="5"/>
      <c r="RNA1171" s="5"/>
      <c r="RNB1171" s="5"/>
      <c r="RNC1171" s="5"/>
      <c r="RND1171" s="5"/>
      <c r="RNE1171" s="5"/>
      <c r="RNF1171" s="5"/>
      <c r="RNG1171" s="5"/>
      <c r="RNH1171" s="5"/>
      <c r="RNI1171" s="5"/>
      <c r="RNJ1171" s="5"/>
      <c r="RNK1171" s="5"/>
      <c r="RNL1171" s="5"/>
      <c r="RNM1171" s="5"/>
      <c r="RNN1171" s="5"/>
      <c r="RNO1171" s="5"/>
      <c r="RNP1171" s="5"/>
      <c r="RNQ1171" s="5"/>
      <c r="RNR1171" s="5"/>
      <c r="RNS1171" s="5"/>
      <c r="RNT1171" s="5"/>
      <c r="RNU1171" s="5"/>
      <c r="RNV1171" s="5"/>
      <c r="RNW1171" s="5"/>
      <c r="RNX1171" s="5"/>
      <c r="RNY1171" s="5"/>
      <c r="RNZ1171" s="5"/>
      <c r="ROA1171" s="5"/>
      <c r="ROB1171" s="5"/>
      <c r="ROC1171" s="5"/>
      <c r="ROD1171" s="5"/>
      <c r="ROE1171" s="5"/>
      <c r="ROF1171" s="5"/>
      <c r="ROG1171" s="5"/>
      <c r="ROH1171" s="5"/>
      <c r="ROI1171" s="5"/>
      <c r="ROJ1171" s="5"/>
      <c r="ROK1171" s="5"/>
      <c r="ROL1171" s="5"/>
      <c r="ROM1171" s="5"/>
      <c r="RON1171" s="5"/>
      <c r="ROO1171" s="5"/>
      <c r="ROP1171" s="5"/>
      <c r="ROQ1171" s="5"/>
      <c r="ROR1171" s="5"/>
      <c r="ROS1171" s="5"/>
      <c r="ROT1171" s="5"/>
      <c r="ROU1171" s="5"/>
      <c r="ROV1171" s="5"/>
      <c r="ROW1171" s="5"/>
      <c r="ROX1171" s="5"/>
      <c r="ROY1171" s="5"/>
      <c r="ROZ1171" s="5"/>
      <c r="RPA1171" s="5"/>
      <c r="RPB1171" s="5"/>
      <c r="RPC1171" s="5"/>
      <c r="RPD1171" s="5"/>
      <c r="RPE1171" s="5"/>
      <c r="RPF1171" s="5"/>
      <c r="RPG1171" s="5"/>
      <c r="RPH1171" s="5"/>
      <c r="RPI1171" s="5"/>
      <c r="RPJ1171" s="5"/>
      <c r="RPK1171" s="5"/>
      <c r="RPL1171" s="5"/>
      <c r="RPM1171" s="5"/>
      <c r="RPN1171" s="5"/>
      <c r="RPO1171" s="5"/>
      <c r="RPP1171" s="5"/>
      <c r="RPQ1171" s="5"/>
      <c r="RPR1171" s="5"/>
      <c r="RPS1171" s="5"/>
      <c r="RPT1171" s="5"/>
      <c r="RPU1171" s="5"/>
      <c r="RPV1171" s="5"/>
      <c r="RPW1171" s="5"/>
      <c r="RPX1171" s="5"/>
      <c r="RPY1171" s="5"/>
      <c r="RPZ1171" s="5"/>
      <c r="RQA1171" s="5"/>
      <c r="RQB1171" s="5"/>
      <c r="RQC1171" s="5"/>
      <c r="RQD1171" s="5"/>
      <c r="RQE1171" s="5"/>
      <c r="RQF1171" s="5"/>
      <c r="RQG1171" s="5"/>
      <c r="RQH1171" s="5"/>
      <c r="RQI1171" s="5"/>
      <c r="RQJ1171" s="5"/>
      <c r="RQK1171" s="5"/>
      <c r="RQL1171" s="5"/>
      <c r="RQM1171" s="5"/>
      <c r="RQN1171" s="5"/>
      <c r="RQO1171" s="5"/>
      <c r="RQP1171" s="5"/>
      <c r="RQQ1171" s="5"/>
      <c r="RQR1171" s="5"/>
      <c r="RQS1171" s="5"/>
      <c r="RQT1171" s="5"/>
      <c r="RQU1171" s="5"/>
      <c r="RQV1171" s="5"/>
      <c r="RQW1171" s="5"/>
      <c r="RQX1171" s="5"/>
      <c r="RQY1171" s="5"/>
      <c r="RQZ1171" s="5"/>
      <c r="RRA1171" s="5"/>
      <c r="RRB1171" s="5"/>
      <c r="RRC1171" s="5"/>
      <c r="RRD1171" s="5"/>
      <c r="RRE1171" s="5"/>
      <c r="RRF1171" s="5"/>
      <c r="RRG1171" s="5"/>
      <c r="RRH1171" s="5"/>
      <c r="RRI1171" s="5"/>
      <c r="RRJ1171" s="5"/>
      <c r="RRK1171" s="5"/>
      <c r="RRL1171" s="5"/>
      <c r="RRM1171" s="5"/>
      <c r="RRN1171" s="5"/>
      <c r="RRO1171" s="5"/>
      <c r="RRP1171" s="5"/>
      <c r="RRQ1171" s="5"/>
      <c r="RRR1171" s="5"/>
      <c r="RRS1171" s="5"/>
      <c r="RRT1171" s="5"/>
      <c r="RRU1171" s="5"/>
      <c r="RRV1171" s="5"/>
      <c r="RRW1171" s="5"/>
      <c r="RRX1171" s="5"/>
      <c r="RRY1171" s="5"/>
      <c r="RRZ1171" s="5"/>
      <c r="RSA1171" s="5"/>
      <c r="RSB1171" s="5"/>
      <c r="RSC1171" s="5"/>
      <c r="RSD1171" s="5"/>
      <c r="RSE1171" s="5"/>
      <c r="RSF1171" s="5"/>
      <c r="RSG1171" s="5"/>
      <c r="RSH1171" s="5"/>
      <c r="RSI1171" s="5"/>
      <c r="RSJ1171" s="5"/>
      <c r="RSK1171" s="5"/>
      <c r="RSL1171" s="5"/>
      <c r="RSM1171" s="5"/>
      <c r="RSN1171" s="5"/>
      <c r="RSO1171" s="5"/>
      <c r="RSP1171" s="5"/>
      <c r="RSQ1171" s="5"/>
      <c r="RSR1171" s="5"/>
      <c r="RSS1171" s="5"/>
      <c r="RST1171" s="5"/>
      <c r="RSU1171" s="5"/>
      <c r="RSV1171" s="5"/>
      <c r="RSW1171" s="5"/>
      <c r="RSX1171" s="5"/>
      <c r="RSY1171" s="5"/>
      <c r="RSZ1171" s="5"/>
      <c r="RTA1171" s="5"/>
      <c r="RTB1171" s="5"/>
      <c r="RTC1171" s="5"/>
      <c r="RTD1171" s="5"/>
      <c r="RTE1171" s="5"/>
      <c r="RTF1171" s="5"/>
      <c r="RTG1171" s="5"/>
      <c r="RTH1171" s="5"/>
      <c r="RTI1171" s="5"/>
      <c r="RTJ1171" s="5"/>
      <c r="RTK1171" s="5"/>
      <c r="RTL1171" s="5"/>
      <c r="RTM1171" s="5"/>
      <c r="RTN1171" s="5"/>
      <c r="RTO1171" s="5"/>
      <c r="RTP1171" s="5"/>
      <c r="RTQ1171" s="5"/>
      <c r="RTR1171" s="5"/>
      <c r="RTS1171" s="5"/>
      <c r="RTT1171" s="5"/>
      <c r="RTU1171" s="5"/>
      <c r="RTV1171" s="5"/>
      <c r="RTW1171" s="5"/>
      <c r="RTX1171" s="5"/>
      <c r="RTY1171" s="5"/>
      <c r="RTZ1171" s="5"/>
      <c r="RUA1171" s="5"/>
      <c r="RUB1171" s="5"/>
      <c r="RUC1171" s="5"/>
      <c r="RUD1171" s="5"/>
      <c r="RUE1171" s="5"/>
      <c r="RUF1171" s="5"/>
      <c r="RUG1171" s="5"/>
      <c r="RUH1171" s="5"/>
      <c r="RUI1171" s="5"/>
      <c r="RUJ1171" s="5"/>
      <c r="RUK1171" s="5"/>
      <c r="RUL1171" s="5"/>
      <c r="RUM1171" s="5"/>
      <c r="RUN1171" s="5"/>
      <c r="RUO1171" s="5"/>
      <c r="RUP1171" s="5"/>
      <c r="RUQ1171" s="5"/>
      <c r="RUR1171" s="5"/>
      <c r="RUS1171" s="5"/>
      <c r="RUT1171" s="5"/>
      <c r="RUU1171" s="5"/>
      <c r="RUV1171" s="5"/>
      <c r="RUW1171" s="5"/>
      <c r="RUX1171" s="5"/>
      <c r="RUY1171" s="5"/>
      <c r="RUZ1171" s="5"/>
      <c r="RVA1171" s="5"/>
      <c r="RVB1171" s="5"/>
      <c r="RVC1171" s="5"/>
      <c r="RVD1171" s="5"/>
      <c r="RVE1171" s="5"/>
      <c r="RVF1171" s="5"/>
      <c r="RVG1171" s="5"/>
      <c r="RVH1171" s="5"/>
      <c r="RVI1171" s="5"/>
      <c r="RVJ1171" s="5"/>
      <c r="RVK1171" s="5"/>
      <c r="RVL1171" s="5"/>
      <c r="RVM1171" s="5"/>
      <c r="RVN1171" s="5"/>
      <c r="RVO1171" s="5"/>
      <c r="RVP1171" s="5"/>
      <c r="RVQ1171" s="5"/>
      <c r="RVR1171" s="5"/>
      <c r="RVS1171" s="5"/>
      <c r="RVT1171" s="5"/>
      <c r="RVU1171" s="5"/>
      <c r="RVV1171" s="5"/>
      <c r="RVW1171" s="5"/>
      <c r="RVX1171" s="5"/>
      <c r="RVY1171" s="5"/>
      <c r="RVZ1171" s="5"/>
      <c r="RWA1171" s="5"/>
      <c r="RWB1171" s="5"/>
      <c r="RWC1171" s="5"/>
      <c r="RWD1171" s="5"/>
      <c r="RWE1171" s="5"/>
      <c r="RWF1171" s="5"/>
      <c r="RWG1171" s="5"/>
      <c r="RWH1171" s="5"/>
      <c r="RWI1171" s="5"/>
      <c r="RWJ1171" s="5"/>
      <c r="RWK1171" s="5"/>
      <c r="RWL1171" s="5"/>
      <c r="RWM1171" s="5"/>
      <c r="RWN1171" s="5"/>
      <c r="RWO1171" s="5"/>
      <c r="RWP1171" s="5"/>
      <c r="RWQ1171" s="5"/>
      <c r="RWR1171" s="5"/>
      <c r="RWS1171" s="5"/>
      <c r="RWT1171" s="5"/>
      <c r="RWU1171" s="5"/>
      <c r="RWV1171" s="5"/>
      <c r="RWW1171" s="5"/>
      <c r="RWX1171" s="5"/>
      <c r="RWY1171" s="5"/>
      <c r="RWZ1171" s="5"/>
      <c r="RXA1171" s="5"/>
      <c r="RXB1171" s="5"/>
      <c r="RXC1171" s="5"/>
      <c r="RXD1171" s="5"/>
      <c r="RXE1171" s="5"/>
      <c r="RXF1171" s="5"/>
      <c r="RXG1171" s="5"/>
      <c r="RXH1171" s="5"/>
      <c r="RXI1171" s="5"/>
      <c r="RXJ1171" s="5"/>
      <c r="RXK1171" s="5"/>
      <c r="RXL1171" s="5"/>
      <c r="RXM1171" s="5"/>
      <c r="RXN1171" s="5"/>
      <c r="RXO1171" s="5"/>
      <c r="RXP1171" s="5"/>
      <c r="RXQ1171" s="5"/>
      <c r="RXR1171" s="5"/>
      <c r="RXS1171" s="5"/>
      <c r="RXT1171" s="5"/>
      <c r="RXU1171" s="5"/>
      <c r="RXV1171" s="5"/>
      <c r="RXW1171" s="5"/>
      <c r="RXX1171" s="5"/>
      <c r="RXY1171" s="5"/>
      <c r="RXZ1171" s="5"/>
      <c r="RYA1171" s="5"/>
      <c r="RYB1171" s="5"/>
      <c r="RYC1171" s="5"/>
      <c r="RYD1171" s="5"/>
      <c r="RYE1171" s="5"/>
      <c r="RYF1171" s="5"/>
      <c r="RYG1171" s="5"/>
      <c r="RYH1171" s="5"/>
      <c r="RYI1171" s="5"/>
      <c r="RYJ1171" s="5"/>
      <c r="RYK1171" s="5"/>
      <c r="RYL1171" s="5"/>
      <c r="RYM1171" s="5"/>
      <c r="RYN1171" s="5"/>
      <c r="RYO1171" s="5"/>
      <c r="RYP1171" s="5"/>
      <c r="RYQ1171" s="5"/>
      <c r="RYR1171" s="5"/>
      <c r="RYS1171" s="5"/>
      <c r="RYT1171" s="5"/>
      <c r="RYU1171" s="5"/>
      <c r="RYV1171" s="5"/>
      <c r="RYW1171" s="5"/>
      <c r="RYX1171" s="5"/>
      <c r="RYY1171" s="5"/>
      <c r="RYZ1171" s="5"/>
      <c r="RZA1171" s="5"/>
      <c r="RZB1171" s="5"/>
      <c r="RZC1171" s="5"/>
      <c r="RZD1171" s="5"/>
      <c r="RZE1171" s="5"/>
      <c r="RZF1171" s="5"/>
      <c r="RZG1171" s="5"/>
      <c r="RZH1171" s="5"/>
      <c r="RZI1171" s="5"/>
      <c r="RZJ1171" s="5"/>
      <c r="RZK1171" s="5"/>
      <c r="RZL1171" s="5"/>
      <c r="RZM1171" s="5"/>
      <c r="RZN1171" s="5"/>
      <c r="RZO1171" s="5"/>
      <c r="RZP1171" s="5"/>
      <c r="RZQ1171" s="5"/>
      <c r="RZR1171" s="5"/>
      <c r="RZS1171" s="5"/>
      <c r="RZT1171" s="5"/>
      <c r="RZU1171" s="5"/>
      <c r="RZV1171" s="5"/>
      <c r="RZW1171" s="5"/>
      <c r="RZX1171" s="5"/>
      <c r="RZY1171" s="5"/>
      <c r="RZZ1171" s="5"/>
      <c r="SAA1171" s="5"/>
      <c r="SAB1171" s="5"/>
      <c r="SAC1171" s="5"/>
      <c r="SAD1171" s="5"/>
      <c r="SAE1171" s="5"/>
      <c r="SAF1171" s="5"/>
      <c r="SAG1171" s="5"/>
      <c r="SAH1171" s="5"/>
      <c r="SAI1171" s="5"/>
      <c r="SAJ1171" s="5"/>
      <c r="SAK1171" s="5"/>
      <c r="SAL1171" s="5"/>
      <c r="SAM1171" s="5"/>
      <c r="SAN1171" s="5"/>
      <c r="SAO1171" s="5"/>
      <c r="SAP1171" s="5"/>
      <c r="SAQ1171" s="5"/>
      <c r="SAR1171" s="5"/>
      <c r="SAS1171" s="5"/>
      <c r="SAT1171" s="5"/>
      <c r="SAU1171" s="5"/>
      <c r="SAV1171" s="5"/>
      <c r="SAW1171" s="5"/>
      <c r="SAX1171" s="5"/>
      <c r="SAY1171" s="5"/>
      <c r="SAZ1171" s="5"/>
      <c r="SBA1171" s="5"/>
      <c r="SBB1171" s="5"/>
      <c r="SBC1171" s="5"/>
      <c r="SBD1171" s="5"/>
      <c r="SBE1171" s="5"/>
      <c r="SBF1171" s="5"/>
      <c r="SBG1171" s="5"/>
      <c r="SBH1171" s="5"/>
      <c r="SBI1171" s="5"/>
      <c r="SBJ1171" s="5"/>
      <c r="SBK1171" s="5"/>
      <c r="SBL1171" s="5"/>
      <c r="SBM1171" s="5"/>
      <c r="SBN1171" s="5"/>
      <c r="SBO1171" s="5"/>
      <c r="SBP1171" s="5"/>
      <c r="SBQ1171" s="5"/>
      <c r="SBR1171" s="5"/>
      <c r="SBS1171" s="5"/>
      <c r="SBT1171" s="5"/>
      <c r="SBU1171" s="5"/>
      <c r="SBV1171" s="5"/>
      <c r="SBW1171" s="5"/>
      <c r="SBX1171" s="5"/>
      <c r="SBY1171" s="5"/>
      <c r="SBZ1171" s="5"/>
      <c r="SCA1171" s="5"/>
      <c r="SCB1171" s="5"/>
      <c r="SCC1171" s="5"/>
      <c r="SCD1171" s="5"/>
      <c r="SCE1171" s="5"/>
      <c r="SCF1171" s="5"/>
      <c r="SCG1171" s="5"/>
      <c r="SCH1171" s="5"/>
      <c r="SCI1171" s="5"/>
      <c r="SCJ1171" s="5"/>
      <c r="SCK1171" s="5"/>
      <c r="SCL1171" s="5"/>
      <c r="SCM1171" s="5"/>
      <c r="SCN1171" s="5"/>
      <c r="SCO1171" s="5"/>
      <c r="SCP1171" s="5"/>
      <c r="SCQ1171" s="5"/>
      <c r="SCR1171" s="5"/>
      <c r="SCS1171" s="5"/>
      <c r="SCT1171" s="5"/>
      <c r="SCU1171" s="5"/>
      <c r="SCV1171" s="5"/>
      <c r="SCW1171" s="5"/>
      <c r="SCX1171" s="5"/>
      <c r="SCY1171" s="5"/>
      <c r="SCZ1171" s="5"/>
      <c r="SDA1171" s="5"/>
      <c r="SDB1171" s="5"/>
      <c r="SDC1171" s="5"/>
      <c r="SDD1171" s="5"/>
      <c r="SDE1171" s="5"/>
      <c r="SDF1171" s="5"/>
      <c r="SDG1171" s="5"/>
      <c r="SDH1171" s="5"/>
      <c r="SDI1171" s="5"/>
      <c r="SDJ1171" s="5"/>
      <c r="SDK1171" s="5"/>
      <c r="SDL1171" s="5"/>
      <c r="SDM1171" s="5"/>
      <c r="SDN1171" s="5"/>
      <c r="SDO1171" s="5"/>
      <c r="SDP1171" s="5"/>
      <c r="SDQ1171" s="5"/>
      <c r="SDR1171" s="5"/>
      <c r="SDS1171" s="5"/>
      <c r="SDT1171" s="5"/>
      <c r="SDU1171" s="5"/>
      <c r="SDV1171" s="5"/>
      <c r="SDW1171" s="5"/>
      <c r="SDX1171" s="5"/>
      <c r="SDY1171" s="5"/>
      <c r="SDZ1171" s="5"/>
      <c r="SEA1171" s="5"/>
      <c r="SEB1171" s="5"/>
      <c r="SEC1171" s="5"/>
      <c r="SED1171" s="5"/>
      <c r="SEE1171" s="5"/>
      <c r="SEF1171" s="5"/>
      <c r="SEG1171" s="5"/>
      <c r="SEH1171" s="5"/>
      <c r="SEI1171" s="5"/>
      <c r="SEJ1171" s="5"/>
      <c r="SEK1171" s="5"/>
      <c r="SEL1171" s="5"/>
      <c r="SEM1171" s="5"/>
      <c r="SEN1171" s="5"/>
      <c r="SEO1171" s="5"/>
      <c r="SEP1171" s="5"/>
      <c r="SEQ1171" s="5"/>
      <c r="SER1171" s="5"/>
      <c r="SES1171" s="5"/>
      <c r="SET1171" s="5"/>
      <c r="SEU1171" s="5"/>
      <c r="SEV1171" s="5"/>
      <c r="SEW1171" s="5"/>
      <c r="SEX1171" s="5"/>
      <c r="SEY1171" s="5"/>
      <c r="SEZ1171" s="5"/>
      <c r="SFA1171" s="5"/>
      <c r="SFB1171" s="5"/>
      <c r="SFC1171" s="5"/>
      <c r="SFD1171" s="5"/>
      <c r="SFE1171" s="5"/>
      <c r="SFF1171" s="5"/>
      <c r="SFG1171" s="5"/>
      <c r="SFH1171" s="5"/>
      <c r="SFI1171" s="5"/>
      <c r="SFJ1171" s="5"/>
      <c r="SFK1171" s="5"/>
      <c r="SFL1171" s="5"/>
      <c r="SFM1171" s="5"/>
      <c r="SFN1171" s="5"/>
      <c r="SFO1171" s="5"/>
      <c r="SFP1171" s="5"/>
      <c r="SFQ1171" s="5"/>
      <c r="SFR1171" s="5"/>
      <c r="SFS1171" s="5"/>
      <c r="SFT1171" s="5"/>
      <c r="SFU1171" s="5"/>
      <c r="SFV1171" s="5"/>
      <c r="SFW1171" s="5"/>
      <c r="SFX1171" s="5"/>
      <c r="SFY1171" s="5"/>
      <c r="SFZ1171" s="5"/>
      <c r="SGA1171" s="5"/>
      <c r="SGB1171" s="5"/>
      <c r="SGC1171" s="5"/>
      <c r="SGD1171" s="5"/>
      <c r="SGE1171" s="5"/>
      <c r="SGF1171" s="5"/>
      <c r="SGG1171" s="5"/>
      <c r="SGH1171" s="5"/>
      <c r="SGI1171" s="5"/>
      <c r="SGJ1171" s="5"/>
      <c r="SGK1171" s="5"/>
      <c r="SGL1171" s="5"/>
      <c r="SGM1171" s="5"/>
      <c r="SGN1171" s="5"/>
      <c r="SGO1171" s="5"/>
      <c r="SGP1171" s="5"/>
      <c r="SGQ1171" s="5"/>
      <c r="SGR1171" s="5"/>
      <c r="SGS1171" s="5"/>
      <c r="SGT1171" s="5"/>
      <c r="SGU1171" s="5"/>
      <c r="SGV1171" s="5"/>
      <c r="SGW1171" s="5"/>
      <c r="SGX1171" s="5"/>
      <c r="SGY1171" s="5"/>
      <c r="SGZ1171" s="5"/>
      <c r="SHA1171" s="5"/>
      <c r="SHB1171" s="5"/>
      <c r="SHC1171" s="5"/>
      <c r="SHD1171" s="5"/>
      <c r="SHE1171" s="5"/>
      <c r="SHF1171" s="5"/>
      <c r="SHG1171" s="5"/>
      <c r="SHH1171" s="5"/>
      <c r="SHI1171" s="5"/>
      <c r="SHJ1171" s="5"/>
      <c r="SHK1171" s="5"/>
      <c r="SHL1171" s="5"/>
      <c r="SHM1171" s="5"/>
      <c r="SHN1171" s="5"/>
      <c r="SHO1171" s="5"/>
      <c r="SHP1171" s="5"/>
      <c r="SHQ1171" s="5"/>
      <c r="SHR1171" s="5"/>
      <c r="SHS1171" s="5"/>
      <c r="SHT1171" s="5"/>
      <c r="SHU1171" s="5"/>
      <c r="SHV1171" s="5"/>
      <c r="SHW1171" s="5"/>
      <c r="SHX1171" s="5"/>
      <c r="SHY1171" s="5"/>
      <c r="SHZ1171" s="5"/>
      <c r="SIA1171" s="5"/>
      <c r="SIB1171" s="5"/>
      <c r="SIC1171" s="5"/>
      <c r="SID1171" s="5"/>
      <c r="SIE1171" s="5"/>
      <c r="SIF1171" s="5"/>
      <c r="SIG1171" s="5"/>
      <c r="SIH1171" s="5"/>
      <c r="SII1171" s="5"/>
      <c r="SIJ1171" s="5"/>
      <c r="SIK1171" s="5"/>
      <c r="SIL1171" s="5"/>
      <c r="SIM1171" s="5"/>
      <c r="SIN1171" s="5"/>
      <c r="SIO1171" s="5"/>
      <c r="SIP1171" s="5"/>
      <c r="SIQ1171" s="5"/>
      <c r="SIR1171" s="5"/>
      <c r="SIS1171" s="5"/>
      <c r="SIT1171" s="5"/>
      <c r="SIU1171" s="5"/>
      <c r="SIV1171" s="5"/>
      <c r="SIW1171" s="5"/>
      <c r="SIX1171" s="5"/>
      <c r="SIY1171" s="5"/>
      <c r="SIZ1171" s="5"/>
      <c r="SJA1171" s="5"/>
      <c r="SJB1171" s="5"/>
      <c r="SJC1171" s="5"/>
      <c r="SJD1171" s="5"/>
      <c r="SJE1171" s="5"/>
      <c r="SJF1171" s="5"/>
      <c r="SJG1171" s="5"/>
      <c r="SJH1171" s="5"/>
      <c r="SJI1171" s="5"/>
      <c r="SJJ1171" s="5"/>
      <c r="SJK1171" s="5"/>
      <c r="SJL1171" s="5"/>
      <c r="SJM1171" s="5"/>
      <c r="SJN1171" s="5"/>
      <c r="SJO1171" s="5"/>
      <c r="SJP1171" s="5"/>
      <c r="SJQ1171" s="5"/>
      <c r="SJR1171" s="5"/>
      <c r="SJS1171" s="5"/>
      <c r="SJT1171" s="5"/>
      <c r="SJU1171" s="5"/>
      <c r="SJV1171" s="5"/>
      <c r="SJW1171" s="5"/>
      <c r="SJX1171" s="5"/>
      <c r="SJY1171" s="5"/>
      <c r="SJZ1171" s="5"/>
      <c r="SKA1171" s="5"/>
      <c r="SKB1171" s="5"/>
      <c r="SKC1171" s="5"/>
      <c r="SKD1171" s="5"/>
      <c r="SKE1171" s="5"/>
      <c r="SKF1171" s="5"/>
      <c r="SKG1171" s="5"/>
      <c r="SKH1171" s="5"/>
      <c r="SKI1171" s="5"/>
      <c r="SKJ1171" s="5"/>
      <c r="SKK1171" s="5"/>
      <c r="SKL1171" s="5"/>
      <c r="SKM1171" s="5"/>
      <c r="SKN1171" s="5"/>
      <c r="SKO1171" s="5"/>
      <c r="SKP1171" s="5"/>
      <c r="SKQ1171" s="5"/>
      <c r="SKR1171" s="5"/>
      <c r="SKS1171" s="5"/>
      <c r="SKT1171" s="5"/>
      <c r="SKU1171" s="5"/>
      <c r="SKV1171" s="5"/>
      <c r="SKW1171" s="5"/>
      <c r="SKX1171" s="5"/>
      <c r="SKY1171" s="5"/>
      <c r="SKZ1171" s="5"/>
      <c r="SLA1171" s="5"/>
      <c r="SLB1171" s="5"/>
      <c r="SLC1171" s="5"/>
      <c r="SLD1171" s="5"/>
      <c r="SLE1171" s="5"/>
      <c r="SLF1171" s="5"/>
      <c r="SLG1171" s="5"/>
      <c r="SLH1171" s="5"/>
      <c r="SLI1171" s="5"/>
      <c r="SLJ1171" s="5"/>
      <c r="SLK1171" s="5"/>
      <c r="SLL1171" s="5"/>
      <c r="SLM1171" s="5"/>
      <c r="SLN1171" s="5"/>
      <c r="SLO1171" s="5"/>
      <c r="SLP1171" s="5"/>
      <c r="SLQ1171" s="5"/>
      <c r="SLR1171" s="5"/>
      <c r="SLS1171" s="5"/>
      <c r="SLT1171" s="5"/>
      <c r="SLU1171" s="5"/>
      <c r="SLV1171" s="5"/>
      <c r="SLW1171" s="5"/>
      <c r="SLX1171" s="5"/>
      <c r="SLY1171" s="5"/>
      <c r="SLZ1171" s="5"/>
      <c r="SMA1171" s="5"/>
      <c r="SMB1171" s="5"/>
      <c r="SMC1171" s="5"/>
      <c r="SMD1171" s="5"/>
      <c r="SME1171" s="5"/>
      <c r="SMF1171" s="5"/>
      <c r="SMG1171" s="5"/>
      <c r="SMH1171" s="5"/>
      <c r="SMI1171" s="5"/>
      <c r="SMJ1171" s="5"/>
      <c r="SMK1171" s="5"/>
      <c r="SML1171" s="5"/>
      <c r="SMM1171" s="5"/>
      <c r="SMN1171" s="5"/>
      <c r="SMO1171" s="5"/>
      <c r="SMP1171" s="5"/>
      <c r="SMQ1171" s="5"/>
      <c r="SMR1171" s="5"/>
      <c r="SMS1171" s="5"/>
      <c r="SMT1171" s="5"/>
      <c r="SMU1171" s="5"/>
      <c r="SMV1171" s="5"/>
      <c r="SMW1171" s="5"/>
      <c r="SMX1171" s="5"/>
      <c r="SMY1171" s="5"/>
      <c r="SMZ1171" s="5"/>
      <c r="SNA1171" s="5"/>
      <c r="SNB1171" s="5"/>
      <c r="SNC1171" s="5"/>
      <c r="SND1171" s="5"/>
      <c r="SNE1171" s="5"/>
      <c r="SNF1171" s="5"/>
      <c r="SNG1171" s="5"/>
      <c r="SNH1171" s="5"/>
      <c r="SNI1171" s="5"/>
      <c r="SNJ1171" s="5"/>
      <c r="SNK1171" s="5"/>
      <c r="SNL1171" s="5"/>
      <c r="SNM1171" s="5"/>
      <c r="SNN1171" s="5"/>
      <c r="SNO1171" s="5"/>
      <c r="SNP1171" s="5"/>
      <c r="SNQ1171" s="5"/>
      <c r="SNR1171" s="5"/>
      <c r="SNS1171" s="5"/>
      <c r="SNT1171" s="5"/>
      <c r="SNU1171" s="5"/>
      <c r="SNV1171" s="5"/>
      <c r="SNW1171" s="5"/>
      <c r="SNX1171" s="5"/>
      <c r="SNY1171" s="5"/>
      <c r="SNZ1171" s="5"/>
      <c r="SOA1171" s="5"/>
      <c r="SOB1171" s="5"/>
      <c r="SOC1171" s="5"/>
      <c r="SOD1171" s="5"/>
      <c r="SOE1171" s="5"/>
      <c r="SOF1171" s="5"/>
      <c r="SOG1171" s="5"/>
      <c r="SOH1171" s="5"/>
      <c r="SOI1171" s="5"/>
      <c r="SOJ1171" s="5"/>
      <c r="SOK1171" s="5"/>
      <c r="SOL1171" s="5"/>
      <c r="SOM1171" s="5"/>
      <c r="SON1171" s="5"/>
      <c r="SOO1171" s="5"/>
      <c r="SOP1171" s="5"/>
      <c r="SOQ1171" s="5"/>
      <c r="SOR1171" s="5"/>
      <c r="SOS1171" s="5"/>
      <c r="SOT1171" s="5"/>
      <c r="SOU1171" s="5"/>
      <c r="SOV1171" s="5"/>
      <c r="SOW1171" s="5"/>
      <c r="SOX1171" s="5"/>
      <c r="SOY1171" s="5"/>
      <c r="SOZ1171" s="5"/>
      <c r="SPA1171" s="5"/>
      <c r="SPB1171" s="5"/>
      <c r="SPC1171" s="5"/>
      <c r="SPD1171" s="5"/>
      <c r="SPE1171" s="5"/>
      <c r="SPF1171" s="5"/>
      <c r="SPG1171" s="5"/>
      <c r="SPH1171" s="5"/>
      <c r="SPI1171" s="5"/>
      <c r="SPJ1171" s="5"/>
      <c r="SPK1171" s="5"/>
      <c r="SPL1171" s="5"/>
      <c r="SPM1171" s="5"/>
      <c r="SPN1171" s="5"/>
      <c r="SPO1171" s="5"/>
      <c r="SPP1171" s="5"/>
      <c r="SPQ1171" s="5"/>
      <c r="SPR1171" s="5"/>
      <c r="SPS1171" s="5"/>
      <c r="SPT1171" s="5"/>
      <c r="SPU1171" s="5"/>
      <c r="SPV1171" s="5"/>
      <c r="SPW1171" s="5"/>
      <c r="SPX1171" s="5"/>
      <c r="SPY1171" s="5"/>
      <c r="SPZ1171" s="5"/>
      <c r="SQA1171" s="5"/>
      <c r="SQB1171" s="5"/>
      <c r="SQC1171" s="5"/>
      <c r="SQD1171" s="5"/>
      <c r="SQE1171" s="5"/>
      <c r="SQF1171" s="5"/>
      <c r="SQG1171" s="5"/>
      <c r="SQH1171" s="5"/>
      <c r="SQI1171" s="5"/>
      <c r="SQJ1171" s="5"/>
      <c r="SQK1171" s="5"/>
      <c r="SQL1171" s="5"/>
      <c r="SQM1171" s="5"/>
      <c r="SQN1171" s="5"/>
      <c r="SQO1171" s="5"/>
      <c r="SQP1171" s="5"/>
      <c r="SQQ1171" s="5"/>
      <c r="SQR1171" s="5"/>
      <c r="SQS1171" s="5"/>
      <c r="SQT1171" s="5"/>
      <c r="SQU1171" s="5"/>
      <c r="SQV1171" s="5"/>
      <c r="SQW1171" s="5"/>
      <c r="SQX1171" s="5"/>
      <c r="SQY1171" s="5"/>
      <c r="SQZ1171" s="5"/>
      <c r="SRA1171" s="5"/>
      <c r="SRB1171" s="5"/>
      <c r="SRC1171" s="5"/>
      <c r="SRD1171" s="5"/>
      <c r="SRE1171" s="5"/>
      <c r="SRF1171" s="5"/>
      <c r="SRG1171" s="5"/>
      <c r="SRH1171" s="5"/>
      <c r="SRI1171" s="5"/>
      <c r="SRJ1171" s="5"/>
      <c r="SRK1171" s="5"/>
      <c r="SRL1171" s="5"/>
      <c r="SRM1171" s="5"/>
      <c r="SRN1171" s="5"/>
      <c r="SRO1171" s="5"/>
      <c r="SRP1171" s="5"/>
      <c r="SRQ1171" s="5"/>
      <c r="SRR1171" s="5"/>
      <c r="SRS1171" s="5"/>
      <c r="SRT1171" s="5"/>
      <c r="SRU1171" s="5"/>
      <c r="SRV1171" s="5"/>
      <c r="SRW1171" s="5"/>
      <c r="SRX1171" s="5"/>
      <c r="SRY1171" s="5"/>
      <c r="SRZ1171" s="5"/>
      <c r="SSA1171" s="5"/>
      <c r="SSB1171" s="5"/>
      <c r="SSC1171" s="5"/>
      <c r="SSD1171" s="5"/>
      <c r="SSE1171" s="5"/>
      <c r="SSF1171" s="5"/>
      <c r="SSG1171" s="5"/>
      <c r="SSH1171" s="5"/>
      <c r="SSI1171" s="5"/>
      <c r="SSJ1171" s="5"/>
      <c r="SSK1171" s="5"/>
      <c r="SSL1171" s="5"/>
      <c r="SSM1171" s="5"/>
      <c r="SSN1171" s="5"/>
      <c r="SSO1171" s="5"/>
      <c r="SSP1171" s="5"/>
      <c r="SSQ1171" s="5"/>
      <c r="SSR1171" s="5"/>
      <c r="SSS1171" s="5"/>
      <c r="SST1171" s="5"/>
      <c r="SSU1171" s="5"/>
      <c r="SSV1171" s="5"/>
      <c r="SSW1171" s="5"/>
      <c r="SSX1171" s="5"/>
      <c r="SSY1171" s="5"/>
      <c r="SSZ1171" s="5"/>
      <c r="STA1171" s="5"/>
      <c r="STB1171" s="5"/>
      <c r="STC1171" s="5"/>
      <c r="STD1171" s="5"/>
      <c r="STE1171" s="5"/>
      <c r="STF1171" s="5"/>
      <c r="STG1171" s="5"/>
      <c r="STH1171" s="5"/>
      <c r="STI1171" s="5"/>
      <c r="STJ1171" s="5"/>
      <c r="STK1171" s="5"/>
      <c r="STL1171" s="5"/>
      <c r="STM1171" s="5"/>
      <c r="STN1171" s="5"/>
      <c r="STO1171" s="5"/>
      <c r="STP1171" s="5"/>
      <c r="STQ1171" s="5"/>
      <c r="STR1171" s="5"/>
      <c r="STS1171" s="5"/>
      <c r="STT1171" s="5"/>
      <c r="STU1171" s="5"/>
      <c r="STV1171" s="5"/>
      <c r="STW1171" s="5"/>
      <c r="STX1171" s="5"/>
      <c r="STY1171" s="5"/>
      <c r="STZ1171" s="5"/>
      <c r="SUA1171" s="5"/>
      <c r="SUB1171" s="5"/>
      <c r="SUC1171" s="5"/>
      <c r="SUD1171" s="5"/>
      <c r="SUE1171" s="5"/>
      <c r="SUF1171" s="5"/>
      <c r="SUG1171" s="5"/>
      <c r="SUH1171" s="5"/>
      <c r="SUI1171" s="5"/>
      <c r="SUJ1171" s="5"/>
      <c r="SUK1171" s="5"/>
      <c r="SUL1171" s="5"/>
      <c r="SUM1171" s="5"/>
      <c r="SUN1171" s="5"/>
      <c r="SUO1171" s="5"/>
      <c r="SUP1171" s="5"/>
      <c r="SUQ1171" s="5"/>
      <c r="SUR1171" s="5"/>
      <c r="SUS1171" s="5"/>
      <c r="SUT1171" s="5"/>
      <c r="SUU1171" s="5"/>
      <c r="SUV1171" s="5"/>
      <c r="SUW1171" s="5"/>
      <c r="SUX1171" s="5"/>
      <c r="SUY1171" s="5"/>
      <c r="SUZ1171" s="5"/>
      <c r="SVA1171" s="5"/>
      <c r="SVB1171" s="5"/>
      <c r="SVC1171" s="5"/>
      <c r="SVD1171" s="5"/>
      <c r="SVE1171" s="5"/>
      <c r="SVF1171" s="5"/>
      <c r="SVG1171" s="5"/>
      <c r="SVH1171" s="5"/>
      <c r="SVI1171" s="5"/>
      <c r="SVJ1171" s="5"/>
      <c r="SVK1171" s="5"/>
      <c r="SVL1171" s="5"/>
      <c r="SVM1171" s="5"/>
      <c r="SVN1171" s="5"/>
      <c r="SVO1171" s="5"/>
      <c r="SVP1171" s="5"/>
      <c r="SVQ1171" s="5"/>
      <c r="SVR1171" s="5"/>
      <c r="SVS1171" s="5"/>
      <c r="SVT1171" s="5"/>
      <c r="SVU1171" s="5"/>
      <c r="SVV1171" s="5"/>
      <c r="SVW1171" s="5"/>
      <c r="SVX1171" s="5"/>
      <c r="SVY1171" s="5"/>
      <c r="SVZ1171" s="5"/>
      <c r="SWA1171" s="5"/>
      <c r="SWB1171" s="5"/>
      <c r="SWC1171" s="5"/>
      <c r="SWD1171" s="5"/>
      <c r="SWE1171" s="5"/>
      <c r="SWF1171" s="5"/>
      <c r="SWG1171" s="5"/>
      <c r="SWH1171" s="5"/>
      <c r="SWI1171" s="5"/>
      <c r="SWJ1171" s="5"/>
      <c r="SWK1171" s="5"/>
      <c r="SWL1171" s="5"/>
      <c r="SWM1171" s="5"/>
      <c r="SWN1171" s="5"/>
      <c r="SWO1171" s="5"/>
      <c r="SWP1171" s="5"/>
      <c r="SWQ1171" s="5"/>
      <c r="SWR1171" s="5"/>
      <c r="SWS1171" s="5"/>
      <c r="SWT1171" s="5"/>
      <c r="SWU1171" s="5"/>
      <c r="SWV1171" s="5"/>
      <c r="SWW1171" s="5"/>
      <c r="SWX1171" s="5"/>
      <c r="SWY1171" s="5"/>
      <c r="SWZ1171" s="5"/>
      <c r="SXA1171" s="5"/>
      <c r="SXB1171" s="5"/>
      <c r="SXC1171" s="5"/>
      <c r="SXD1171" s="5"/>
      <c r="SXE1171" s="5"/>
      <c r="SXF1171" s="5"/>
      <c r="SXG1171" s="5"/>
      <c r="SXH1171" s="5"/>
      <c r="SXI1171" s="5"/>
      <c r="SXJ1171" s="5"/>
      <c r="SXK1171" s="5"/>
      <c r="SXL1171" s="5"/>
      <c r="SXM1171" s="5"/>
      <c r="SXN1171" s="5"/>
      <c r="SXO1171" s="5"/>
      <c r="SXP1171" s="5"/>
      <c r="SXQ1171" s="5"/>
      <c r="SXR1171" s="5"/>
      <c r="SXS1171" s="5"/>
      <c r="SXT1171" s="5"/>
      <c r="SXU1171" s="5"/>
      <c r="SXV1171" s="5"/>
      <c r="SXW1171" s="5"/>
      <c r="SXX1171" s="5"/>
      <c r="SXY1171" s="5"/>
      <c r="SXZ1171" s="5"/>
      <c r="SYA1171" s="5"/>
      <c r="SYB1171" s="5"/>
      <c r="SYC1171" s="5"/>
      <c r="SYD1171" s="5"/>
      <c r="SYE1171" s="5"/>
      <c r="SYF1171" s="5"/>
      <c r="SYG1171" s="5"/>
      <c r="SYH1171" s="5"/>
      <c r="SYI1171" s="5"/>
      <c r="SYJ1171" s="5"/>
      <c r="SYK1171" s="5"/>
      <c r="SYL1171" s="5"/>
      <c r="SYM1171" s="5"/>
      <c r="SYN1171" s="5"/>
      <c r="SYO1171" s="5"/>
      <c r="SYP1171" s="5"/>
      <c r="SYQ1171" s="5"/>
      <c r="SYR1171" s="5"/>
      <c r="SYS1171" s="5"/>
      <c r="SYT1171" s="5"/>
      <c r="SYU1171" s="5"/>
      <c r="SYV1171" s="5"/>
      <c r="SYW1171" s="5"/>
      <c r="SYX1171" s="5"/>
      <c r="SYY1171" s="5"/>
      <c r="SYZ1171" s="5"/>
      <c r="SZA1171" s="5"/>
      <c r="SZB1171" s="5"/>
      <c r="SZC1171" s="5"/>
      <c r="SZD1171" s="5"/>
      <c r="SZE1171" s="5"/>
      <c r="SZF1171" s="5"/>
      <c r="SZG1171" s="5"/>
      <c r="SZH1171" s="5"/>
      <c r="SZI1171" s="5"/>
      <c r="SZJ1171" s="5"/>
      <c r="SZK1171" s="5"/>
      <c r="SZL1171" s="5"/>
      <c r="SZM1171" s="5"/>
      <c r="SZN1171" s="5"/>
      <c r="SZO1171" s="5"/>
      <c r="SZP1171" s="5"/>
      <c r="SZQ1171" s="5"/>
      <c r="SZR1171" s="5"/>
      <c r="SZS1171" s="5"/>
      <c r="SZT1171" s="5"/>
      <c r="SZU1171" s="5"/>
      <c r="SZV1171" s="5"/>
      <c r="SZW1171" s="5"/>
      <c r="SZX1171" s="5"/>
      <c r="SZY1171" s="5"/>
      <c r="SZZ1171" s="5"/>
      <c r="TAA1171" s="5"/>
      <c r="TAB1171" s="5"/>
      <c r="TAC1171" s="5"/>
      <c r="TAD1171" s="5"/>
      <c r="TAE1171" s="5"/>
      <c r="TAF1171" s="5"/>
      <c r="TAG1171" s="5"/>
      <c r="TAH1171" s="5"/>
      <c r="TAI1171" s="5"/>
      <c r="TAJ1171" s="5"/>
      <c r="TAK1171" s="5"/>
      <c r="TAL1171" s="5"/>
      <c r="TAM1171" s="5"/>
      <c r="TAN1171" s="5"/>
      <c r="TAO1171" s="5"/>
      <c r="TAP1171" s="5"/>
      <c r="TAQ1171" s="5"/>
      <c r="TAR1171" s="5"/>
      <c r="TAS1171" s="5"/>
      <c r="TAT1171" s="5"/>
      <c r="TAU1171" s="5"/>
      <c r="TAV1171" s="5"/>
      <c r="TAW1171" s="5"/>
      <c r="TAX1171" s="5"/>
      <c r="TAY1171" s="5"/>
      <c r="TAZ1171" s="5"/>
      <c r="TBA1171" s="5"/>
      <c r="TBB1171" s="5"/>
      <c r="TBC1171" s="5"/>
      <c r="TBD1171" s="5"/>
      <c r="TBE1171" s="5"/>
      <c r="TBF1171" s="5"/>
      <c r="TBG1171" s="5"/>
      <c r="TBH1171" s="5"/>
      <c r="TBI1171" s="5"/>
      <c r="TBJ1171" s="5"/>
      <c r="TBK1171" s="5"/>
      <c r="TBL1171" s="5"/>
      <c r="TBM1171" s="5"/>
      <c r="TBN1171" s="5"/>
      <c r="TBO1171" s="5"/>
      <c r="TBP1171" s="5"/>
      <c r="TBQ1171" s="5"/>
      <c r="TBR1171" s="5"/>
      <c r="TBS1171" s="5"/>
      <c r="TBT1171" s="5"/>
      <c r="TBU1171" s="5"/>
      <c r="TBV1171" s="5"/>
      <c r="TBW1171" s="5"/>
      <c r="TBX1171" s="5"/>
      <c r="TBY1171" s="5"/>
      <c r="TBZ1171" s="5"/>
      <c r="TCA1171" s="5"/>
      <c r="TCB1171" s="5"/>
      <c r="TCC1171" s="5"/>
      <c r="TCD1171" s="5"/>
      <c r="TCE1171" s="5"/>
      <c r="TCF1171" s="5"/>
      <c r="TCG1171" s="5"/>
      <c r="TCH1171" s="5"/>
      <c r="TCI1171" s="5"/>
      <c r="TCJ1171" s="5"/>
      <c r="TCK1171" s="5"/>
      <c r="TCL1171" s="5"/>
      <c r="TCM1171" s="5"/>
      <c r="TCN1171" s="5"/>
      <c r="TCO1171" s="5"/>
      <c r="TCP1171" s="5"/>
      <c r="TCQ1171" s="5"/>
      <c r="TCR1171" s="5"/>
      <c r="TCS1171" s="5"/>
      <c r="TCT1171" s="5"/>
      <c r="TCU1171" s="5"/>
      <c r="TCV1171" s="5"/>
      <c r="TCW1171" s="5"/>
      <c r="TCX1171" s="5"/>
      <c r="TCY1171" s="5"/>
      <c r="TCZ1171" s="5"/>
      <c r="TDA1171" s="5"/>
      <c r="TDB1171" s="5"/>
      <c r="TDC1171" s="5"/>
      <c r="TDD1171" s="5"/>
      <c r="TDE1171" s="5"/>
      <c r="TDF1171" s="5"/>
      <c r="TDG1171" s="5"/>
      <c r="TDH1171" s="5"/>
      <c r="TDI1171" s="5"/>
      <c r="TDJ1171" s="5"/>
      <c r="TDK1171" s="5"/>
      <c r="TDL1171" s="5"/>
      <c r="TDM1171" s="5"/>
      <c r="TDN1171" s="5"/>
      <c r="TDO1171" s="5"/>
      <c r="TDP1171" s="5"/>
      <c r="TDQ1171" s="5"/>
      <c r="TDR1171" s="5"/>
      <c r="TDS1171" s="5"/>
      <c r="TDT1171" s="5"/>
      <c r="TDU1171" s="5"/>
      <c r="TDV1171" s="5"/>
      <c r="TDW1171" s="5"/>
      <c r="TDX1171" s="5"/>
      <c r="TDY1171" s="5"/>
      <c r="TDZ1171" s="5"/>
      <c r="TEA1171" s="5"/>
      <c r="TEB1171" s="5"/>
      <c r="TEC1171" s="5"/>
      <c r="TED1171" s="5"/>
      <c r="TEE1171" s="5"/>
      <c r="TEF1171" s="5"/>
      <c r="TEG1171" s="5"/>
      <c r="TEH1171" s="5"/>
      <c r="TEI1171" s="5"/>
      <c r="TEJ1171" s="5"/>
      <c r="TEK1171" s="5"/>
      <c r="TEL1171" s="5"/>
      <c r="TEM1171" s="5"/>
      <c r="TEN1171" s="5"/>
      <c r="TEO1171" s="5"/>
      <c r="TEP1171" s="5"/>
      <c r="TEQ1171" s="5"/>
      <c r="TER1171" s="5"/>
      <c r="TES1171" s="5"/>
      <c r="TET1171" s="5"/>
      <c r="TEU1171" s="5"/>
      <c r="TEV1171" s="5"/>
      <c r="TEW1171" s="5"/>
      <c r="TEX1171" s="5"/>
      <c r="TEY1171" s="5"/>
      <c r="TEZ1171" s="5"/>
      <c r="TFA1171" s="5"/>
      <c r="TFB1171" s="5"/>
      <c r="TFC1171" s="5"/>
      <c r="TFD1171" s="5"/>
      <c r="TFE1171" s="5"/>
      <c r="TFF1171" s="5"/>
      <c r="TFG1171" s="5"/>
      <c r="TFH1171" s="5"/>
      <c r="TFI1171" s="5"/>
      <c r="TFJ1171" s="5"/>
      <c r="TFK1171" s="5"/>
      <c r="TFL1171" s="5"/>
      <c r="TFM1171" s="5"/>
      <c r="TFN1171" s="5"/>
      <c r="TFO1171" s="5"/>
      <c r="TFP1171" s="5"/>
      <c r="TFQ1171" s="5"/>
      <c r="TFR1171" s="5"/>
      <c r="TFS1171" s="5"/>
      <c r="TFT1171" s="5"/>
      <c r="TFU1171" s="5"/>
      <c r="TFV1171" s="5"/>
      <c r="TFW1171" s="5"/>
      <c r="TFX1171" s="5"/>
      <c r="TFY1171" s="5"/>
      <c r="TFZ1171" s="5"/>
      <c r="TGA1171" s="5"/>
      <c r="TGB1171" s="5"/>
      <c r="TGC1171" s="5"/>
      <c r="TGD1171" s="5"/>
      <c r="TGE1171" s="5"/>
      <c r="TGF1171" s="5"/>
      <c r="TGG1171" s="5"/>
      <c r="TGH1171" s="5"/>
      <c r="TGI1171" s="5"/>
      <c r="TGJ1171" s="5"/>
      <c r="TGK1171" s="5"/>
      <c r="TGL1171" s="5"/>
      <c r="TGM1171" s="5"/>
      <c r="TGN1171" s="5"/>
      <c r="TGO1171" s="5"/>
      <c r="TGP1171" s="5"/>
      <c r="TGQ1171" s="5"/>
      <c r="TGR1171" s="5"/>
      <c r="TGS1171" s="5"/>
      <c r="TGT1171" s="5"/>
      <c r="TGU1171" s="5"/>
      <c r="TGV1171" s="5"/>
      <c r="TGW1171" s="5"/>
      <c r="TGX1171" s="5"/>
      <c r="TGY1171" s="5"/>
      <c r="TGZ1171" s="5"/>
      <c r="THA1171" s="5"/>
      <c r="THB1171" s="5"/>
      <c r="THC1171" s="5"/>
      <c r="THD1171" s="5"/>
      <c r="THE1171" s="5"/>
      <c r="THF1171" s="5"/>
      <c r="THG1171" s="5"/>
      <c r="THH1171" s="5"/>
      <c r="THI1171" s="5"/>
      <c r="THJ1171" s="5"/>
      <c r="THK1171" s="5"/>
      <c r="THL1171" s="5"/>
      <c r="THM1171" s="5"/>
      <c r="THN1171" s="5"/>
      <c r="THO1171" s="5"/>
      <c r="THP1171" s="5"/>
      <c r="THQ1171" s="5"/>
      <c r="THR1171" s="5"/>
      <c r="THS1171" s="5"/>
      <c r="THT1171" s="5"/>
      <c r="THU1171" s="5"/>
      <c r="THV1171" s="5"/>
      <c r="THW1171" s="5"/>
      <c r="THX1171" s="5"/>
      <c r="THY1171" s="5"/>
      <c r="THZ1171" s="5"/>
      <c r="TIA1171" s="5"/>
      <c r="TIB1171" s="5"/>
      <c r="TIC1171" s="5"/>
      <c r="TID1171" s="5"/>
      <c r="TIE1171" s="5"/>
      <c r="TIF1171" s="5"/>
      <c r="TIG1171" s="5"/>
      <c r="TIH1171" s="5"/>
      <c r="TII1171" s="5"/>
      <c r="TIJ1171" s="5"/>
      <c r="TIK1171" s="5"/>
      <c r="TIL1171" s="5"/>
      <c r="TIM1171" s="5"/>
      <c r="TIN1171" s="5"/>
      <c r="TIO1171" s="5"/>
      <c r="TIP1171" s="5"/>
      <c r="TIQ1171" s="5"/>
      <c r="TIR1171" s="5"/>
      <c r="TIS1171" s="5"/>
      <c r="TIT1171" s="5"/>
      <c r="TIU1171" s="5"/>
      <c r="TIV1171" s="5"/>
      <c r="TIW1171" s="5"/>
      <c r="TIX1171" s="5"/>
      <c r="TIY1171" s="5"/>
      <c r="TIZ1171" s="5"/>
      <c r="TJA1171" s="5"/>
      <c r="TJB1171" s="5"/>
      <c r="TJC1171" s="5"/>
      <c r="TJD1171" s="5"/>
      <c r="TJE1171" s="5"/>
      <c r="TJF1171" s="5"/>
      <c r="TJG1171" s="5"/>
      <c r="TJH1171" s="5"/>
      <c r="TJI1171" s="5"/>
      <c r="TJJ1171" s="5"/>
      <c r="TJK1171" s="5"/>
      <c r="TJL1171" s="5"/>
      <c r="TJM1171" s="5"/>
      <c r="TJN1171" s="5"/>
      <c r="TJO1171" s="5"/>
      <c r="TJP1171" s="5"/>
      <c r="TJQ1171" s="5"/>
      <c r="TJR1171" s="5"/>
      <c r="TJS1171" s="5"/>
      <c r="TJT1171" s="5"/>
      <c r="TJU1171" s="5"/>
      <c r="TJV1171" s="5"/>
      <c r="TJW1171" s="5"/>
      <c r="TJX1171" s="5"/>
      <c r="TJY1171" s="5"/>
      <c r="TJZ1171" s="5"/>
      <c r="TKA1171" s="5"/>
      <c r="TKB1171" s="5"/>
      <c r="TKC1171" s="5"/>
      <c r="TKD1171" s="5"/>
      <c r="TKE1171" s="5"/>
      <c r="TKF1171" s="5"/>
      <c r="TKG1171" s="5"/>
      <c r="TKH1171" s="5"/>
      <c r="TKI1171" s="5"/>
      <c r="TKJ1171" s="5"/>
      <c r="TKK1171" s="5"/>
      <c r="TKL1171" s="5"/>
      <c r="TKM1171" s="5"/>
      <c r="TKN1171" s="5"/>
      <c r="TKO1171" s="5"/>
      <c r="TKP1171" s="5"/>
      <c r="TKQ1171" s="5"/>
      <c r="TKR1171" s="5"/>
      <c r="TKS1171" s="5"/>
      <c r="TKT1171" s="5"/>
      <c r="TKU1171" s="5"/>
      <c r="TKV1171" s="5"/>
      <c r="TKW1171" s="5"/>
      <c r="TKX1171" s="5"/>
      <c r="TKY1171" s="5"/>
      <c r="TKZ1171" s="5"/>
      <c r="TLA1171" s="5"/>
      <c r="TLB1171" s="5"/>
      <c r="TLC1171" s="5"/>
      <c r="TLD1171" s="5"/>
      <c r="TLE1171" s="5"/>
      <c r="TLF1171" s="5"/>
      <c r="TLG1171" s="5"/>
      <c r="TLH1171" s="5"/>
      <c r="TLI1171" s="5"/>
      <c r="TLJ1171" s="5"/>
      <c r="TLK1171" s="5"/>
      <c r="TLL1171" s="5"/>
      <c r="TLM1171" s="5"/>
      <c r="TLN1171" s="5"/>
      <c r="TLO1171" s="5"/>
      <c r="TLP1171" s="5"/>
      <c r="TLQ1171" s="5"/>
      <c r="TLR1171" s="5"/>
      <c r="TLS1171" s="5"/>
      <c r="TLT1171" s="5"/>
      <c r="TLU1171" s="5"/>
      <c r="TLV1171" s="5"/>
      <c r="TLW1171" s="5"/>
      <c r="TLX1171" s="5"/>
      <c r="TLY1171" s="5"/>
      <c r="TLZ1171" s="5"/>
      <c r="TMA1171" s="5"/>
      <c r="TMB1171" s="5"/>
      <c r="TMC1171" s="5"/>
      <c r="TMD1171" s="5"/>
      <c r="TME1171" s="5"/>
      <c r="TMF1171" s="5"/>
      <c r="TMG1171" s="5"/>
      <c r="TMH1171" s="5"/>
      <c r="TMI1171" s="5"/>
      <c r="TMJ1171" s="5"/>
      <c r="TMK1171" s="5"/>
      <c r="TML1171" s="5"/>
      <c r="TMM1171" s="5"/>
      <c r="TMN1171" s="5"/>
      <c r="TMO1171" s="5"/>
      <c r="TMP1171" s="5"/>
      <c r="TMQ1171" s="5"/>
      <c r="TMR1171" s="5"/>
      <c r="TMS1171" s="5"/>
      <c r="TMT1171" s="5"/>
      <c r="TMU1171" s="5"/>
      <c r="TMV1171" s="5"/>
      <c r="TMW1171" s="5"/>
      <c r="TMX1171" s="5"/>
      <c r="TMY1171" s="5"/>
      <c r="TMZ1171" s="5"/>
      <c r="TNA1171" s="5"/>
      <c r="TNB1171" s="5"/>
      <c r="TNC1171" s="5"/>
      <c r="TND1171" s="5"/>
      <c r="TNE1171" s="5"/>
      <c r="TNF1171" s="5"/>
      <c r="TNG1171" s="5"/>
      <c r="TNH1171" s="5"/>
      <c r="TNI1171" s="5"/>
      <c r="TNJ1171" s="5"/>
      <c r="TNK1171" s="5"/>
      <c r="TNL1171" s="5"/>
      <c r="TNM1171" s="5"/>
      <c r="TNN1171" s="5"/>
      <c r="TNO1171" s="5"/>
      <c r="TNP1171" s="5"/>
      <c r="TNQ1171" s="5"/>
      <c r="TNR1171" s="5"/>
      <c r="TNS1171" s="5"/>
      <c r="TNT1171" s="5"/>
      <c r="TNU1171" s="5"/>
      <c r="TNV1171" s="5"/>
      <c r="TNW1171" s="5"/>
      <c r="TNX1171" s="5"/>
      <c r="TNY1171" s="5"/>
      <c r="TNZ1171" s="5"/>
      <c r="TOA1171" s="5"/>
      <c r="TOB1171" s="5"/>
      <c r="TOC1171" s="5"/>
      <c r="TOD1171" s="5"/>
      <c r="TOE1171" s="5"/>
      <c r="TOF1171" s="5"/>
      <c r="TOG1171" s="5"/>
      <c r="TOH1171" s="5"/>
      <c r="TOI1171" s="5"/>
      <c r="TOJ1171" s="5"/>
      <c r="TOK1171" s="5"/>
      <c r="TOL1171" s="5"/>
      <c r="TOM1171" s="5"/>
      <c r="TON1171" s="5"/>
      <c r="TOO1171" s="5"/>
      <c r="TOP1171" s="5"/>
      <c r="TOQ1171" s="5"/>
      <c r="TOR1171" s="5"/>
      <c r="TOS1171" s="5"/>
      <c r="TOT1171" s="5"/>
      <c r="TOU1171" s="5"/>
      <c r="TOV1171" s="5"/>
      <c r="TOW1171" s="5"/>
      <c r="TOX1171" s="5"/>
      <c r="TOY1171" s="5"/>
      <c r="TOZ1171" s="5"/>
      <c r="TPA1171" s="5"/>
      <c r="TPB1171" s="5"/>
      <c r="TPC1171" s="5"/>
      <c r="TPD1171" s="5"/>
      <c r="TPE1171" s="5"/>
      <c r="TPF1171" s="5"/>
      <c r="TPG1171" s="5"/>
      <c r="TPH1171" s="5"/>
      <c r="TPI1171" s="5"/>
      <c r="TPJ1171" s="5"/>
      <c r="TPK1171" s="5"/>
      <c r="TPL1171" s="5"/>
      <c r="TPM1171" s="5"/>
      <c r="TPN1171" s="5"/>
      <c r="TPO1171" s="5"/>
      <c r="TPP1171" s="5"/>
      <c r="TPQ1171" s="5"/>
      <c r="TPR1171" s="5"/>
      <c r="TPS1171" s="5"/>
      <c r="TPT1171" s="5"/>
      <c r="TPU1171" s="5"/>
      <c r="TPV1171" s="5"/>
      <c r="TPW1171" s="5"/>
      <c r="TPX1171" s="5"/>
      <c r="TPY1171" s="5"/>
      <c r="TPZ1171" s="5"/>
      <c r="TQA1171" s="5"/>
      <c r="TQB1171" s="5"/>
      <c r="TQC1171" s="5"/>
      <c r="TQD1171" s="5"/>
      <c r="TQE1171" s="5"/>
      <c r="TQF1171" s="5"/>
      <c r="TQG1171" s="5"/>
      <c r="TQH1171" s="5"/>
      <c r="TQI1171" s="5"/>
      <c r="TQJ1171" s="5"/>
      <c r="TQK1171" s="5"/>
      <c r="TQL1171" s="5"/>
      <c r="TQM1171" s="5"/>
      <c r="TQN1171" s="5"/>
      <c r="TQO1171" s="5"/>
      <c r="TQP1171" s="5"/>
      <c r="TQQ1171" s="5"/>
      <c r="TQR1171" s="5"/>
      <c r="TQS1171" s="5"/>
      <c r="TQT1171" s="5"/>
      <c r="TQU1171" s="5"/>
      <c r="TQV1171" s="5"/>
      <c r="TQW1171" s="5"/>
      <c r="TQX1171" s="5"/>
      <c r="TQY1171" s="5"/>
      <c r="TQZ1171" s="5"/>
      <c r="TRA1171" s="5"/>
      <c r="TRB1171" s="5"/>
      <c r="TRC1171" s="5"/>
      <c r="TRD1171" s="5"/>
      <c r="TRE1171" s="5"/>
      <c r="TRF1171" s="5"/>
      <c r="TRG1171" s="5"/>
      <c r="TRH1171" s="5"/>
      <c r="TRI1171" s="5"/>
      <c r="TRJ1171" s="5"/>
      <c r="TRK1171" s="5"/>
      <c r="TRL1171" s="5"/>
      <c r="TRM1171" s="5"/>
      <c r="TRN1171" s="5"/>
      <c r="TRO1171" s="5"/>
      <c r="TRP1171" s="5"/>
      <c r="TRQ1171" s="5"/>
      <c r="TRR1171" s="5"/>
      <c r="TRS1171" s="5"/>
      <c r="TRT1171" s="5"/>
      <c r="TRU1171" s="5"/>
      <c r="TRV1171" s="5"/>
      <c r="TRW1171" s="5"/>
      <c r="TRX1171" s="5"/>
      <c r="TRY1171" s="5"/>
      <c r="TRZ1171" s="5"/>
      <c r="TSA1171" s="5"/>
      <c r="TSB1171" s="5"/>
      <c r="TSC1171" s="5"/>
      <c r="TSD1171" s="5"/>
      <c r="TSE1171" s="5"/>
      <c r="TSF1171" s="5"/>
      <c r="TSG1171" s="5"/>
      <c r="TSH1171" s="5"/>
      <c r="TSI1171" s="5"/>
      <c r="TSJ1171" s="5"/>
      <c r="TSK1171" s="5"/>
      <c r="TSL1171" s="5"/>
      <c r="TSM1171" s="5"/>
      <c r="TSN1171" s="5"/>
      <c r="TSO1171" s="5"/>
      <c r="TSP1171" s="5"/>
      <c r="TSQ1171" s="5"/>
      <c r="TSR1171" s="5"/>
      <c r="TSS1171" s="5"/>
      <c r="TST1171" s="5"/>
      <c r="TSU1171" s="5"/>
      <c r="TSV1171" s="5"/>
      <c r="TSW1171" s="5"/>
      <c r="TSX1171" s="5"/>
      <c r="TSY1171" s="5"/>
      <c r="TSZ1171" s="5"/>
      <c r="TTA1171" s="5"/>
      <c r="TTB1171" s="5"/>
      <c r="TTC1171" s="5"/>
      <c r="TTD1171" s="5"/>
      <c r="TTE1171" s="5"/>
      <c r="TTF1171" s="5"/>
      <c r="TTG1171" s="5"/>
      <c r="TTH1171" s="5"/>
      <c r="TTI1171" s="5"/>
      <c r="TTJ1171" s="5"/>
      <c r="TTK1171" s="5"/>
      <c r="TTL1171" s="5"/>
      <c r="TTM1171" s="5"/>
      <c r="TTN1171" s="5"/>
      <c r="TTO1171" s="5"/>
      <c r="TTP1171" s="5"/>
      <c r="TTQ1171" s="5"/>
      <c r="TTR1171" s="5"/>
      <c r="TTS1171" s="5"/>
      <c r="TTT1171" s="5"/>
      <c r="TTU1171" s="5"/>
      <c r="TTV1171" s="5"/>
      <c r="TTW1171" s="5"/>
      <c r="TTX1171" s="5"/>
      <c r="TTY1171" s="5"/>
      <c r="TTZ1171" s="5"/>
      <c r="TUA1171" s="5"/>
      <c r="TUB1171" s="5"/>
      <c r="TUC1171" s="5"/>
      <c r="TUD1171" s="5"/>
      <c r="TUE1171" s="5"/>
      <c r="TUF1171" s="5"/>
      <c r="TUG1171" s="5"/>
      <c r="TUH1171" s="5"/>
      <c r="TUI1171" s="5"/>
      <c r="TUJ1171" s="5"/>
      <c r="TUK1171" s="5"/>
      <c r="TUL1171" s="5"/>
      <c r="TUM1171" s="5"/>
      <c r="TUN1171" s="5"/>
      <c r="TUO1171" s="5"/>
      <c r="TUP1171" s="5"/>
      <c r="TUQ1171" s="5"/>
      <c r="TUR1171" s="5"/>
      <c r="TUS1171" s="5"/>
      <c r="TUT1171" s="5"/>
      <c r="TUU1171" s="5"/>
      <c r="TUV1171" s="5"/>
      <c r="TUW1171" s="5"/>
      <c r="TUX1171" s="5"/>
      <c r="TUY1171" s="5"/>
      <c r="TUZ1171" s="5"/>
      <c r="TVA1171" s="5"/>
      <c r="TVB1171" s="5"/>
      <c r="TVC1171" s="5"/>
      <c r="TVD1171" s="5"/>
      <c r="TVE1171" s="5"/>
      <c r="TVF1171" s="5"/>
      <c r="TVG1171" s="5"/>
      <c r="TVH1171" s="5"/>
      <c r="TVI1171" s="5"/>
      <c r="TVJ1171" s="5"/>
      <c r="TVK1171" s="5"/>
      <c r="TVL1171" s="5"/>
      <c r="TVM1171" s="5"/>
      <c r="TVN1171" s="5"/>
      <c r="TVO1171" s="5"/>
      <c r="TVP1171" s="5"/>
      <c r="TVQ1171" s="5"/>
      <c r="TVR1171" s="5"/>
      <c r="TVS1171" s="5"/>
      <c r="TVT1171" s="5"/>
      <c r="TVU1171" s="5"/>
      <c r="TVV1171" s="5"/>
      <c r="TVW1171" s="5"/>
      <c r="TVX1171" s="5"/>
      <c r="TVY1171" s="5"/>
      <c r="TVZ1171" s="5"/>
      <c r="TWA1171" s="5"/>
      <c r="TWB1171" s="5"/>
      <c r="TWC1171" s="5"/>
      <c r="TWD1171" s="5"/>
      <c r="TWE1171" s="5"/>
      <c r="TWF1171" s="5"/>
      <c r="TWG1171" s="5"/>
      <c r="TWH1171" s="5"/>
      <c r="TWI1171" s="5"/>
      <c r="TWJ1171" s="5"/>
      <c r="TWK1171" s="5"/>
      <c r="TWL1171" s="5"/>
      <c r="TWM1171" s="5"/>
      <c r="TWN1171" s="5"/>
      <c r="TWO1171" s="5"/>
      <c r="TWP1171" s="5"/>
      <c r="TWQ1171" s="5"/>
      <c r="TWR1171" s="5"/>
      <c r="TWS1171" s="5"/>
      <c r="TWT1171" s="5"/>
      <c r="TWU1171" s="5"/>
      <c r="TWV1171" s="5"/>
      <c r="TWW1171" s="5"/>
      <c r="TWX1171" s="5"/>
      <c r="TWY1171" s="5"/>
      <c r="TWZ1171" s="5"/>
      <c r="TXA1171" s="5"/>
      <c r="TXB1171" s="5"/>
      <c r="TXC1171" s="5"/>
      <c r="TXD1171" s="5"/>
      <c r="TXE1171" s="5"/>
      <c r="TXF1171" s="5"/>
      <c r="TXG1171" s="5"/>
      <c r="TXH1171" s="5"/>
      <c r="TXI1171" s="5"/>
      <c r="TXJ1171" s="5"/>
      <c r="TXK1171" s="5"/>
      <c r="TXL1171" s="5"/>
      <c r="TXM1171" s="5"/>
      <c r="TXN1171" s="5"/>
      <c r="TXO1171" s="5"/>
      <c r="TXP1171" s="5"/>
      <c r="TXQ1171" s="5"/>
      <c r="TXR1171" s="5"/>
      <c r="TXS1171" s="5"/>
      <c r="TXT1171" s="5"/>
      <c r="TXU1171" s="5"/>
      <c r="TXV1171" s="5"/>
      <c r="TXW1171" s="5"/>
      <c r="TXX1171" s="5"/>
      <c r="TXY1171" s="5"/>
      <c r="TXZ1171" s="5"/>
      <c r="TYA1171" s="5"/>
      <c r="TYB1171" s="5"/>
      <c r="TYC1171" s="5"/>
      <c r="TYD1171" s="5"/>
      <c r="TYE1171" s="5"/>
      <c r="TYF1171" s="5"/>
      <c r="TYG1171" s="5"/>
      <c r="TYH1171" s="5"/>
      <c r="TYI1171" s="5"/>
      <c r="TYJ1171" s="5"/>
      <c r="TYK1171" s="5"/>
      <c r="TYL1171" s="5"/>
      <c r="TYM1171" s="5"/>
      <c r="TYN1171" s="5"/>
      <c r="TYO1171" s="5"/>
      <c r="TYP1171" s="5"/>
      <c r="TYQ1171" s="5"/>
      <c r="TYR1171" s="5"/>
      <c r="TYS1171" s="5"/>
      <c r="TYT1171" s="5"/>
      <c r="TYU1171" s="5"/>
      <c r="TYV1171" s="5"/>
      <c r="TYW1171" s="5"/>
      <c r="TYX1171" s="5"/>
      <c r="TYY1171" s="5"/>
      <c r="TYZ1171" s="5"/>
      <c r="TZA1171" s="5"/>
      <c r="TZB1171" s="5"/>
      <c r="TZC1171" s="5"/>
      <c r="TZD1171" s="5"/>
      <c r="TZE1171" s="5"/>
      <c r="TZF1171" s="5"/>
      <c r="TZG1171" s="5"/>
      <c r="TZH1171" s="5"/>
      <c r="TZI1171" s="5"/>
      <c r="TZJ1171" s="5"/>
      <c r="TZK1171" s="5"/>
      <c r="TZL1171" s="5"/>
      <c r="TZM1171" s="5"/>
      <c r="TZN1171" s="5"/>
      <c r="TZO1171" s="5"/>
      <c r="TZP1171" s="5"/>
      <c r="TZQ1171" s="5"/>
      <c r="TZR1171" s="5"/>
      <c r="TZS1171" s="5"/>
      <c r="TZT1171" s="5"/>
      <c r="TZU1171" s="5"/>
      <c r="TZV1171" s="5"/>
      <c r="TZW1171" s="5"/>
      <c r="TZX1171" s="5"/>
      <c r="TZY1171" s="5"/>
      <c r="TZZ1171" s="5"/>
      <c r="UAA1171" s="5"/>
      <c r="UAB1171" s="5"/>
      <c r="UAC1171" s="5"/>
      <c r="UAD1171" s="5"/>
      <c r="UAE1171" s="5"/>
      <c r="UAF1171" s="5"/>
      <c r="UAG1171" s="5"/>
      <c r="UAH1171" s="5"/>
      <c r="UAI1171" s="5"/>
      <c r="UAJ1171" s="5"/>
      <c r="UAK1171" s="5"/>
      <c r="UAL1171" s="5"/>
      <c r="UAM1171" s="5"/>
      <c r="UAN1171" s="5"/>
      <c r="UAO1171" s="5"/>
      <c r="UAP1171" s="5"/>
      <c r="UAQ1171" s="5"/>
      <c r="UAR1171" s="5"/>
      <c r="UAS1171" s="5"/>
      <c r="UAT1171" s="5"/>
      <c r="UAU1171" s="5"/>
      <c r="UAV1171" s="5"/>
      <c r="UAW1171" s="5"/>
      <c r="UAX1171" s="5"/>
      <c r="UAY1171" s="5"/>
      <c r="UAZ1171" s="5"/>
      <c r="UBA1171" s="5"/>
      <c r="UBB1171" s="5"/>
      <c r="UBC1171" s="5"/>
      <c r="UBD1171" s="5"/>
      <c r="UBE1171" s="5"/>
      <c r="UBF1171" s="5"/>
      <c r="UBG1171" s="5"/>
      <c r="UBH1171" s="5"/>
      <c r="UBI1171" s="5"/>
      <c r="UBJ1171" s="5"/>
      <c r="UBK1171" s="5"/>
      <c r="UBL1171" s="5"/>
      <c r="UBM1171" s="5"/>
      <c r="UBN1171" s="5"/>
      <c r="UBO1171" s="5"/>
      <c r="UBP1171" s="5"/>
      <c r="UBQ1171" s="5"/>
      <c r="UBR1171" s="5"/>
      <c r="UBS1171" s="5"/>
      <c r="UBT1171" s="5"/>
      <c r="UBU1171" s="5"/>
      <c r="UBV1171" s="5"/>
      <c r="UBW1171" s="5"/>
      <c r="UBX1171" s="5"/>
      <c r="UBY1171" s="5"/>
      <c r="UBZ1171" s="5"/>
      <c r="UCA1171" s="5"/>
      <c r="UCB1171" s="5"/>
      <c r="UCC1171" s="5"/>
      <c r="UCD1171" s="5"/>
      <c r="UCE1171" s="5"/>
      <c r="UCF1171" s="5"/>
      <c r="UCG1171" s="5"/>
      <c r="UCH1171" s="5"/>
      <c r="UCI1171" s="5"/>
      <c r="UCJ1171" s="5"/>
      <c r="UCK1171" s="5"/>
      <c r="UCL1171" s="5"/>
      <c r="UCM1171" s="5"/>
      <c r="UCN1171" s="5"/>
      <c r="UCO1171" s="5"/>
      <c r="UCP1171" s="5"/>
      <c r="UCQ1171" s="5"/>
      <c r="UCR1171" s="5"/>
      <c r="UCS1171" s="5"/>
      <c r="UCT1171" s="5"/>
      <c r="UCU1171" s="5"/>
      <c r="UCV1171" s="5"/>
      <c r="UCW1171" s="5"/>
      <c r="UCX1171" s="5"/>
      <c r="UCY1171" s="5"/>
      <c r="UCZ1171" s="5"/>
      <c r="UDA1171" s="5"/>
      <c r="UDB1171" s="5"/>
      <c r="UDC1171" s="5"/>
      <c r="UDD1171" s="5"/>
      <c r="UDE1171" s="5"/>
      <c r="UDF1171" s="5"/>
      <c r="UDG1171" s="5"/>
      <c r="UDH1171" s="5"/>
      <c r="UDI1171" s="5"/>
      <c r="UDJ1171" s="5"/>
      <c r="UDK1171" s="5"/>
      <c r="UDL1171" s="5"/>
      <c r="UDM1171" s="5"/>
      <c r="UDN1171" s="5"/>
      <c r="UDO1171" s="5"/>
      <c r="UDP1171" s="5"/>
      <c r="UDQ1171" s="5"/>
      <c r="UDR1171" s="5"/>
      <c r="UDS1171" s="5"/>
      <c r="UDT1171" s="5"/>
      <c r="UDU1171" s="5"/>
      <c r="UDV1171" s="5"/>
      <c r="UDW1171" s="5"/>
      <c r="UDX1171" s="5"/>
      <c r="UDY1171" s="5"/>
      <c r="UDZ1171" s="5"/>
      <c r="UEA1171" s="5"/>
      <c r="UEB1171" s="5"/>
      <c r="UEC1171" s="5"/>
      <c r="UED1171" s="5"/>
      <c r="UEE1171" s="5"/>
      <c r="UEF1171" s="5"/>
      <c r="UEG1171" s="5"/>
      <c r="UEH1171" s="5"/>
      <c r="UEI1171" s="5"/>
      <c r="UEJ1171" s="5"/>
      <c r="UEK1171" s="5"/>
      <c r="UEL1171" s="5"/>
      <c r="UEM1171" s="5"/>
      <c r="UEN1171" s="5"/>
      <c r="UEO1171" s="5"/>
      <c r="UEP1171" s="5"/>
      <c r="UEQ1171" s="5"/>
      <c r="UER1171" s="5"/>
      <c r="UES1171" s="5"/>
      <c r="UET1171" s="5"/>
      <c r="UEU1171" s="5"/>
      <c r="UEV1171" s="5"/>
      <c r="UEW1171" s="5"/>
      <c r="UEX1171" s="5"/>
      <c r="UEY1171" s="5"/>
      <c r="UEZ1171" s="5"/>
      <c r="UFA1171" s="5"/>
      <c r="UFB1171" s="5"/>
      <c r="UFC1171" s="5"/>
      <c r="UFD1171" s="5"/>
      <c r="UFE1171" s="5"/>
      <c r="UFF1171" s="5"/>
      <c r="UFG1171" s="5"/>
      <c r="UFH1171" s="5"/>
      <c r="UFI1171" s="5"/>
      <c r="UFJ1171" s="5"/>
      <c r="UFK1171" s="5"/>
      <c r="UFL1171" s="5"/>
      <c r="UFM1171" s="5"/>
      <c r="UFN1171" s="5"/>
      <c r="UFO1171" s="5"/>
      <c r="UFP1171" s="5"/>
      <c r="UFQ1171" s="5"/>
      <c r="UFR1171" s="5"/>
      <c r="UFS1171" s="5"/>
      <c r="UFT1171" s="5"/>
      <c r="UFU1171" s="5"/>
      <c r="UFV1171" s="5"/>
      <c r="UFW1171" s="5"/>
      <c r="UFX1171" s="5"/>
      <c r="UFY1171" s="5"/>
      <c r="UFZ1171" s="5"/>
      <c r="UGA1171" s="5"/>
      <c r="UGB1171" s="5"/>
      <c r="UGC1171" s="5"/>
      <c r="UGD1171" s="5"/>
      <c r="UGE1171" s="5"/>
      <c r="UGF1171" s="5"/>
      <c r="UGG1171" s="5"/>
      <c r="UGH1171" s="5"/>
      <c r="UGI1171" s="5"/>
      <c r="UGJ1171" s="5"/>
      <c r="UGK1171" s="5"/>
      <c r="UGL1171" s="5"/>
      <c r="UGM1171" s="5"/>
      <c r="UGN1171" s="5"/>
      <c r="UGO1171" s="5"/>
      <c r="UGP1171" s="5"/>
      <c r="UGQ1171" s="5"/>
      <c r="UGR1171" s="5"/>
      <c r="UGS1171" s="5"/>
      <c r="UGT1171" s="5"/>
      <c r="UGU1171" s="5"/>
      <c r="UGV1171" s="5"/>
      <c r="UGW1171" s="5"/>
      <c r="UGX1171" s="5"/>
      <c r="UGY1171" s="5"/>
      <c r="UGZ1171" s="5"/>
      <c r="UHA1171" s="5"/>
      <c r="UHB1171" s="5"/>
      <c r="UHC1171" s="5"/>
      <c r="UHD1171" s="5"/>
      <c r="UHE1171" s="5"/>
      <c r="UHF1171" s="5"/>
      <c r="UHG1171" s="5"/>
      <c r="UHH1171" s="5"/>
      <c r="UHI1171" s="5"/>
      <c r="UHJ1171" s="5"/>
      <c r="UHK1171" s="5"/>
      <c r="UHL1171" s="5"/>
      <c r="UHM1171" s="5"/>
      <c r="UHN1171" s="5"/>
      <c r="UHO1171" s="5"/>
      <c r="UHP1171" s="5"/>
      <c r="UHQ1171" s="5"/>
      <c r="UHR1171" s="5"/>
      <c r="UHS1171" s="5"/>
      <c r="UHT1171" s="5"/>
      <c r="UHU1171" s="5"/>
      <c r="UHV1171" s="5"/>
      <c r="UHW1171" s="5"/>
      <c r="UHX1171" s="5"/>
      <c r="UHY1171" s="5"/>
      <c r="UHZ1171" s="5"/>
      <c r="UIA1171" s="5"/>
      <c r="UIB1171" s="5"/>
      <c r="UIC1171" s="5"/>
      <c r="UID1171" s="5"/>
      <c r="UIE1171" s="5"/>
      <c r="UIF1171" s="5"/>
      <c r="UIG1171" s="5"/>
      <c r="UIH1171" s="5"/>
      <c r="UII1171" s="5"/>
      <c r="UIJ1171" s="5"/>
      <c r="UIK1171" s="5"/>
      <c r="UIL1171" s="5"/>
      <c r="UIM1171" s="5"/>
      <c r="UIN1171" s="5"/>
      <c r="UIO1171" s="5"/>
      <c r="UIP1171" s="5"/>
      <c r="UIQ1171" s="5"/>
      <c r="UIR1171" s="5"/>
      <c r="UIS1171" s="5"/>
      <c r="UIT1171" s="5"/>
      <c r="UIU1171" s="5"/>
      <c r="UIV1171" s="5"/>
      <c r="UIW1171" s="5"/>
      <c r="UIX1171" s="5"/>
      <c r="UIY1171" s="5"/>
      <c r="UIZ1171" s="5"/>
      <c r="UJA1171" s="5"/>
      <c r="UJB1171" s="5"/>
      <c r="UJC1171" s="5"/>
      <c r="UJD1171" s="5"/>
      <c r="UJE1171" s="5"/>
      <c r="UJF1171" s="5"/>
      <c r="UJG1171" s="5"/>
      <c r="UJH1171" s="5"/>
      <c r="UJI1171" s="5"/>
      <c r="UJJ1171" s="5"/>
      <c r="UJK1171" s="5"/>
      <c r="UJL1171" s="5"/>
      <c r="UJM1171" s="5"/>
      <c r="UJN1171" s="5"/>
      <c r="UJO1171" s="5"/>
      <c r="UJP1171" s="5"/>
      <c r="UJQ1171" s="5"/>
      <c r="UJR1171" s="5"/>
      <c r="UJS1171" s="5"/>
      <c r="UJT1171" s="5"/>
      <c r="UJU1171" s="5"/>
      <c r="UJV1171" s="5"/>
      <c r="UJW1171" s="5"/>
      <c r="UJX1171" s="5"/>
      <c r="UJY1171" s="5"/>
      <c r="UJZ1171" s="5"/>
      <c r="UKA1171" s="5"/>
      <c r="UKB1171" s="5"/>
      <c r="UKC1171" s="5"/>
      <c r="UKD1171" s="5"/>
      <c r="UKE1171" s="5"/>
      <c r="UKF1171" s="5"/>
      <c r="UKG1171" s="5"/>
      <c r="UKH1171" s="5"/>
      <c r="UKI1171" s="5"/>
      <c r="UKJ1171" s="5"/>
      <c r="UKK1171" s="5"/>
      <c r="UKL1171" s="5"/>
      <c r="UKM1171" s="5"/>
      <c r="UKN1171" s="5"/>
      <c r="UKO1171" s="5"/>
      <c r="UKP1171" s="5"/>
      <c r="UKQ1171" s="5"/>
      <c r="UKR1171" s="5"/>
      <c r="UKS1171" s="5"/>
      <c r="UKT1171" s="5"/>
      <c r="UKU1171" s="5"/>
      <c r="UKV1171" s="5"/>
      <c r="UKW1171" s="5"/>
      <c r="UKX1171" s="5"/>
      <c r="UKY1171" s="5"/>
      <c r="UKZ1171" s="5"/>
      <c r="ULA1171" s="5"/>
      <c r="ULB1171" s="5"/>
      <c r="ULC1171" s="5"/>
      <c r="ULD1171" s="5"/>
      <c r="ULE1171" s="5"/>
      <c r="ULF1171" s="5"/>
      <c r="ULG1171" s="5"/>
      <c r="ULH1171" s="5"/>
      <c r="ULI1171" s="5"/>
      <c r="ULJ1171" s="5"/>
      <c r="ULK1171" s="5"/>
      <c r="ULL1171" s="5"/>
      <c r="ULM1171" s="5"/>
      <c r="ULN1171" s="5"/>
      <c r="ULO1171" s="5"/>
      <c r="ULP1171" s="5"/>
      <c r="ULQ1171" s="5"/>
      <c r="ULR1171" s="5"/>
      <c r="ULS1171" s="5"/>
      <c r="ULT1171" s="5"/>
      <c r="ULU1171" s="5"/>
      <c r="ULV1171" s="5"/>
      <c r="ULW1171" s="5"/>
      <c r="ULX1171" s="5"/>
      <c r="ULY1171" s="5"/>
      <c r="ULZ1171" s="5"/>
      <c r="UMA1171" s="5"/>
      <c r="UMB1171" s="5"/>
      <c r="UMC1171" s="5"/>
      <c r="UMD1171" s="5"/>
      <c r="UME1171" s="5"/>
      <c r="UMF1171" s="5"/>
      <c r="UMG1171" s="5"/>
      <c r="UMH1171" s="5"/>
      <c r="UMI1171" s="5"/>
      <c r="UMJ1171" s="5"/>
      <c r="UMK1171" s="5"/>
      <c r="UML1171" s="5"/>
      <c r="UMM1171" s="5"/>
      <c r="UMN1171" s="5"/>
      <c r="UMO1171" s="5"/>
      <c r="UMP1171" s="5"/>
      <c r="UMQ1171" s="5"/>
      <c r="UMR1171" s="5"/>
      <c r="UMS1171" s="5"/>
      <c r="UMT1171" s="5"/>
      <c r="UMU1171" s="5"/>
      <c r="UMV1171" s="5"/>
      <c r="UMW1171" s="5"/>
      <c r="UMX1171" s="5"/>
      <c r="UMY1171" s="5"/>
      <c r="UMZ1171" s="5"/>
      <c r="UNA1171" s="5"/>
      <c r="UNB1171" s="5"/>
      <c r="UNC1171" s="5"/>
      <c r="UND1171" s="5"/>
      <c r="UNE1171" s="5"/>
      <c r="UNF1171" s="5"/>
      <c r="UNG1171" s="5"/>
      <c r="UNH1171" s="5"/>
      <c r="UNI1171" s="5"/>
      <c r="UNJ1171" s="5"/>
      <c r="UNK1171" s="5"/>
      <c r="UNL1171" s="5"/>
      <c r="UNM1171" s="5"/>
      <c r="UNN1171" s="5"/>
      <c r="UNO1171" s="5"/>
      <c r="UNP1171" s="5"/>
      <c r="UNQ1171" s="5"/>
      <c r="UNR1171" s="5"/>
      <c r="UNS1171" s="5"/>
      <c r="UNT1171" s="5"/>
      <c r="UNU1171" s="5"/>
      <c r="UNV1171" s="5"/>
      <c r="UNW1171" s="5"/>
      <c r="UNX1171" s="5"/>
      <c r="UNY1171" s="5"/>
      <c r="UNZ1171" s="5"/>
      <c r="UOA1171" s="5"/>
      <c r="UOB1171" s="5"/>
      <c r="UOC1171" s="5"/>
      <c r="UOD1171" s="5"/>
      <c r="UOE1171" s="5"/>
      <c r="UOF1171" s="5"/>
      <c r="UOG1171" s="5"/>
      <c r="UOH1171" s="5"/>
      <c r="UOI1171" s="5"/>
      <c r="UOJ1171" s="5"/>
      <c r="UOK1171" s="5"/>
      <c r="UOL1171" s="5"/>
      <c r="UOM1171" s="5"/>
      <c r="UON1171" s="5"/>
      <c r="UOO1171" s="5"/>
      <c r="UOP1171" s="5"/>
      <c r="UOQ1171" s="5"/>
      <c r="UOR1171" s="5"/>
      <c r="UOS1171" s="5"/>
      <c r="UOT1171" s="5"/>
      <c r="UOU1171" s="5"/>
      <c r="UOV1171" s="5"/>
      <c r="UOW1171" s="5"/>
      <c r="UOX1171" s="5"/>
      <c r="UOY1171" s="5"/>
      <c r="UOZ1171" s="5"/>
      <c r="UPA1171" s="5"/>
      <c r="UPB1171" s="5"/>
      <c r="UPC1171" s="5"/>
      <c r="UPD1171" s="5"/>
      <c r="UPE1171" s="5"/>
      <c r="UPF1171" s="5"/>
      <c r="UPG1171" s="5"/>
      <c r="UPH1171" s="5"/>
      <c r="UPI1171" s="5"/>
      <c r="UPJ1171" s="5"/>
      <c r="UPK1171" s="5"/>
      <c r="UPL1171" s="5"/>
      <c r="UPM1171" s="5"/>
      <c r="UPN1171" s="5"/>
      <c r="UPO1171" s="5"/>
      <c r="UPP1171" s="5"/>
      <c r="UPQ1171" s="5"/>
      <c r="UPR1171" s="5"/>
      <c r="UPS1171" s="5"/>
      <c r="UPT1171" s="5"/>
      <c r="UPU1171" s="5"/>
      <c r="UPV1171" s="5"/>
      <c r="UPW1171" s="5"/>
      <c r="UPX1171" s="5"/>
      <c r="UPY1171" s="5"/>
      <c r="UPZ1171" s="5"/>
      <c r="UQA1171" s="5"/>
      <c r="UQB1171" s="5"/>
      <c r="UQC1171" s="5"/>
      <c r="UQD1171" s="5"/>
      <c r="UQE1171" s="5"/>
      <c r="UQF1171" s="5"/>
      <c r="UQG1171" s="5"/>
      <c r="UQH1171" s="5"/>
      <c r="UQI1171" s="5"/>
      <c r="UQJ1171" s="5"/>
      <c r="UQK1171" s="5"/>
      <c r="UQL1171" s="5"/>
      <c r="UQM1171" s="5"/>
      <c r="UQN1171" s="5"/>
      <c r="UQO1171" s="5"/>
      <c r="UQP1171" s="5"/>
      <c r="UQQ1171" s="5"/>
      <c r="UQR1171" s="5"/>
      <c r="UQS1171" s="5"/>
      <c r="UQT1171" s="5"/>
      <c r="UQU1171" s="5"/>
      <c r="UQV1171" s="5"/>
      <c r="UQW1171" s="5"/>
      <c r="UQX1171" s="5"/>
      <c r="UQY1171" s="5"/>
      <c r="UQZ1171" s="5"/>
      <c r="URA1171" s="5"/>
      <c r="URB1171" s="5"/>
      <c r="URC1171" s="5"/>
      <c r="URD1171" s="5"/>
      <c r="URE1171" s="5"/>
      <c r="URF1171" s="5"/>
      <c r="URG1171" s="5"/>
      <c r="URH1171" s="5"/>
      <c r="URI1171" s="5"/>
      <c r="URJ1171" s="5"/>
      <c r="URK1171" s="5"/>
      <c r="URL1171" s="5"/>
      <c r="URM1171" s="5"/>
      <c r="URN1171" s="5"/>
      <c r="URO1171" s="5"/>
      <c r="URP1171" s="5"/>
      <c r="URQ1171" s="5"/>
      <c r="URR1171" s="5"/>
      <c r="URS1171" s="5"/>
      <c r="URT1171" s="5"/>
      <c r="URU1171" s="5"/>
      <c r="URV1171" s="5"/>
      <c r="URW1171" s="5"/>
      <c r="URX1171" s="5"/>
      <c r="URY1171" s="5"/>
      <c r="URZ1171" s="5"/>
      <c r="USA1171" s="5"/>
      <c r="USB1171" s="5"/>
      <c r="USC1171" s="5"/>
      <c r="USD1171" s="5"/>
      <c r="USE1171" s="5"/>
      <c r="USF1171" s="5"/>
      <c r="USG1171" s="5"/>
      <c r="USH1171" s="5"/>
      <c r="USI1171" s="5"/>
      <c r="USJ1171" s="5"/>
      <c r="USK1171" s="5"/>
      <c r="USL1171" s="5"/>
      <c r="USM1171" s="5"/>
      <c r="USN1171" s="5"/>
      <c r="USO1171" s="5"/>
      <c r="USP1171" s="5"/>
      <c r="USQ1171" s="5"/>
      <c r="USR1171" s="5"/>
      <c r="USS1171" s="5"/>
      <c r="UST1171" s="5"/>
      <c r="USU1171" s="5"/>
      <c r="USV1171" s="5"/>
      <c r="USW1171" s="5"/>
      <c r="USX1171" s="5"/>
      <c r="USY1171" s="5"/>
      <c r="USZ1171" s="5"/>
      <c r="UTA1171" s="5"/>
      <c r="UTB1171" s="5"/>
      <c r="UTC1171" s="5"/>
      <c r="UTD1171" s="5"/>
      <c r="UTE1171" s="5"/>
      <c r="UTF1171" s="5"/>
      <c r="UTG1171" s="5"/>
      <c r="UTH1171" s="5"/>
      <c r="UTI1171" s="5"/>
      <c r="UTJ1171" s="5"/>
      <c r="UTK1171" s="5"/>
      <c r="UTL1171" s="5"/>
      <c r="UTM1171" s="5"/>
      <c r="UTN1171" s="5"/>
      <c r="UTO1171" s="5"/>
      <c r="UTP1171" s="5"/>
      <c r="UTQ1171" s="5"/>
      <c r="UTR1171" s="5"/>
      <c r="UTS1171" s="5"/>
      <c r="UTT1171" s="5"/>
      <c r="UTU1171" s="5"/>
      <c r="UTV1171" s="5"/>
      <c r="UTW1171" s="5"/>
      <c r="UTX1171" s="5"/>
      <c r="UTY1171" s="5"/>
      <c r="UTZ1171" s="5"/>
      <c r="UUA1171" s="5"/>
      <c r="UUB1171" s="5"/>
      <c r="UUC1171" s="5"/>
      <c r="UUD1171" s="5"/>
      <c r="UUE1171" s="5"/>
      <c r="UUF1171" s="5"/>
      <c r="UUG1171" s="5"/>
      <c r="UUH1171" s="5"/>
      <c r="UUI1171" s="5"/>
      <c r="UUJ1171" s="5"/>
      <c r="UUK1171" s="5"/>
      <c r="UUL1171" s="5"/>
      <c r="UUM1171" s="5"/>
      <c r="UUN1171" s="5"/>
      <c r="UUO1171" s="5"/>
      <c r="UUP1171" s="5"/>
      <c r="UUQ1171" s="5"/>
      <c r="UUR1171" s="5"/>
      <c r="UUS1171" s="5"/>
      <c r="UUT1171" s="5"/>
      <c r="UUU1171" s="5"/>
      <c r="UUV1171" s="5"/>
      <c r="UUW1171" s="5"/>
      <c r="UUX1171" s="5"/>
      <c r="UUY1171" s="5"/>
      <c r="UUZ1171" s="5"/>
      <c r="UVA1171" s="5"/>
      <c r="UVB1171" s="5"/>
      <c r="UVC1171" s="5"/>
      <c r="UVD1171" s="5"/>
      <c r="UVE1171" s="5"/>
      <c r="UVF1171" s="5"/>
      <c r="UVG1171" s="5"/>
      <c r="UVH1171" s="5"/>
      <c r="UVI1171" s="5"/>
      <c r="UVJ1171" s="5"/>
      <c r="UVK1171" s="5"/>
      <c r="UVL1171" s="5"/>
      <c r="UVM1171" s="5"/>
      <c r="UVN1171" s="5"/>
      <c r="UVO1171" s="5"/>
      <c r="UVP1171" s="5"/>
      <c r="UVQ1171" s="5"/>
      <c r="UVR1171" s="5"/>
      <c r="UVS1171" s="5"/>
      <c r="UVT1171" s="5"/>
      <c r="UVU1171" s="5"/>
      <c r="UVV1171" s="5"/>
      <c r="UVW1171" s="5"/>
      <c r="UVX1171" s="5"/>
      <c r="UVY1171" s="5"/>
      <c r="UVZ1171" s="5"/>
      <c r="UWA1171" s="5"/>
      <c r="UWB1171" s="5"/>
      <c r="UWC1171" s="5"/>
      <c r="UWD1171" s="5"/>
      <c r="UWE1171" s="5"/>
      <c r="UWF1171" s="5"/>
      <c r="UWG1171" s="5"/>
      <c r="UWH1171" s="5"/>
      <c r="UWI1171" s="5"/>
      <c r="UWJ1171" s="5"/>
      <c r="UWK1171" s="5"/>
      <c r="UWL1171" s="5"/>
      <c r="UWM1171" s="5"/>
      <c r="UWN1171" s="5"/>
      <c r="UWO1171" s="5"/>
      <c r="UWP1171" s="5"/>
      <c r="UWQ1171" s="5"/>
      <c r="UWR1171" s="5"/>
      <c r="UWS1171" s="5"/>
      <c r="UWT1171" s="5"/>
      <c r="UWU1171" s="5"/>
      <c r="UWV1171" s="5"/>
      <c r="UWW1171" s="5"/>
      <c r="UWX1171" s="5"/>
      <c r="UWY1171" s="5"/>
      <c r="UWZ1171" s="5"/>
      <c r="UXA1171" s="5"/>
      <c r="UXB1171" s="5"/>
      <c r="UXC1171" s="5"/>
      <c r="UXD1171" s="5"/>
      <c r="UXE1171" s="5"/>
      <c r="UXF1171" s="5"/>
      <c r="UXG1171" s="5"/>
      <c r="UXH1171" s="5"/>
      <c r="UXI1171" s="5"/>
      <c r="UXJ1171" s="5"/>
      <c r="UXK1171" s="5"/>
      <c r="UXL1171" s="5"/>
      <c r="UXM1171" s="5"/>
      <c r="UXN1171" s="5"/>
      <c r="UXO1171" s="5"/>
      <c r="UXP1171" s="5"/>
      <c r="UXQ1171" s="5"/>
      <c r="UXR1171" s="5"/>
      <c r="UXS1171" s="5"/>
      <c r="UXT1171" s="5"/>
      <c r="UXU1171" s="5"/>
      <c r="UXV1171" s="5"/>
      <c r="UXW1171" s="5"/>
      <c r="UXX1171" s="5"/>
      <c r="UXY1171" s="5"/>
      <c r="UXZ1171" s="5"/>
      <c r="UYA1171" s="5"/>
      <c r="UYB1171" s="5"/>
      <c r="UYC1171" s="5"/>
      <c r="UYD1171" s="5"/>
      <c r="UYE1171" s="5"/>
      <c r="UYF1171" s="5"/>
      <c r="UYG1171" s="5"/>
      <c r="UYH1171" s="5"/>
      <c r="UYI1171" s="5"/>
      <c r="UYJ1171" s="5"/>
      <c r="UYK1171" s="5"/>
      <c r="UYL1171" s="5"/>
      <c r="UYM1171" s="5"/>
      <c r="UYN1171" s="5"/>
      <c r="UYO1171" s="5"/>
      <c r="UYP1171" s="5"/>
      <c r="UYQ1171" s="5"/>
      <c r="UYR1171" s="5"/>
      <c r="UYS1171" s="5"/>
      <c r="UYT1171" s="5"/>
      <c r="UYU1171" s="5"/>
      <c r="UYV1171" s="5"/>
      <c r="UYW1171" s="5"/>
      <c r="UYX1171" s="5"/>
      <c r="UYY1171" s="5"/>
      <c r="UYZ1171" s="5"/>
      <c r="UZA1171" s="5"/>
      <c r="UZB1171" s="5"/>
      <c r="UZC1171" s="5"/>
      <c r="UZD1171" s="5"/>
      <c r="UZE1171" s="5"/>
      <c r="UZF1171" s="5"/>
      <c r="UZG1171" s="5"/>
      <c r="UZH1171" s="5"/>
      <c r="UZI1171" s="5"/>
      <c r="UZJ1171" s="5"/>
      <c r="UZK1171" s="5"/>
      <c r="UZL1171" s="5"/>
      <c r="UZM1171" s="5"/>
      <c r="UZN1171" s="5"/>
      <c r="UZO1171" s="5"/>
      <c r="UZP1171" s="5"/>
      <c r="UZQ1171" s="5"/>
      <c r="UZR1171" s="5"/>
      <c r="UZS1171" s="5"/>
      <c r="UZT1171" s="5"/>
      <c r="UZU1171" s="5"/>
      <c r="UZV1171" s="5"/>
      <c r="UZW1171" s="5"/>
      <c r="UZX1171" s="5"/>
      <c r="UZY1171" s="5"/>
      <c r="UZZ1171" s="5"/>
      <c r="VAA1171" s="5"/>
      <c r="VAB1171" s="5"/>
      <c r="VAC1171" s="5"/>
      <c r="VAD1171" s="5"/>
      <c r="VAE1171" s="5"/>
      <c r="VAF1171" s="5"/>
      <c r="VAG1171" s="5"/>
      <c r="VAH1171" s="5"/>
      <c r="VAI1171" s="5"/>
      <c r="VAJ1171" s="5"/>
      <c r="VAK1171" s="5"/>
      <c r="VAL1171" s="5"/>
      <c r="VAM1171" s="5"/>
      <c r="VAN1171" s="5"/>
      <c r="VAO1171" s="5"/>
      <c r="VAP1171" s="5"/>
      <c r="VAQ1171" s="5"/>
      <c r="VAR1171" s="5"/>
      <c r="VAS1171" s="5"/>
      <c r="VAT1171" s="5"/>
      <c r="VAU1171" s="5"/>
      <c r="VAV1171" s="5"/>
      <c r="VAW1171" s="5"/>
      <c r="VAX1171" s="5"/>
      <c r="VAY1171" s="5"/>
      <c r="VAZ1171" s="5"/>
      <c r="VBA1171" s="5"/>
      <c r="VBB1171" s="5"/>
      <c r="VBC1171" s="5"/>
      <c r="VBD1171" s="5"/>
      <c r="VBE1171" s="5"/>
      <c r="VBF1171" s="5"/>
      <c r="VBG1171" s="5"/>
      <c r="VBH1171" s="5"/>
      <c r="VBI1171" s="5"/>
      <c r="VBJ1171" s="5"/>
      <c r="VBK1171" s="5"/>
      <c r="VBL1171" s="5"/>
      <c r="VBM1171" s="5"/>
      <c r="VBN1171" s="5"/>
      <c r="VBO1171" s="5"/>
      <c r="VBP1171" s="5"/>
      <c r="VBQ1171" s="5"/>
      <c r="VBR1171" s="5"/>
      <c r="VBS1171" s="5"/>
      <c r="VBT1171" s="5"/>
      <c r="VBU1171" s="5"/>
      <c r="VBV1171" s="5"/>
      <c r="VBW1171" s="5"/>
      <c r="VBX1171" s="5"/>
      <c r="VBY1171" s="5"/>
      <c r="VBZ1171" s="5"/>
      <c r="VCA1171" s="5"/>
      <c r="VCB1171" s="5"/>
      <c r="VCC1171" s="5"/>
      <c r="VCD1171" s="5"/>
      <c r="VCE1171" s="5"/>
      <c r="VCF1171" s="5"/>
      <c r="VCG1171" s="5"/>
      <c r="VCH1171" s="5"/>
      <c r="VCI1171" s="5"/>
      <c r="VCJ1171" s="5"/>
      <c r="VCK1171" s="5"/>
      <c r="VCL1171" s="5"/>
      <c r="VCM1171" s="5"/>
      <c r="VCN1171" s="5"/>
      <c r="VCO1171" s="5"/>
      <c r="VCP1171" s="5"/>
      <c r="VCQ1171" s="5"/>
      <c r="VCR1171" s="5"/>
      <c r="VCS1171" s="5"/>
      <c r="VCT1171" s="5"/>
      <c r="VCU1171" s="5"/>
      <c r="VCV1171" s="5"/>
      <c r="VCW1171" s="5"/>
      <c r="VCX1171" s="5"/>
      <c r="VCY1171" s="5"/>
      <c r="VCZ1171" s="5"/>
      <c r="VDA1171" s="5"/>
      <c r="VDB1171" s="5"/>
      <c r="VDC1171" s="5"/>
      <c r="VDD1171" s="5"/>
      <c r="VDE1171" s="5"/>
      <c r="VDF1171" s="5"/>
      <c r="VDG1171" s="5"/>
      <c r="VDH1171" s="5"/>
      <c r="VDI1171" s="5"/>
      <c r="VDJ1171" s="5"/>
      <c r="VDK1171" s="5"/>
      <c r="VDL1171" s="5"/>
      <c r="VDM1171" s="5"/>
      <c r="VDN1171" s="5"/>
      <c r="VDO1171" s="5"/>
      <c r="VDP1171" s="5"/>
      <c r="VDQ1171" s="5"/>
      <c r="VDR1171" s="5"/>
      <c r="VDS1171" s="5"/>
      <c r="VDT1171" s="5"/>
      <c r="VDU1171" s="5"/>
      <c r="VDV1171" s="5"/>
      <c r="VDW1171" s="5"/>
      <c r="VDX1171" s="5"/>
      <c r="VDY1171" s="5"/>
      <c r="VDZ1171" s="5"/>
      <c r="VEA1171" s="5"/>
      <c r="VEB1171" s="5"/>
      <c r="VEC1171" s="5"/>
      <c r="VED1171" s="5"/>
      <c r="VEE1171" s="5"/>
      <c r="VEF1171" s="5"/>
      <c r="VEG1171" s="5"/>
      <c r="VEH1171" s="5"/>
      <c r="VEI1171" s="5"/>
      <c r="VEJ1171" s="5"/>
      <c r="VEK1171" s="5"/>
      <c r="VEL1171" s="5"/>
      <c r="VEM1171" s="5"/>
      <c r="VEN1171" s="5"/>
      <c r="VEO1171" s="5"/>
      <c r="VEP1171" s="5"/>
      <c r="VEQ1171" s="5"/>
      <c r="VER1171" s="5"/>
      <c r="VES1171" s="5"/>
      <c r="VET1171" s="5"/>
      <c r="VEU1171" s="5"/>
      <c r="VEV1171" s="5"/>
      <c r="VEW1171" s="5"/>
      <c r="VEX1171" s="5"/>
      <c r="VEY1171" s="5"/>
      <c r="VEZ1171" s="5"/>
      <c r="VFA1171" s="5"/>
      <c r="VFB1171" s="5"/>
      <c r="VFC1171" s="5"/>
      <c r="VFD1171" s="5"/>
      <c r="VFE1171" s="5"/>
      <c r="VFF1171" s="5"/>
      <c r="VFG1171" s="5"/>
      <c r="VFH1171" s="5"/>
      <c r="VFI1171" s="5"/>
      <c r="VFJ1171" s="5"/>
      <c r="VFK1171" s="5"/>
      <c r="VFL1171" s="5"/>
      <c r="VFM1171" s="5"/>
      <c r="VFN1171" s="5"/>
      <c r="VFO1171" s="5"/>
      <c r="VFP1171" s="5"/>
      <c r="VFQ1171" s="5"/>
      <c r="VFR1171" s="5"/>
      <c r="VFS1171" s="5"/>
      <c r="VFT1171" s="5"/>
      <c r="VFU1171" s="5"/>
      <c r="VFV1171" s="5"/>
      <c r="VFW1171" s="5"/>
      <c r="VFX1171" s="5"/>
      <c r="VFY1171" s="5"/>
      <c r="VFZ1171" s="5"/>
      <c r="VGA1171" s="5"/>
      <c r="VGB1171" s="5"/>
      <c r="VGC1171" s="5"/>
      <c r="VGD1171" s="5"/>
      <c r="VGE1171" s="5"/>
      <c r="VGF1171" s="5"/>
      <c r="VGG1171" s="5"/>
      <c r="VGH1171" s="5"/>
      <c r="VGI1171" s="5"/>
      <c r="VGJ1171" s="5"/>
      <c r="VGK1171" s="5"/>
      <c r="VGL1171" s="5"/>
      <c r="VGM1171" s="5"/>
      <c r="VGN1171" s="5"/>
      <c r="VGO1171" s="5"/>
      <c r="VGP1171" s="5"/>
      <c r="VGQ1171" s="5"/>
      <c r="VGR1171" s="5"/>
      <c r="VGS1171" s="5"/>
      <c r="VGT1171" s="5"/>
      <c r="VGU1171" s="5"/>
      <c r="VGV1171" s="5"/>
      <c r="VGW1171" s="5"/>
      <c r="VGX1171" s="5"/>
      <c r="VGY1171" s="5"/>
      <c r="VGZ1171" s="5"/>
      <c r="VHA1171" s="5"/>
      <c r="VHB1171" s="5"/>
      <c r="VHC1171" s="5"/>
      <c r="VHD1171" s="5"/>
      <c r="VHE1171" s="5"/>
      <c r="VHF1171" s="5"/>
      <c r="VHG1171" s="5"/>
      <c r="VHH1171" s="5"/>
      <c r="VHI1171" s="5"/>
      <c r="VHJ1171" s="5"/>
      <c r="VHK1171" s="5"/>
      <c r="VHL1171" s="5"/>
      <c r="VHM1171" s="5"/>
      <c r="VHN1171" s="5"/>
      <c r="VHO1171" s="5"/>
      <c r="VHP1171" s="5"/>
      <c r="VHQ1171" s="5"/>
      <c r="VHR1171" s="5"/>
      <c r="VHS1171" s="5"/>
      <c r="VHT1171" s="5"/>
      <c r="VHU1171" s="5"/>
      <c r="VHV1171" s="5"/>
      <c r="VHW1171" s="5"/>
      <c r="VHX1171" s="5"/>
      <c r="VHY1171" s="5"/>
      <c r="VHZ1171" s="5"/>
      <c r="VIA1171" s="5"/>
      <c r="VIB1171" s="5"/>
      <c r="VIC1171" s="5"/>
      <c r="VID1171" s="5"/>
      <c r="VIE1171" s="5"/>
      <c r="VIF1171" s="5"/>
      <c r="VIG1171" s="5"/>
      <c r="VIH1171" s="5"/>
      <c r="VII1171" s="5"/>
      <c r="VIJ1171" s="5"/>
      <c r="VIK1171" s="5"/>
      <c r="VIL1171" s="5"/>
      <c r="VIM1171" s="5"/>
      <c r="VIN1171" s="5"/>
      <c r="VIO1171" s="5"/>
      <c r="VIP1171" s="5"/>
      <c r="VIQ1171" s="5"/>
      <c r="VIR1171" s="5"/>
      <c r="VIS1171" s="5"/>
      <c r="VIT1171" s="5"/>
      <c r="VIU1171" s="5"/>
      <c r="VIV1171" s="5"/>
      <c r="VIW1171" s="5"/>
      <c r="VIX1171" s="5"/>
      <c r="VIY1171" s="5"/>
      <c r="VIZ1171" s="5"/>
      <c r="VJA1171" s="5"/>
      <c r="VJB1171" s="5"/>
      <c r="VJC1171" s="5"/>
      <c r="VJD1171" s="5"/>
      <c r="VJE1171" s="5"/>
      <c r="VJF1171" s="5"/>
      <c r="VJG1171" s="5"/>
      <c r="VJH1171" s="5"/>
      <c r="VJI1171" s="5"/>
      <c r="VJJ1171" s="5"/>
      <c r="VJK1171" s="5"/>
      <c r="VJL1171" s="5"/>
      <c r="VJM1171" s="5"/>
      <c r="VJN1171" s="5"/>
      <c r="VJO1171" s="5"/>
      <c r="VJP1171" s="5"/>
      <c r="VJQ1171" s="5"/>
      <c r="VJR1171" s="5"/>
      <c r="VJS1171" s="5"/>
      <c r="VJT1171" s="5"/>
      <c r="VJU1171" s="5"/>
      <c r="VJV1171" s="5"/>
      <c r="VJW1171" s="5"/>
      <c r="VJX1171" s="5"/>
      <c r="VJY1171" s="5"/>
      <c r="VJZ1171" s="5"/>
      <c r="VKA1171" s="5"/>
      <c r="VKB1171" s="5"/>
      <c r="VKC1171" s="5"/>
      <c r="VKD1171" s="5"/>
      <c r="VKE1171" s="5"/>
      <c r="VKF1171" s="5"/>
      <c r="VKG1171" s="5"/>
      <c r="VKH1171" s="5"/>
      <c r="VKI1171" s="5"/>
      <c r="VKJ1171" s="5"/>
      <c r="VKK1171" s="5"/>
      <c r="VKL1171" s="5"/>
      <c r="VKM1171" s="5"/>
      <c r="VKN1171" s="5"/>
      <c r="VKO1171" s="5"/>
      <c r="VKP1171" s="5"/>
      <c r="VKQ1171" s="5"/>
      <c r="VKR1171" s="5"/>
      <c r="VKS1171" s="5"/>
      <c r="VKT1171" s="5"/>
      <c r="VKU1171" s="5"/>
      <c r="VKV1171" s="5"/>
      <c r="VKW1171" s="5"/>
      <c r="VKX1171" s="5"/>
      <c r="VKY1171" s="5"/>
      <c r="VKZ1171" s="5"/>
      <c r="VLA1171" s="5"/>
      <c r="VLB1171" s="5"/>
      <c r="VLC1171" s="5"/>
      <c r="VLD1171" s="5"/>
      <c r="VLE1171" s="5"/>
      <c r="VLF1171" s="5"/>
      <c r="VLG1171" s="5"/>
      <c r="VLH1171" s="5"/>
      <c r="VLI1171" s="5"/>
      <c r="VLJ1171" s="5"/>
      <c r="VLK1171" s="5"/>
      <c r="VLL1171" s="5"/>
      <c r="VLM1171" s="5"/>
      <c r="VLN1171" s="5"/>
      <c r="VLO1171" s="5"/>
      <c r="VLP1171" s="5"/>
      <c r="VLQ1171" s="5"/>
      <c r="VLR1171" s="5"/>
      <c r="VLS1171" s="5"/>
      <c r="VLT1171" s="5"/>
      <c r="VLU1171" s="5"/>
      <c r="VLV1171" s="5"/>
      <c r="VLW1171" s="5"/>
      <c r="VLX1171" s="5"/>
      <c r="VLY1171" s="5"/>
      <c r="VLZ1171" s="5"/>
      <c r="VMA1171" s="5"/>
      <c r="VMB1171" s="5"/>
      <c r="VMC1171" s="5"/>
      <c r="VMD1171" s="5"/>
      <c r="VME1171" s="5"/>
      <c r="VMF1171" s="5"/>
      <c r="VMG1171" s="5"/>
      <c r="VMH1171" s="5"/>
      <c r="VMI1171" s="5"/>
      <c r="VMJ1171" s="5"/>
      <c r="VMK1171" s="5"/>
      <c r="VML1171" s="5"/>
      <c r="VMM1171" s="5"/>
      <c r="VMN1171" s="5"/>
      <c r="VMO1171" s="5"/>
      <c r="VMP1171" s="5"/>
      <c r="VMQ1171" s="5"/>
      <c r="VMR1171" s="5"/>
      <c r="VMS1171" s="5"/>
      <c r="VMT1171" s="5"/>
      <c r="VMU1171" s="5"/>
      <c r="VMV1171" s="5"/>
      <c r="VMW1171" s="5"/>
      <c r="VMX1171" s="5"/>
      <c r="VMY1171" s="5"/>
      <c r="VMZ1171" s="5"/>
      <c r="VNA1171" s="5"/>
      <c r="VNB1171" s="5"/>
      <c r="VNC1171" s="5"/>
      <c r="VND1171" s="5"/>
      <c r="VNE1171" s="5"/>
      <c r="VNF1171" s="5"/>
      <c r="VNG1171" s="5"/>
      <c r="VNH1171" s="5"/>
      <c r="VNI1171" s="5"/>
      <c r="VNJ1171" s="5"/>
      <c r="VNK1171" s="5"/>
      <c r="VNL1171" s="5"/>
      <c r="VNM1171" s="5"/>
      <c r="VNN1171" s="5"/>
      <c r="VNO1171" s="5"/>
      <c r="VNP1171" s="5"/>
      <c r="VNQ1171" s="5"/>
      <c r="VNR1171" s="5"/>
      <c r="VNS1171" s="5"/>
      <c r="VNT1171" s="5"/>
      <c r="VNU1171" s="5"/>
      <c r="VNV1171" s="5"/>
      <c r="VNW1171" s="5"/>
      <c r="VNX1171" s="5"/>
      <c r="VNY1171" s="5"/>
      <c r="VNZ1171" s="5"/>
      <c r="VOA1171" s="5"/>
      <c r="VOB1171" s="5"/>
      <c r="VOC1171" s="5"/>
      <c r="VOD1171" s="5"/>
      <c r="VOE1171" s="5"/>
      <c r="VOF1171" s="5"/>
      <c r="VOG1171" s="5"/>
      <c r="VOH1171" s="5"/>
      <c r="VOI1171" s="5"/>
      <c r="VOJ1171" s="5"/>
      <c r="VOK1171" s="5"/>
      <c r="VOL1171" s="5"/>
      <c r="VOM1171" s="5"/>
      <c r="VON1171" s="5"/>
      <c r="VOO1171" s="5"/>
      <c r="VOP1171" s="5"/>
      <c r="VOQ1171" s="5"/>
      <c r="VOR1171" s="5"/>
      <c r="VOS1171" s="5"/>
      <c r="VOT1171" s="5"/>
      <c r="VOU1171" s="5"/>
      <c r="VOV1171" s="5"/>
      <c r="VOW1171" s="5"/>
      <c r="VOX1171" s="5"/>
      <c r="VOY1171" s="5"/>
      <c r="VOZ1171" s="5"/>
      <c r="VPA1171" s="5"/>
      <c r="VPB1171" s="5"/>
      <c r="VPC1171" s="5"/>
      <c r="VPD1171" s="5"/>
      <c r="VPE1171" s="5"/>
      <c r="VPF1171" s="5"/>
      <c r="VPG1171" s="5"/>
      <c r="VPH1171" s="5"/>
      <c r="VPI1171" s="5"/>
      <c r="VPJ1171" s="5"/>
      <c r="VPK1171" s="5"/>
      <c r="VPL1171" s="5"/>
      <c r="VPM1171" s="5"/>
      <c r="VPN1171" s="5"/>
      <c r="VPO1171" s="5"/>
      <c r="VPP1171" s="5"/>
      <c r="VPQ1171" s="5"/>
      <c r="VPR1171" s="5"/>
      <c r="VPS1171" s="5"/>
      <c r="VPT1171" s="5"/>
      <c r="VPU1171" s="5"/>
      <c r="VPV1171" s="5"/>
      <c r="VPW1171" s="5"/>
      <c r="VPX1171" s="5"/>
      <c r="VPY1171" s="5"/>
      <c r="VPZ1171" s="5"/>
      <c r="VQA1171" s="5"/>
      <c r="VQB1171" s="5"/>
      <c r="VQC1171" s="5"/>
      <c r="VQD1171" s="5"/>
      <c r="VQE1171" s="5"/>
      <c r="VQF1171" s="5"/>
      <c r="VQG1171" s="5"/>
      <c r="VQH1171" s="5"/>
      <c r="VQI1171" s="5"/>
      <c r="VQJ1171" s="5"/>
      <c r="VQK1171" s="5"/>
      <c r="VQL1171" s="5"/>
      <c r="VQM1171" s="5"/>
      <c r="VQN1171" s="5"/>
      <c r="VQO1171" s="5"/>
      <c r="VQP1171" s="5"/>
      <c r="VQQ1171" s="5"/>
      <c r="VQR1171" s="5"/>
      <c r="VQS1171" s="5"/>
      <c r="VQT1171" s="5"/>
      <c r="VQU1171" s="5"/>
      <c r="VQV1171" s="5"/>
      <c r="VQW1171" s="5"/>
      <c r="VQX1171" s="5"/>
      <c r="VQY1171" s="5"/>
      <c r="VQZ1171" s="5"/>
      <c r="VRA1171" s="5"/>
      <c r="VRB1171" s="5"/>
      <c r="VRC1171" s="5"/>
      <c r="VRD1171" s="5"/>
      <c r="VRE1171" s="5"/>
      <c r="VRF1171" s="5"/>
      <c r="VRG1171" s="5"/>
      <c r="VRH1171" s="5"/>
      <c r="VRI1171" s="5"/>
      <c r="VRJ1171" s="5"/>
      <c r="VRK1171" s="5"/>
      <c r="VRL1171" s="5"/>
      <c r="VRM1171" s="5"/>
      <c r="VRN1171" s="5"/>
      <c r="VRO1171" s="5"/>
      <c r="VRP1171" s="5"/>
      <c r="VRQ1171" s="5"/>
      <c r="VRR1171" s="5"/>
      <c r="VRS1171" s="5"/>
      <c r="VRT1171" s="5"/>
      <c r="VRU1171" s="5"/>
      <c r="VRV1171" s="5"/>
      <c r="VRW1171" s="5"/>
      <c r="VRX1171" s="5"/>
      <c r="VRY1171" s="5"/>
      <c r="VRZ1171" s="5"/>
      <c r="VSA1171" s="5"/>
      <c r="VSB1171" s="5"/>
      <c r="VSC1171" s="5"/>
      <c r="VSD1171" s="5"/>
      <c r="VSE1171" s="5"/>
      <c r="VSF1171" s="5"/>
      <c r="VSG1171" s="5"/>
      <c r="VSH1171" s="5"/>
      <c r="VSI1171" s="5"/>
      <c r="VSJ1171" s="5"/>
      <c r="VSK1171" s="5"/>
      <c r="VSL1171" s="5"/>
      <c r="VSM1171" s="5"/>
      <c r="VSN1171" s="5"/>
      <c r="VSO1171" s="5"/>
      <c r="VSP1171" s="5"/>
      <c r="VSQ1171" s="5"/>
      <c r="VSR1171" s="5"/>
      <c r="VSS1171" s="5"/>
      <c r="VST1171" s="5"/>
      <c r="VSU1171" s="5"/>
      <c r="VSV1171" s="5"/>
      <c r="VSW1171" s="5"/>
      <c r="VSX1171" s="5"/>
      <c r="VSY1171" s="5"/>
      <c r="VSZ1171" s="5"/>
      <c r="VTA1171" s="5"/>
      <c r="VTB1171" s="5"/>
      <c r="VTC1171" s="5"/>
      <c r="VTD1171" s="5"/>
      <c r="VTE1171" s="5"/>
      <c r="VTF1171" s="5"/>
      <c r="VTG1171" s="5"/>
      <c r="VTH1171" s="5"/>
      <c r="VTI1171" s="5"/>
      <c r="VTJ1171" s="5"/>
      <c r="VTK1171" s="5"/>
      <c r="VTL1171" s="5"/>
      <c r="VTM1171" s="5"/>
      <c r="VTN1171" s="5"/>
      <c r="VTO1171" s="5"/>
      <c r="VTP1171" s="5"/>
      <c r="VTQ1171" s="5"/>
      <c r="VTR1171" s="5"/>
      <c r="VTS1171" s="5"/>
      <c r="VTT1171" s="5"/>
      <c r="VTU1171" s="5"/>
      <c r="VTV1171" s="5"/>
      <c r="VTW1171" s="5"/>
      <c r="VTX1171" s="5"/>
      <c r="VTY1171" s="5"/>
      <c r="VTZ1171" s="5"/>
      <c r="VUA1171" s="5"/>
      <c r="VUB1171" s="5"/>
      <c r="VUC1171" s="5"/>
      <c r="VUD1171" s="5"/>
      <c r="VUE1171" s="5"/>
      <c r="VUF1171" s="5"/>
      <c r="VUG1171" s="5"/>
      <c r="VUH1171" s="5"/>
      <c r="VUI1171" s="5"/>
      <c r="VUJ1171" s="5"/>
      <c r="VUK1171" s="5"/>
      <c r="VUL1171" s="5"/>
      <c r="VUM1171" s="5"/>
      <c r="VUN1171" s="5"/>
      <c r="VUO1171" s="5"/>
      <c r="VUP1171" s="5"/>
      <c r="VUQ1171" s="5"/>
      <c r="VUR1171" s="5"/>
      <c r="VUS1171" s="5"/>
      <c r="VUT1171" s="5"/>
      <c r="VUU1171" s="5"/>
      <c r="VUV1171" s="5"/>
      <c r="VUW1171" s="5"/>
      <c r="VUX1171" s="5"/>
      <c r="VUY1171" s="5"/>
      <c r="VUZ1171" s="5"/>
      <c r="VVA1171" s="5"/>
      <c r="VVB1171" s="5"/>
      <c r="VVC1171" s="5"/>
      <c r="VVD1171" s="5"/>
      <c r="VVE1171" s="5"/>
      <c r="VVF1171" s="5"/>
      <c r="VVG1171" s="5"/>
      <c r="VVH1171" s="5"/>
      <c r="VVI1171" s="5"/>
      <c r="VVJ1171" s="5"/>
      <c r="VVK1171" s="5"/>
      <c r="VVL1171" s="5"/>
      <c r="VVM1171" s="5"/>
      <c r="VVN1171" s="5"/>
      <c r="VVO1171" s="5"/>
      <c r="VVP1171" s="5"/>
      <c r="VVQ1171" s="5"/>
      <c r="VVR1171" s="5"/>
      <c r="VVS1171" s="5"/>
      <c r="VVT1171" s="5"/>
      <c r="VVU1171" s="5"/>
      <c r="VVV1171" s="5"/>
      <c r="VVW1171" s="5"/>
      <c r="VVX1171" s="5"/>
      <c r="VVY1171" s="5"/>
      <c r="VVZ1171" s="5"/>
      <c r="VWA1171" s="5"/>
      <c r="VWB1171" s="5"/>
      <c r="VWC1171" s="5"/>
      <c r="VWD1171" s="5"/>
      <c r="VWE1171" s="5"/>
      <c r="VWF1171" s="5"/>
      <c r="VWG1171" s="5"/>
      <c r="VWH1171" s="5"/>
      <c r="VWI1171" s="5"/>
      <c r="VWJ1171" s="5"/>
      <c r="VWK1171" s="5"/>
      <c r="VWL1171" s="5"/>
      <c r="VWM1171" s="5"/>
      <c r="VWN1171" s="5"/>
      <c r="VWO1171" s="5"/>
      <c r="VWP1171" s="5"/>
      <c r="VWQ1171" s="5"/>
      <c r="VWR1171" s="5"/>
      <c r="VWS1171" s="5"/>
      <c r="VWT1171" s="5"/>
      <c r="VWU1171" s="5"/>
      <c r="VWV1171" s="5"/>
      <c r="VWW1171" s="5"/>
      <c r="VWX1171" s="5"/>
      <c r="VWY1171" s="5"/>
      <c r="VWZ1171" s="5"/>
      <c r="VXA1171" s="5"/>
      <c r="VXB1171" s="5"/>
      <c r="VXC1171" s="5"/>
      <c r="VXD1171" s="5"/>
      <c r="VXE1171" s="5"/>
      <c r="VXF1171" s="5"/>
      <c r="VXG1171" s="5"/>
      <c r="VXH1171" s="5"/>
      <c r="VXI1171" s="5"/>
      <c r="VXJ1171" s="5"/>
      <c r="VXK1171" s="5"/>
      <c r="VXL1171" s="5"/>
      <c r="VXM1171" s="5"/>
      <c r="VXN1171" s="5"/>
      <c r="VXO1171" s="5"/>
      <c r="VXP1171" s="5"/>
      <c r="VXQ1171" s="5"/>
      <c r="VXR1171" s="5"/>
      <c r="VXS1171" s="5"/>
      <c r="VXT1171" s="5"/>
      <c r="VXU1171" s="5"/>
      <c r="VXV1171" s="5"/>
      <c r="VXW1171" s="5"/>
      <c r="VXX1171" s="5"/>
      <c r="VXY1171" s="5"/>
      <c r="VXZ1171" s="5"/>
      <c r="VYA1171" s="5"/>
      <c r="VYB1171" s="5"/>
      <c r="VYC1171" s="5"/>
      <c r="VYD1171" s="5"/>
      <c r="VYE1171" s="5"/>
      <c r="VYF1171" s="5"/>
      <c r="VYG1171" s="5"/>
      <c r="VYH1171" s="5"/>
      <c r="VYI1171" s="5"/>
      <c r="VYJ1171" s="5"/>
      <c r="VYK1171" s="5"/>
      <c r="VYL1171" s="5"/>
      <c r="VYM1171" s="5"/>
      <c r="VYN1171" s="5"/>
      <c r="VYO1171" s="5"/>
      <c r="VYP1171" s="5"/>
      <c r="VYQ1171" s="5"/>
      <c r="VYR1171" s="5"/>
      <c r="VYS1171" s="5"/>
      <c r="VYT1171" s="5"/>
      <c r="VYU1171" s="5"/>
      <c r="VYV1171" s="5"/>
      <c r="VYW1171" s="5"/>
      <c r="VYX1171" s="5"/>
      <c r="VYY1171" s="5"/>
      <c r="VYZ1171" s="5"/>
      <c r="VZA1171" s="5"/>
      <c r="VZB1171" s="5"/>
      <c r="VZC1171" s="5"/>
      <c r="VZD1171" s="5"/>
      <c r="VZE1171" s="5"/>
      <c r="VZF1171" s="5"/>
      <c r="VZG1171" s="5"/>
      <c r="VZH1171" s="5"/>
      <c r="VZI1171" s="5"/>
      <c r="VZJ1171" s="5"/>
      <c r="VZK1171" s="5"/>
      <c r="VZL1171" s="5"/>
      <c r="VZM1171" s="5"/>
      <c r="VZN1171" s="5"/>
      <c r="VZO1171" s="5"/>
      <c r="VZP1171" s="5"/>
      <c r="VZQ1171" s="5"/>
      <c r="VZR1171" s="5"/>
      <c r="VZS1171" s="5"/>
      <c r="VZT1171" s="5"/>
      <c r="VZU1171" s="5"/>
      <c r="VZV1171" s="5"/>
      <c r="VZW1171" s="5"/>
      <c r="VZX1171" s="5"/>
      <c r="VZY1171" s="5"/>
      <c r="VZZ1171" s="5"/>
      <c r="WAA1171" s="5"/>
      <c r="WAB1171" s="5"/>
      <c r="WAC1171" s="5"/>
      <c r="WAD1171" s="5"/>
      <c r="WAE1171" s="5"/>
      <c r="WAF1171" s="5"/>
      <c r="WAG1171" s="5"/>
      <c r="WAH1171" s="5"/>
      <c r="WAI1171" s="5"/>
      <c r="WAJ1171" s="5"/>
      <c r="WAK1171" s="5"/>
      <c r="WAL1171" s="5"/>
      <c r="WAM1171" s="5"/>
      <c r="WAN1171" s="5"/>
      <c r="WAO1171" s="5"/>
      <c r="WAP1171" s="5"/>
      <c r="WAQ1171" s="5"/>
      <c r="WAR1171" s="5"/>
      <c r="WAS1171" s="5"/>
      <c r="WAT1171" s="5"/>
      <c r="WAU1171" s="5"/>
      <c r="WAV1171" s="5"/>
      <c r="WAW1171" s="5"/>
      <c r="WAX1171" s="5"/>
      <c r="WAY1171" s="5"/>
      <c r="WAZ1171" s="5"/>
      <c r="WBA1171" s="5"/>
      <c r="WBB1171" s="5"/>
      <c r="WBC1171" s="5"/>
      <c r="WBD1171" s="5"/>
      <c r="WBE1171" s="5"/>
      <c r="WBF1171" s="5"/>
      <c r="WBG1171" s="5"/>
      <c r="WBH1171" s="5"/>
      <c r="WBI1171" s="5"/>
      <c r="WBJ1171" s="5"/>
      <c r="WBK1171" s="5"/>
      <c r="WBL1171" s="5"/>
      <c r="WBM1171" s="5"/>
      <c r="WBN1171" s="5"/>
      <c r="WBO1171" s="5"/>
      <c r="WBP1171" s="5"/>
      <c r="WBQ1171" s="5"/>
      <c r="WBR1171" s="5"/>
      <c r="WBS1171" s="5"/>
      <c r="WBT1171" s="5"/>
      <c r="WBU1171" s="5"/>
      <c r="WBV1171" s="5"/>
      <c r="WBW1171" s="5"/>
      <c r="WBX1171" s="5"/>
      <c r="WBY1171" s="5"/>
      <c r="WBZ1171" s="5"/>
      <c r="WCA1171" s="5"/>
      <c r="WCB1171" s="5"/>
      <c r="WCC1171" s="5"/>
      <c r="WCD1171" s="5"/>
      <c r="WCE1171" s="5"/>
      <c r="WCF1171" s="5"/>
      <c r="WCG1171" s="5"/>
      <c r="WCH1171" s="5"/>
      <c r="WCI1171" s="5"/>
      <c r="WCJ1171" s="5"/>
      <c r="WCK1171" s="5"/>
      <c r="WCL1171" s="5"/>
      <c r="WCM1171" s="5"/>
      <c r="WCN1171" s="5"/>
      <c r="WCO1171" s="5"/>
      <c r="WCP1171" s="5"/>
      <c r="WCQ1171" s="5"/>
      <c r="WCR1171" s="5"/>
      <c r="WCS1171" s="5"/>
      <c r="WCT1171" s="5"/>
      <c r="WCU1171" s="5"/>
      <c r="WCV1171" s="5"/>
      <c r="WCW1171" s="5"/>
      <c r="WCX1171" s="5"/>
      <c r="WCY1171" s="5"/>
      <c r="WCZ1171" s="5"/>
      <c r="WDA1171" s="5"/>
      <c r="WDB1171" s="5"/>
      <c r="WDC1171" s="5"/>
      <c r="WDD1171" s="5"/>
      <c r="WDE1171" s="5"/>
      <c r="WDF1171" s="5"/>
      <c r="WDG1171" s="5"/>
      <c r="WDH1171" s="5"/>
      <c r="WDI1171" s="5"/>
      <c r="WDJ1171" s="5"/>
      <c r="WDK1171" s="5"/>
      <c r="WDL1171" s="5"/>
      <c r="WDM1171" s="5"/>
      <c r="WDN1171" s="5"/>
      <c r="WDO1171" s="5"/>
      <c r="WDP1171" s="5"/>
      <c r="WDQ1171" s="5"/>
      <c r="WDR1171" s="5"/>
      <c r="WDS1171" s="5"/>
      <c r="WDT1171" s="5"/>
      <c r="WDU1171" s="5"/>
      <c r="WDV1171" s="5"/>
      <c r="WDW1171" s="5"/>
      <c r="WDX1171" s="5"/>
      <c r="WDY1171" s="5"/>
      <c r="WDZ1171" s="5"/>
      <c r="WEA1171" s="5"/>
      <c r="WEB1171" s="5"/>
      <c r="WEC1171" s="5"/>
      <c r="WED1171" s="5"/>
      <c r="WEE1171" s="5"/>
      <c r="WEF1171" s="5"/>
      <c r="WEG1171" s="5"/>
      <c r="WEH1171" s="5"/>
      <c r="WEI1171" s="5"/>
      <c r="WEJ1171" s="5"/>
      <c r="WEK1171" s="5"/>
      <c r="WEL1171" s="5"/>
      <c r="WEM1171" s="5"/>
      <c r="WEN1171" s="5"/>
      <c r="WEO1171" s="5"/>
      <c r="WEP1171" s="5"/>
      <c r="WEQ1171" s="5"/>
      <c r="WER1171" s="5"/>
      <c r="WES1171" s="5"/>
      <c r="WET1171" s="5"/>
      <c r="WEU1171" s="5"/>
      <c r="WEV1171" s="5"/>
      <c r="WEW1171" s="5"/>
      <c r="WEX1171" s="5"/>
      <c r="WEY1171" s="5"/>
      <c r="WEZ1171" s="5"/>
      <c r="WFA1171" s="5"/>
      <c r="WFB1171" s="5"/>
      <c r="WFC1171" s="5"/>
      <c r="WFD1171" s="5"/>
      <c r="WFE1171" s="5"/>
      <c r="WFF1171" s="5"/>
      <c r="WFG1171" s="5"/>
      <c r="WFH1171" s="5"/>
      <c r="WFI1171" s="5"/>
      <c r="WFJ1171" s="5"/>
      <c r="WFK1171" s="5"/>
      <c r="WFL1171" s="5"/>
      <c r="WFM1171" s="5"/>
      <c r="WFN1171" s="5"/>
      <c r="WFO1171" s="5"/>
      <c r="WFP1171" s="5"/>
      <c r="WFQ1171" s="5"/>
      <c r="WFR1171" s="5"/>
      <c r="WFS1171" s="5"/>
      <c r="WFT1171" s="5"/>
      <c r="WFU1171" s="5"/>
      <c r="WFV1171" s="5"/>
      <c r="WFW1171" s="5"/>
      <c r="WFX1171" s="5"/>
      <c r="WFY1171" s="5"/>
      <c r="WFZ1171" s="5"/>
      <c r="WGA1171" s="5"/>
      <c r="WGB1171" s="5"/>
      <c r="WGC1171" s="5"/>
      <c r="WGD1171" s="5"/>
      <c r="WGE1171" s="5"/>
      <c r="WGF1171" s="5"/>
      <c r="WGG1171" s="5"/>
      <c r="WGH1171" s="5"/>
      <c r="WGI1171" s="5"/>
      <c r="WGJ1171" s="5"/>
      <c r="WGK1171" s="5"/>
      <c r="WGL1171" s="5"/>
      <c r="WGM1171" s="5"/>
      <c r="WGN1171" s="5"/>
      <c r="WGO1171" s="5"/>
      <c r="WGP1171" s="5"/>
      <c r="WGQ1171" s="5"/>
      <c r="WGR1171" s="5"/>
      <c r="WGS1171" s="5"/>
      <c r="WGT1171" s="5"/>
      <c r="WGU1171" s="5"/>
      <c r="WGV1171" s="5"/>
      <c r="WGW1171" s="5"/>
      <c r="WGX1171" s="5"/>
      <c r="WGY1171" s="5"/>
      <c r="WGZ1171" s="5"/>
      <c r="WHA1171" s="5"/>
      <c r="WHB1171" s="5"/>
      <c r="WHC1171" s="5"/>
      <c r="WHD1171" s="5"/>
      <c r="WHE1171" s="5"/>
      <c r="WHF1171" s="5"/>
      <c r="WHG1171" s="5"/>
      <c r="WHH1171" s="5"/>
      <c r="WHI1171" s="5"/>
      <c r="WHJ1171" s="5"/>
      <c r="WHK1171" s="5"/>
      <c r="WHL1171" s="5"/>
      <c r="WHM1171" s="5"/>
      <c r="WHN1171" s="5"/>
      <c r="WHO1171" s="5"/>
      <c r="WHP1171" s="5"/>
      <c r="WHQ1171" s="5"/>
      <c r="WHR1171" s="5"/>
      <c r="WHS1171" s="5"/>
      <c r="WHT1171" s="5"/>
      <c r="WHU1171" s="5"/>
      <c r="WHV1171" s="5"/>
      <c r="WHW1171" s="5"/>
      <c r="WHX1171" s="5"/>
      <c r="WHY1171" s="5"/>
      <c r="WHZ1171" s="5"/>
      <c r="WIA1171" s="5"/>
      <c r="WIB1171" s="5"/>
      <c r="WIC1171" s="5"/>
      <c r="WID1171" s="5"/>
      <c r="WIE1171" s="5"/>
      <c r="WIF1171" s="5"/>
      <c r="WIG1171" s="5"/>
      <c r="WIH1171" s="5"/>
      <c r="WII1171" s="5"/>
      <c r="WIJ1171" s="5"/>
      <c r="WIK1171" s="5"/>
      <c r="WIL1171" s="5"/>
      <c r="WIM1171" s="5"/>
      <c r="WIN1171" s="5"/>
      <c r="WIO1171" s="5"/>
      <c r="WIP1171" s="5"/>
      <c r="WIQ1171" s="5"/>
      <c r="WIR1171" s="5"/>
      <c r="WIS1171" s="5"/>
      <c r="WIT1171" s="5"/>
      <c r="WIU1171" s="5"/>
      <c r="WIV1171" s="5"/>
      <c r="WIW1171" s="5"/>
      <c r="WIX1171" s="5"/>
      <c r="WIY1171" s="5"/>
      <c r="WIZ1171" s="5"/>
      <c r="WJA1171" s="5"/>
      <c r="WJB1171" s="5"/>
      <c r="WJC1171" s="5"/>
      <c r="WJD1171" s="5"/>
      <c r="WJE1171" s="5"/>
      <c r="WJF1171" s="5"/>
      <c r="WJG1171" s="5"/>
      <c r="WJH1171" s="5"/>
      <c r="WJI1171" s="5"/>
      <c r="WJJ1171" s="5"/>
      <c r="WJK1171" s="5"/>
      <c r="WJL1171" s="5"/>
      <c r="WJM1171" s="5"/>
      <c r="WJN1171" s="5"/>
      <c r="WJO1171" s="5"/>
      <c r="WJP1171" s="5"/>
      <c r="WJQ1171" s="5"/>
      <c r="WJR1171" s="5"/>
      <c r="WJS1171" s="5"/>
      <c r="WJT1171" s="5"/>
      <c r="WJU1171" s="5"/>
      <c r="WJV1171" s="5"/>
      <c r="WJW1171" s="5"/>
      <c r="WJX1171" s="5"/>
      <c r="WJY1171" s="5"/>
      <c r="WJZ1171" s="5"/>
      <c r="WKA1171" s="5"/>
      <c r="WKB1171" s="5"/>
      <c r="WKC1171" s="5"/>
      <c r="WKD1171" s="5"/>
      <c r="WKE1171" s="5"/>
      <c r="WKF1171" s="5"/>
      <c r="WKG1171" s="5"/>
      <c r="WKH1171" s="5"/>
      <c r="WKI1171" s="5"/>
      <c r="WKJ1171" s="5"/>
      <c r="WKK1171" s="5"/>
      <c r="WKL1171" s="5"/>
      <c r="WKM1171" s="5"/>
      <c r="WKN1171" s="5"/>
      <c r="WKO1171" s="5"/>
      <c r="WKP1171" s="5"/>
      <c r="WKQ1171" s="5"/>
      <c r="WKR1171" s="5"/>
      <c r="WKS1171" s="5"/>
      <c r="WKT1171" s="5"/>
      <c r="WKU1171" s="5"/>
      <c r="WKV1171" s="5"/>
      <c r="WKW1171" s="5"/>
      <c r="WKX1171" s="5"/>
      <c r="WKY1171" s="5"/>
      <c r="WKZ1171" s="5"/>
      <c r="WLA1171" s="5"/>
      <c r="WLB1171" s="5"/>
      <c r="WLC1171" s="5"/>
      <c r="WLD1171" s="5"/>
      <c r="WLE1171" s="5"/>
      <c r="WLF1171" s="5"/>
      <c r="WLG1171" s="5"/>
      <c r="WLH1171" s="5"/>
      <c r="WLI1171" s="5"/>
      <c r="WLJ1171" s="5"/>
      <c r="WLK1171" s="5"/>
      <c r="WLL1171" s="5"/>
      <c r="WLM1171" s="5"/>
      <c r="WLN1171" s="5"/>
      <c r="WLO1171" s="5"/>
      <c r="WLP1171" s="5"/>
      <c r="WLQ1171" s="5"/>
      <c r="WLR1171" s="5"/>
      <c r="WLS1171" s="5"/>
      <c r="WLT1171" s="5"/>
      <c r="WLU1171" s="5"/>
      <c r="WLV1171" s="5"/>
      <c r="WLW1171" s="5"/>
      <c r="WLX1171" s="5"/>
      <c r="WLY1171" s="5"/>
      <c r="WLZ1171" s="5"/>
      <c r="WMA1171" s="5"/>
      <c r="WMB1171" s="5"/>
      <c r="WMC1171" s="5"/>
      <c r="WMD1171" s="5"/>
      <c r="WME1171" s="5"/>
      <c r="WMF1171" s="5"/>
      <c r="WMG1171" s="5"/>
      <c r="WMH1171" s="5"/>
      <c r="WMI1171" s="5"/>
      <c r="WMJ1171" s="5"/>
      <c r="WMK1171" s="5"/>
      <c r="WML1171" s="5"/>
      <c r="WMM1171" s="5"/>
      <c r="WMN1171" s="5"/>
      <c r="WMO1171" s="5"/>
      <c r="WMP1171" s="5"/>
      <c r="WMQ1171" s="5"/>
      <c r="WMR1171" s="5"/>
      <c r="WMS1171" s="5"/>
      <c r="WMT1171" s="5"/>
      <c r="WMU1171" s="5"/>
      <c r="WMV1171" s="5"/>
      <c r="WMW1171" s="5"/>
      <c r="WMX1171" s="5"/>
      <c r="WMY1171" s="5"/>
      <c r="WMZ1171" s="5"/>
      <c r="WNA1171" s="5"/>
      <c r="WNB1171" s="5"/>
      <c r="WNC1171" s="5"/>
      <c r="WND1171" s="5"/>
      <c r="WNE1171" s="5"/>
      <c r="WNF1171" s="5"/>
      <c r="WNG1171" s="5"/>
      <c r="WNH1171" s="5"/>
      <c r="WNI1171" s="5"/>
      <c r="WNJ1171" s="5"/>
      <c r="WNK1171" s="5"/>
      <c r="WNL1171" s="5"/>
      <c r="WNM1171" s="5"/>
      <c r="WNN1171" s="5"/>
      <c r="WNO1171" s="5"/>
      <c r="WNP1171" s="5"/>
      <c r="WNQ1171" s="5"/>
      <c r="WNR1171" s="5"/>
      <c r="WNS1171" s="5"/>
      <c r="WNT1171" s="5"/>
      <c r="WNU1171" s="5"/>
      <c r="WNV1171" s="5"/>
      <c r="WNW1171" s="5"/>
      <c r="WNX1171" s="5"/>
      <c r="WNY1171" s="5"/>
      <c r="WNZ1171" s="5"/>
      <c r="WOA1171" s="5"/>
      <c r="WOB1171" s="5"/>
      <c r="WOC1171" s="5"/>
      <c r="WOD1171" s="5"/>
      <c r="WOE1171" s="5"/>
      <c r="WOF1171" s="5"/>
      <c r="WOG1171" s="5"/>
      <c r="WOH1171" s="5"/>
      <c r="WOI1171" s="5"/>
      <c r="WOJ1171" s="5"/>
      <c r="WOK1171" s="5"/>
      <c r="WOL1171" s="5"/>
      <c r="WOM1171" s="5"/>
      <c r="WON1171" s="5"/>
      <c r="WOO1171" s="5"/>
      <c r="WOP1171" s="5"/>
      <c r="WOQ1171" s="5"/>
      <c r="WOR1171" s="5"/>
      <c r="WOS1171" s="5"/>
      <c r="WOT1171" s="5"/>
      <c r="WOU1171" s="5"/>
      <c r="WOV1171" s="5"/>
      <c r="WOW1171" s="5"/>
      <c r="WOX1171" s="5"/>
      <c r="WOY1171" s="5"/>
      <c r="WOZ1171" s="5"/>
      <c r="WPA1171" s="5"/>
      <c r="WPB1171" s="5"/>
      <c r="WPC1171" s="5"/>
      <c r="WPD1171" s="5"/>
      <c r="WPE1171" s="5"/>
      <c r="WPF1171" s="5"/>
      <c r="WPG1171" s="5"/>
      <c r="WPH1171" s="5"/>
      <c r="WPI1171" s="5"/>
      <c r="WPJ1171" s="5"/>
      <c r="WPK1171" s="5"/>
      <c r="WPL1171" s="5"/>
      <c r="WPM1171" s="5"/>
      <c r="WPN1171" s="5"/>
      <c r="WPO1171" s="5"/>
      <c r="WPP1171" s="5"/>
      <c r="WPQ1171" s="5"/>
      <c r="WPR1171" s="5"/>
      <c r="WPS1171" s="5"/>
      <c r="WPT1171" s="5"/>
      <c r="WPU1171" s="5"/>
      <c r="WPV1171" s="5"/>
      <c r="WPW1171" s="5"/>
      <c r="WPX1171" s="5"/>
      <c r="WPY1171" s="5"/>
      <c r="WPZ1171" s="5"/>
      <c r="WQA1171" s="5"/>
      <c r="WQB1171" s="5"/>
      <c r="WQC1171" s="5"/>
      <c r="WQD1171" s="5"/>
      <c r="WQE1171" s="5"/>
      <c r="WQF1171" s="5"/>
      <c r="WQG1171" s="5"/>
      <c r="WQH1171" s="5"/>
      <c r="WQI1171" s="5"/>
      <c r="WQJ1171" s="5"/>
      <c r="WQK1171" s="5"/>
      <c r="WQL1171" s="5"/>
      <c r="WQM1171" s="5"/>
      <c r="WQN1171" s="5"/>
      <c r="WQO1171" s="5"/>
      <c r="WQP1171" s="5"/>
      <c r="WQQ1171" s="5"/>
      <c r="WQR1171" s="5"/>
      <c r="WQS1171" s="5"/>
      <c r="WQT1171" s="5"/>
      <c r="WQU1171" s="5"/>
      <c r="WQV1171" s="5"/>
      <c r="WQW1171" s="5"/>
      <c r="WQX1171" s="5"/>
      <c r="WQY1171" s="5"/>
      <c r="WQZ1171" s="5"/>
      <c r="WRA1171" s="5"/>
      <c r="WRB1171" s="5"/>
      <c r="WRC1171" s="5"/>
      <c r="WRD1171" s="5"/>
      <c r="WRE1171" s="5"/>
      <c r="WRF1171" s="5"/>
      <c r="WRG1171" s="5"/>
      <c r="WRH1171" s="5"/>
      <c r="WRI1171" s="5"/>
      <c r="WRJ1171" s="5"/>
      <c r="WRK1171" s="5"/>
      <c r="WRL1171" s="5"/>
      <c r="WRM1171" s="5"/>
      <c r="WRN1171" s="5"/>
      <c r="WRO1171" s="5"/>
      <c r="WRP1171" s="5"/>
      <c r="WRQ1171" s="5"/>
      <c r="WRR1171" s="5"/>
      <c r="WRS1171" s="5"/>
      <c r="WRT1171" s="5"/>
      <c r="WRU1171" s="5"/>
      <c r="WRV1171" s="5"/>
      <c r="WRW1171" s="5"/>
      <c r="WRX1171" s="5"/>
      <c r="WRY1171" s="5"/>
      <c r="WRZ1171" s="5"/>
      <c r="WSA1171" s="5"/>
      <c r="WSB1171" s="5"/>
      <c r="WSC1171" s="5"/>
      <c r="WSD1171" s="5"/>
      <c r="WSE1171" s="5"/>
      <c r="WSF1171" s="5"/>
      <c r="WSG1171" s="5"/>
      <c r="WSH1171" s="5"/>
      <c r="WSI1171" s="5"/>
      <c r="WSJ1171" s="5"/>
      <c r="WSK1171" s="5"/>
      <c r="WSL1171" s="5"/>
      <c r="WSM1171" s="5"/>
      <c r="WSN1171" s="5"/>
      <c r="WSO1171" s="5"/>
      <c r="WSP1171" s="5"/>
      <c r="WSQ1171" s="5"/>
      <c r="WSR1171" s="5"/>
      <c r="WSS1171" s="5"/>
      <c r="WST1171" s="5"/>
      <c r="WSU1171" s="5"/>
      <c r="WSV1171" s="5"/>
      <c r="WSW1171" s="5"/>
      <c r="WSX1171" s="5"/>
      <c r="WSY1171" s="5"/>
      <c r="WSZ1171" s="5"/>
      <c r="WTA1171" s="5"/>
      <c r="WTB1171" s="5"/>
      <c r="WTC1171" s="5"/>
      <c r="WTD1171" s="5"/>
      <c r="WTE1171" s="5"/>
      <c r="WTF1171" s="5"/>
      <c r="WTG1171" s="5"/>
      <c r="WTH1171" s="5"/>
      <c r="WTI1171" s="5"/>
      <c r="WTJ1171" s="5"/>
      <c r="WTK1171" s="5"/>
      <c r="WTL1171" s="5"/>
      <c r="WTM1171" s="5"/>
      <c r="WTN1171" s="5"/>
      <c r="WTO1171" s="5"/>
      <c r="WTP1171" s="5"/>
      <c r="WTQ1171" s="5"/>
      <c r="WTR1171" s="5"/>
      <c r="WTS1171" s="5"/>
      <c r="WTT1171" s="5"/>
      <c r="WTU1171" s="5"/>
      <c r="WTV1171" s="5"/>
      <c r="WTW1171" s="5"/>
      <c r="WTX1171" s="5"/>
      <c r="WTY1171" s="5"/>
      <c r="WTZ1171" s="5"/>
      <c r="WUA1171" s="5"/>
      <c r="WUB1171" s="5"/>
      <c r="WUC1171" s="5"/>
      <c r="WUD1171" s="5"/>
      <c r="WUE1171" s="5"/>
      <c r="WUF1171" s="5"/>
      <c r="WUG1171" s="5"/>
      <c r="WUH1171" s="5"/>
      <c r="WUI1171" s="5"/>
      <c r="WUJ1171" s="5"/>
      <c r="WUK1171" s="5"/>
      <c r="WUL1171" s="5"/>
      <c r="WUM1171" s="5"/>
      <c r="WUN1171" s="5"/>
      <c r="WUO1171" s="5"/>
      <c r="WUP1171" s="5"/>
      <c r="WUQ1171" s="5"/>
      <c r="WUR1171" s="5"/>
      <c r="WUS1171" s="5"/>
      <c r="WUT1171" s="5"/>
      <c r="WUU1171" s="5"/>
      <c r="WUV1171" s="5"/>
      <c r="WUW1171" s="5"/>
      <c r="WUX1171" s="5"/>
      <c r="WUY1171" s="5"/>
      <c r="WUZ1171" s="5"/>
      <c r="WVA1171" s="5"/>
      <c r="WVB1171" s="5"/>
      <c r="WVC1171" s="5"/>
      <c r="WVD1171" s="5"/>
      <c r="WVE1171" s="5"/>
      <c r="WVF1171" s="5"/>
      <c r="WVG1171" s="5"/>
      <c r="WVH1171" s="5"/>
      <c r="WVI1171" s="5"/>
      <c r="WVJ1171" s="5"/>
      <c r="WVK1171" s="5"/>
      <c r="WVL1171" s="5"/>
      <c r="WVM1171" s="5"/>
      <c r="WVN1171" s="5"/>
      <c r="WVO1171" s="5"/>
      <c r="WVP1171" s="5"/>
      <c r="WVQ1171" s="5"/>
      <c r="WVR1171" s="5"/>
      <c r="WVS1171" s="5"/>
      <c r="WVT1171" s="5"/>
      <c r="WVU1171" s="5"/>
      <c r="WVV1171" s="5"/>
      <c r="WVW1171" s="5"/>
      <c r="WVX1171" s="5"/>
      <c r="WVY1171" s="5"/>
      <c r="WVZ1171" s="5"/>
      <c r="WWA1171" s="5"/>
      <c r="WWB1171" s="5"/>
      <c r="WWC1171" s="5"/>
      <c r="WWD1171" s="5"/>
      <c r="WWE1171" s="5"/>
      <c r="WWF1171" s="5"/>
      <c r="WWG1171" s="5"/>
      <c r="WWH1171" s="5"/>
      <c r="WWI1171" s="5"/>
      <c r="WWJ1171" s="5"/>
      <c r="WWK1171" s="5"/>
      <c r="WWL1171" s="5"/>
      <c r="WWM1171" s="5"/>
      <c r="WWN1171" s="5"/>
      <c r="WWO1171" s="5"/>
      <c r="WWP1171" s="5"/>
      <c r="WWQ1171" s="5"/>
      <c r="WWR1171" s="5"/>
      <c r="WWS1171" s="5"/>
      <c r="WWT1171" s="5"/>
      <c r="WWU1171" s="5"/>
      <c r="WWV1171" s="5"/>
      <c r="WWW1171" s="5"/>
      <c r="WWX1171" s="5"/>
      <c r="WWY1171" s="5"/>
      <c r="WWZ1171" s="5"/>
      <c r="WXA1171" s="5"/>
      <c r="WXB1171" s="5"/>
      <c r="WXC1171" s="5"/>
      <c r="WXD1171" s="5"/>
      <c r="WXE1171" s="5"/>
      <c r="WXF1171" s="5"/>
      <c r="WXG1171" s="5"/>
      <c r="WXH1171" s="5"/>
      <c r="WXI1171" s="5"/>
      <c r="WXJ1171" s="5"/>
      <c r="WXK1171" s="5"/>
      <c r="WXL1171" s="5"/>
      <c r="WXM1171" s="5"/>
      <c r="WXN1171" s="5"/>
      <c r="WXO1171" s="5"/>
      <c r="WXP1171" s="5"/>
      <c r="WXQ1171" s="5"/>
      <c r="WXR1171" s="5"/>
      <c r="WXS1171" s="5"/>
      <c r="WXT1171" s="5"/>
      <c r="WXU1171" s="5"/>
      <c r="WXV1171" s="5"/>
      <c r="WXW1171" s="5"/>
      <c r="WXX1171" s="5"/>
      <c r="WXY1171" s="5"/>
      <c r="WXZ1171" s="5"/>
      <c r="WYA1171" s="5"/>
      <c r="WYB1171" s="5"/>
      <c r="WYC1171" s="5"/>
      <c r="WYD1171" s="5"/>
      <c r="WYE1171" s="5"/>
      <c r="WYF1171" s="5"/>
      <c r="WYG1171" s="5"/>
      <c r="WYH1171" s="5"/>
      <c r="WYI1171" s="5"/>
      <c r="WYJ1171" s="5"/>
      <c r="WYK1171" s="5"/>
      <c r="WYL1171" s="5"/>
      <c r="WYM1171" s="5"/>
      <c r="WYN1171" s="5"/>
      <c r="WYO1171" s="5"/>
      <c r="WYP1171" s="5"/>
      <c r="WYQ1171" s="5"/>
      <c r="WYR1171" s="5"/>
      <c r="WYS1171" s="5"/>
      <c r="WYT1171" s="5"/>
      <c r="WYU1171" s="5"/>
      <c r="WYV1171" s="5"/>
      <c r="WYW1171" s="5"/>
      <c r="WYX1171" s="5"/>
      <c r="WYY1171" s="5"/>
      <c r="WYZ1171" s="5"/>
      <c r="WZA1171" s="5"/>
      <c r="WZB1171" s="5"/>
      <c r="WZC1171" s="5"/>
      <c r="WZD1171" s="5"/>
      <c r="WZE1171" s="5"/>
      <c r="WZF1171" s="5"/>
      <c r="WZG1171" s="5"/>
      <c r="WZH1171" s="5"/>
      <c r="WZI1171" s="5"/>
      <c r="WZJ1171" s="5"/>
      <c r="WZK1171" s="5"/>
      <c r="WZL1171" s="5"/>
      <c r="WZM1171" s="5"/>
      <c r="WZN1171" s="5"/>
      <c r="WZO1171" s="5"/>
      <c r="WZP1171" s="5"/>
      <c r="WZQ1171" s="5"/>
      <c r="WZR1171" s="5"/>
      <c r="WZS1171" s="5"/>
      <c r="WZT1171" s="5"/>
      <c r="WZU1171" s="5"/>
      <c r="WZV1171" s="5"/>
      <c r="WZW1171" s="5"/>
      <c r="WZX1171" s="5"/>
      <c r="WZY1171" s="5"/>
      <c r="WZZ1171" s="5"/>
      <c r="XAA1171" s="5"/>
      <c r="XAB1171" s="5"/>
      <c r="XAC1171" s="5"/>
      <c r="XAD1171" s="5"/>
      <c r="XAE1171" s="5"/>
      <c r="XAF1171" s="5"/>
      <c r="XAG1171" s="5"/>
      <c r="XAH1171" s="5"/>
      <c r="XAI1171" s="5"/>
      <c r="XAJ1171" s="5"/>
      <c r="XAK1171" s="5"/>
      <c r="XAL1171" s="5"/>
      <c r="XAM1171" s="5"/>
      <c r="XAN1171" s="5"/>
      <c r="XAO1171" s="5"/>
      <c r="XAP1171" s="5"/>
      <c r="XAQ1171" s="5"/>
      <c r="XAR1171" s="5"/>
      <c r="XAS1171" s="5"/>
      <c r="XAT1171" s="5"/>
      <c r="XAU1171" s="5"/>
      <c r="XAV1171" s="5"/>
      <c r="XAW1171" s="5"/>
      <c r="XAX1171" s="5"/>
      <c r="XAY1171" s="5"/>
      <c r="XAZ1171" s="5"/>
      <c r="XBA1171" s="5"/>
      <c r="XBB1171" s="5"/>
      <c r="XBC1171" s="5"/>
      <c r="XBD1171" s="5"/>
      <c r="XBE1171" s="5"/>
      <c r="XBF1171" s="5"/>
      <c r="XBG1171" s="5"/>
      <c r="XBH1171" s="5"/>
      <c r="XBI1171" s="5"/>
      <c r="XBJ1171" s="5"/>
      <c r="XBK1171" s="5"/>
      <c r="XBL1171" s="5"/>
      <c r="XBM1171" s="5"/>
      <c r="XBN1171" s="5"/>
      <c r="XBO1171" s="5"/>
      <c r="XBP1171" s="5"/>
      <c r="XBQ1171" s="5"/>
      <c r="XBR1171" s="5"/>
      <c r="XBS1171" s="5"/>
      <c r="XBT1171" s="5"/>
      <c r="XBU1171" s="5"/>
      <c r="XBV1171" s="5"/>
      <c r="XBW1171" s="5"/>
      <c r="XBX1171" s="5"/>
      <c r="XBY1171" s="5"/>
      <c r="XBZ1171" s="5"/>
      <c r="XCA1171" s="5"/>
      <c r="XCB1171" s="5"/>
      <c r="XCC1171" s="5"/>
      <c r="XCD1171" s="5"/>
      <c r="XCE1171" s="5"/>
      <c r="XCF1171" s="5"/>
      <c r="XCG1171" s="5"/>
      <c r="XCH1171" s="5"/>
      <c r="XCI1171" s="5"/>
      <c r="XCJ1171" s="5"/>
      <c r="XCK1171" s="5"/>
      <c r="XCL1171" s="5"/>
      <c r="XCM1171" s="5"/>
      <c r="XCN1171" s="5"/>
      <c r="XCO1171" s="5"/>
      <c r="XCP1171" s="5"/>
      <c r="XCQ1171" s="5"/>
      <c r="XCR1171" s="5"/>
      <c r="XCS1171" s="5"/>
      <c r="XCT1171" s="5"/>
      <c r="XCU1171" s="5"/>
      <c r="XCV1171" s="5"/>
      <c r="XCW1171" s="5"/>
      <c r="XCX1171" s="5"/>
      <c r="XCY1171" s="5"/>
      <c r="XCZ1171" s="5"/>
      <c r="XDA1171" s="5"/>
      <c r="XDB1171" s="5"/>
      <c r="XDC1171" s="5"/>
      <c r="XDD1171" s="5"/>
      <c r="XDE1171" s="5"/>
      <c r="XDF1171" s="5"/>
      <c r="XDG1171" s="5"/>
      <c r="XDH1171" s="5"/>
      <c r="XDI1171" s="5"/>
      <c r="XDJ1171" s="5"/>
      <c r="XDK1171" s="5"/>
      <c r="XDL1171" s="5"/>
      <c r="XDM1171" s="5"/>
      <c r="XDN1171" s="5"/>
      <c r="XDO1171" s="5"/>
      <c r="XDP1171" s="5"/>
      <c r="XDQ1171" s="5"/>
      <c r="XDR1171" s="5"/>
      <c r="XDS1171" s="5"/>
      <c r="XDT1171" s="5"/>
      <c r="XDU1171" s="5"/>
      <c r="XDV1171" s="5"/>
      <c r="XDW1171" s="5"/>
      <c r="XDX1171" s="5"/>
      <c r="XDY1171" s="5"/>
      <c r="XDZ1171" s="5"/>
      <c r="XEA1171" s="5"/>
      <c r="XEB1171" s="5"/>
      <c r="XEC1171" s="5"/>
      <c r="XED1171" s="5"/>
      <c r="XEE1171" s="5"/>
      <c r="XEF1171" s="5"/>
      <c r="XEG1171" s="5"/>
      <c r="XEH1171" s="5"/>
      <c r="XEI1171" s="5"/>
      <c r="XEJ1171" s="5"/>
      <c r="XEK1171" s="5"/>
      <c r="XEL1171" s="5"/>
      <c r="XEM1171" s="5"/>
      <c r="XEN1171" s="5"/>
      <c r="XEO1171" s="5"/>
      <c r="XEP1171" s="5"/>
      <c r="XEQ1171" s="5"/>
      <c r="XER1171" s="5"/>
      <c r="XES1171" s="5"/>
      <c r="XET1171" s="5"/>
      <c r="XEU1171" s="5"/>
      <c r="XEV1171" s="5"/>
      <c r="XEW1171" s="5"/>
      <c r="XEX1171" s="5"/>
      <c r="XEY1171" s="5"/>
      <c r="XEZ1171" s="36"/>
      <c r="XFA1171" s="36"/>
    </row>
    <row r="1172" spans="1:16381" s="36" customFormat="1" ht="15.75" x14ac:dyDescent="0.25">
      <c r="A1172" s="6" t="s">
        <v>748</v>
      </c>
      <c r="B1172" s="86" t="s">
        <v>749</v>
      </c>
      <c r="C1172" s="97"/>
      <c r="D1172" s="254">
        <f>D1173</f>
        <v>6670</v>
      </c>
      <c r="E1172" s="151"/>
      <c r="F1172" s="227"/>
      <c r="G1172" s="228"/>
      <c r="H1172" s="228"/>
      <c r="I1172" s="229"/>
      <c r="J1172" s="289"/>
      <c r="K1172" s="288"/>
      <c r="L1172" s="288"/>
      <c r="M1172" s="311"/>
      <c r="N1172" s="312"/>
      <c r="O1172" s="311"/>
      <c r="P1172" s="311"/>
      <c r="Q1172" s="311"/>
      <c r="R1172" s="311"/>
      <c r="S1172" s="311"/>
      <c r="T1172" s="311"/>
      <c r="U1172" s="311"/>
      <c r="V1172" s="311"/>
      <c r="W1172" s="311"/>
      <c r="X1172" s="311"/>
      <c r="Y1172" s="311"/>
      <c r="Z1172" s="311"/>
      <c r="AA1172" s="311"/>
      <c r="AB1172" s="311"/>
      <c r="AC1172" s="311"/>
      <c r="AD1172" s="311"/>
      <c r="AE1172" s="311"/>
      <c r="AF1172" s="311"/>
      <c r="AG1172" s="311"/>
      <c r="AH1172" s="311"/>
      <c r="AI1172" s="311"/>
      <c r="AJ1172" s="311"/>
    </row>
    <row r="1173" spans="1:16381" s="36" customFormat="1" ht="31.5" x14ac:dyDescent="0.25">
      <c r="A1173" s="6" t="s">
        <v>750</v>
      </c>
      <c r="B1173" s="86" t="s">
        <v>751</v>
      </c>
      <c r="C1173" s="97"/>
      <c r="D1173" s="254">
        <f>D1174</f>
        <v>6670</v>
      </c>
      <c r="E1173" s="151"/>
      <c r="F1173" s="227"/>
      <c r="G1173" s="228"/>
      <c r="H1173" s="228"/>
      <c r="I1173" s="229"/>
      <c r="J1173" s="289"/>
      <c r="K1173" s="288"/>
      <c r="L1173" s="288"/>
      <c r="M1173" s="311"/>
      <c r="N1173" s="312"/>
      <c r="O1173" s="311"/>
      <c r="P1173" s="311"/>
      <c r="Q1173" s="311"/>
      <c r="R1173" s="311"/>
      <c r="S1173" s="311"/>
      <c r="T1173" s="311"/>
      <c r="U1173" s="311"/>
      <c r="V1173" s="311"/>
      <c r="W1173" s="311"/>
      <c r="X1173" s="311"/>
      <c r="Y1173" s="311"/>
      <c r="Z1173" s="311"/>
      <c r="AA1173" s="311"/>
      <c r="AB1173" s="311"/>
      <c r="AC1173" s="311"/>
      <c r="AD1173" s="311"/>
      <c r="AE1173" s="311"/>
      <c r="AF1173" s="311"/>
      <c r="AG1173" s="311"/>
      <c r="AH1173" s="311"/>
      <c r="AI1173" s="311"/>
      <c r="AJ1173" s="311"/>
    </row>
    <row r="1174" spans="1:16381" s="36" customFormat="1" ht="15.75" x14ac:dyDescent="0.25">
      <c r="A1174" s="52" t="s">
        <v>753</v>
      </c>
      <c r="B1174" s="126" t="s">
        <v>751</v>
      </c>
      <c r="C1174" s="126">
        <v>700</v>
      </c>
      <c r="D1174" s="259">
        <f>D1175</f>
        <v>6670</v>
      </c>
      <c r="E1174" s="154"/>
      <c r="F1174" s="227"/>
      <c r="G1174" s="228"/>
      <c r="H1174" s="228"/>
      <c r="I1174" s="229"/>
      <c r="J1174" s="289"/>
      <c r="K1174" s="288"/>
      <c r="L1174" s="288"/>
      <c r="M1174" s="311"/>
      <c r="N1174" s="312"/>
      <c r="O1174" s="311"/>
      <c r="P1174" s="311"/>
      <c r="Q1174" s="311"/>
      <c r="R1174" s="311"/>
      <c r="S1174" s="311"/>
      <c r="T1174" s="311"/>
      <c r="U1174" s="311"/>
      <c r="V1174" s="311"/>
      <c r="W1174" s="311"/>
      <c r="X1174" s="311"/>
      <c r="Y1174" s="311"/>
      <c r="Z1174" s="311"/>
      <c r="AA1174" s="311"/>
      <c r="AB1174" s="311"/>
      <c r="AC1174" s="311"/>
      <c r="AD1174" s="311"/>
      <c r="AE1174" s="311"/>
      <c r="AF1174" s="311"/>
      <c r="AG1174" s="311"/>
      <c r="AH1174" s="311"/>
      <c r="AI1174" s="311"/>
      <c r="AJ1174" s="311"/>
    </row>
    <row r="1175" spans="1:16381" s="36" customFormat="1" ht="15.75" x14ac:dyDescent="0.25">
      <c r="A1175" s="52" t="s">
        <v>752</v>
      </c>
      <c r="B1175" s="126" t="s">
        <v>751</v>
      </c>
      <c r="C1175" s="126">
        <v>730</v>
      </c>
      <c r="D1175" s="259">
        <v>6670</v>
      </c>
      <c r="E1175" s="154"/>
      <c r="F1175" s="227"/>
      <c r="G1175" s="228"/>
      <c r="H1175" s="228"/>
      <c r="I1175" s="229"/>
      <c r="J1175" s="289"/>
      <c r="K1175" s="288"/>
      <c r="L1175" s="288"/>
      <c r="M1175" s="311"/>
      <c r="N1175" s="312"/>
      <c r="O1175" s="311"/>
      <c r="P1175" s="311"/>
      <c r="Q1175" s="311"/>
      <c r="R1175" s="311"/>
      <c r="S1175" s="311"/>
      <c r="T1175" s="311"/>
      <c r="U1175" s="311"/>
      <c r="V1175" s="311"/>
      <c r="W1175" s="311"/>
      <c r="X1175" s="311"/>
      <c r="Y1175" s="311"/>
      <c r="Z1175" s="311"/>
      <c r="AA1175" s="311"/>
      <c r="AB1175" s="311"/>
      <c r="AC1175" s="311"/>
      <c r="AD1175" s="311"/>
      <c r="AE1175" s="311"/>
      <c r="AF1175" s="311"/>
      <c r="AG1175" s="311"/>
      <c r="AH1175" s="311"/>
      <c r="AI1175" s="311"/>
      <c r="AJ1175" s="311"/>
    </row>
    <row r="1176" spans="1:16381" s="36" customFormat="1" ht="15.75" x14ac:dyDescent="0.25">
      <c r="A1176" s="6" t="s">
        <v>87</v>
      </c>
      <c r="B1176" s="86" t="s">
        <v>154</v>
      </c>
      <c r="C1176" s="97"/>
      <c r="D1176" s="254">
        <f>D1177</f>
        <v>5380</v>
      </c>
      <c r="E1176" s="151"/>
      <c r="F1176" s="227"/>
      <c r="G1176" s="228"/>
      <c r="H1176" s="228"/>
      <c r="I1176" s="229"/>
      <c r="J1176" s="289"/>
      <c r="K1176" s="288"/>
      <c r="L1176" s="288"/>
      <c r="M1176" s="311"/>
      <c r="N1176" s="312"/>
      <c r="O1176" s="311"/>
      <c r="P1176" s="311"/>
      <c r="Q1176" s="311"/>
      <c r="R1176" s="311"/>
      <c r="S1176" s="311"/>
      <c r="T1176" s="311"/>
      <c r="U1176" s="311"/>
      <c r="V1176" s="311"/>
      <c r="W1176" s="311"/>
      <c r="X1176" s="311"/>
      <c r="Y1176" s="311"/>
      <c r="Z1176" s="311"/>
      <c r="AA1176" s="311"/>
      <c r="AB1176" s="311"/>
      <c r="AC1176" s="311"/>
      <c r="AD1176" s="311"/>
      <c r="AE1176" s="311"/>
      <c r="AF1176" s="311"/>
      <c r="AG1176" s="311"/>
      <c r="AH1176" s="311"/>
      <c r="AI1176" s="311"/>
      <c r="AJ1176" s="311"/>
    </row>
    <row r="1177" spans="1:16381" s="36" customFormat="1" ht="47.25" x14ac:dyDescent="0.25">
      <c r="A1177" s="6" t="s">
        <v>460</v>
      </c>
      <c r="B1177" s="86" t="s">
        <v>409</v>
      </c>
      <c r="C1177" s="97"/>
      <c r="D1177" s="254">
        <f>D1178+D1182</f>
        <v>5380</v>
      </c>
      <c r="E1177" s="151"/>
      <c r="F1177" s="227"/>
      <c r="G1177" s="228"/>
      <c r="H1177" s="228"/>
      <c r="I1177" s="229"/>
      <c r="J1177" s="289"/>
      <c r="K1177" s="288"/>
      <c r="L1177" s="288"/>
      <c r="M1177" s="311"/>
      <c r="N1177" s="312"/>
      <c r="O1177" s="311"/>
      <c r="P1177" s="311"/>
      <c r="Q1177" s="311"/>
      <c r="R1177" s="311"/>
      <c r="S1177" s="311"/>
      <c r="T1177" s="311"/>
      <c r="U1177" s="311"/>
      <c r="V1177" s="311"/>
      <c r="W1177" s="311"/>
      <c r="X1177" s="311"/>
      <c r="Y1177" s="311"/>
      <c r="Z1177" s="311"/>
      <c r="AA1177" s="311"/>
      <c r="AB1177" s="311"/>
      <c r="AC1177" s="311"/>
      <c r="AD1177" s="311"/>
      <c r="AE1177" s="311"/>
      <c r="AF1177" s="311"/>
      <c r="AG1177" s="311"/>
      <c r="AH1177" s="311"/>
      <c r="AI1177" s="311"/>
      <c r="AJ1177" s="311"/>
    </row>
    <row r="1178" spans="1:16381" s="36" customFormat="1" ht="15.75" x14ac:dyDescent="0.25">
      <c r="A1178" s="146" t="s">
        <v>408</v>
      </c>
      <c r="B1178" s="101" t="s">
        <v>410</v>
      </c>
      <c r="C1178" s="97"/>
      <c r="D1178" s="256">
        <f t="shared" ref="D1178:D1180" si="137">D1179</f>
        <v>800</v>
      </c>
      <c r="E1178" s="153"/>
      <c r="F1178" s="227"/>
      <c r="G1178" s="228"/>
      <c r="H1178" s="228"/>
      <c r="I1178" s="229"/>
      <c r="J1178" s="289"/>
      <c r="K1178" s="288"/>
      <c r="L1178" s="288"/>
      <c r="M1178" s="311"/>
      <c r="N1178" s="312"/>
      <c r="O1178" s="311"/>
      <c r="P1178" s="311"/>
      <c r="Q1178" s="311"/>
      <c r="R1178" s="311"/>
      <c r="S1178" s="311"/>
      <c r="T1178" s="311"/>
      <c r="U1178" s="311"/>
      <c r="V1178" s="311"/>
      <c r="W1178" s="311"/>
      <c r="X1178" s="311"/>
      <c r="Y1178" s="311"/>
      <c r="Z1178" s="311"/>
      <c r="AA1178" s="311"/>
      <c r="AB1178" s="311"/>
      <c r="AC1178" s="311"/>
      <c r="AD1178" s="311"/>
      <c r="AE1178" s="311"/>
      <c r="AF1178" s="311"/>
      <c r="AG1178" s="311"/>
      <c r="AH1178" s="311"/>
      <c r="AI1178" s="311"/>
      <c r="AJ1178" s="311"/>
    </row>
    <row r="1179" spans="1:16381" s="36" customFormat="1" ht="31.5" x14ac:dyDescent="0.2">
      <c r="A1179" s="187" t="s">
        <v>532</v>
      </c>
      <c r="B1179" s="100" t="s">
        <v>410</v>
      </c>
      <c r="C1179" s="100" t="s">
        <v>15</v>
      </c>
      <c r="D1179" s="259">
        <f t="shared" si="137"/>
        <v>800</v>
      </c>
      <c r="E1179" s="154"/>
      <c r="F1179" s="227"/>
      <c r="G1179" s="228"/>
      <c r="H1179" s="228"/>
      <c r="I1179" s="229"/>
      <c r="J1179" s="289"/>
      <c r="K1179" s="288"/>
      <c r="L1179" s="288"/>
      <c r="M1179" s="311"/>
      <c r="N1179" s="312"/>
      <c r="O1179" s="311"/>
      <c r="P1179" s="311"/>
      <c r="Q1179" s="311"/>
      <c r="R1179" s="311"/>
      <c r="S1179" s="311"/>
      <c r="T1179" s="311"/>
      <c r="U1179" s="311"/>
      <c r="V1179" s="311"/>
      <c r="W1179" s="311"/>
      <c r="X1179" s="311"/>
      <c r="Y1179" s="311"/>
      <c r="Z1179" s="311"/>
      <c r="AA1179" s="311"/>
      <c r="AB1179" s="311"/>
      <c r="AC1179" s="311"/>
      <c r="AD1179" s="311"/>
      <c r="AE1179" s="311"/>
      <c r="AF1179" s="311"/>
      <c r="AG1179" s="311"/>
      <c r="AH1179" s="311"/>
      <c r="AI1179" s="311"/>
      <c r="AJ1179" s="311"/>
    </row>
    <row r="1180" spans="1:16381" s="36" customFormat="1" ht="31.5" x14ac:dyDescent="0.25">
      <c r="A1180" s="220" t="s">
        <v>17</v>
      </c>
      <c r="B1180" s="100" t="s">
        <v>410</v>
      </c>
      <c r="C1180" s="100" t="s">
        <v>16</v>
      </c>
      <c r="D1180" s="259">
        <f t="shared" si="137"/>
        <v>800</v>
      </c>
      <c r="E1180" s="154"/>
      <c r="F1180" s="227"/>
      <c r="G1180" s="228"/>
      <c r="H1180" s="228"/>
      <c r="I1180" s="229"/>
      <c r="J1180" s="289"/>
      <c r="K1180" s="288"/>
      <c r="L1180" s="288"/>
      <c r="M1180" s="311"/>
      <c r="N1180" s="312"/>
      <c r="O1180" s="311"/>
      <c r="P1180" s="311"/>
      <c r="Q1180" s="311"/>
      <c r="R1180" s="311"/>
      <c r="S1180" s="311"/>
      <c r="T1180" s="311"/>
      <c r="U1180" s="311"/>
      <c r="V1180" s="311"/>
      <c r="W1180" s="311"/>
      <c r="X1180" s="311"/>
      <c r="Y1180" s="311"/>
      <c r="Z1180" s="311"/>
      <c r="AA1180" s="311"/>
      <c r="AB1180" s="311"/>
      <c r="AC1180" s="311"/>
      <c r="AD1180" s="311"/>
      <c r="AE1180" s="311"/>
      <c r="AF1180" s="311"/>
      <c r="AG1180" s="311"/>
      <c r="AH1180" s="311"/>
      <c r="AI1180" s="311"/>
      <c r="AJ1180" s="311"/>
    </row>
    <row r="1181" spans="1:16381" s="36" customFormat="1" ht="15.75" x14ac:dyDescent="0.25">
      <c r="A1181" s="220" t="s">
        <v>801</v>
      </c>
      <c r="B1181" s="100" t="s">
        <v>410</v>
      </c>
      <c r="C1181" s="100" t="s">
        <v>78</v>
      </c>
      <c r="D1181" s="259">
        <f>600+200</f>
        <v>800</v>
      </c>
      <c r="E1181" s="154"/>
      <c r="F1181" s="227"/>
      <c r="G1181" s="228"/>
      <c r="H1181" s="228"/>
      <c r="I1181" s="229"/>
      <c r="J1181" s="289"/>
      <c r="K1181" s="288"/>
      <c r="L1181" s="288"/>
      <c r="M1181" s="311"/>
      <c r="N1181" s="312"/>
      <c r="O1181" s="311"/>
      <c r="P1181" s="311"/>
      <c r="Q1181" s="311"/>
      <c r="R1181" s="311"/>
      <c r="S1181" s="311"/>
      <c r="T1181" s="311"/>
      <c r="U1181" s="311"/>
      <c r="V1181" s="311"/>
      <c r="W1181" s="311"/>
      <c r="X1181" s="311"/>
      <c r="Y1181" s="311"/>
      <c r="Z1181" s="311"/>
      <c r="AA1181" s="311"/>
      <c r="AB1181" s="311"/>
      <c r="AC1181" s="311"/>
      <c r="AD1181" s="311"/>
      <c r="AE1181" s="311"/>
      <c r="AF1181" s="311"/>
      <c r="AG1181" s="311"/>
      <c r="AH1181" s="311"/>
      <c r="AI1181" s="311"/>
      <c r="AJ1181" s="311"/>
    </row>
    <row r="1182" spans="1:16381" s="36" customFormat="1" ht="63" x14ac:dyDescent="0.25">
      <c r="A1182" s="146" t="s">
        <v>3</v>
      </c>
      <c r="B1182" s="100" t="s">
        <v>411</v>
      </c>
      <c r="C1182" s="97"/>
      <c r="D1182" s="256">
        <f t="shared" ref="D1182:D1183" si="138">D1183</f>
        <v>4580</v>
      </c>
      <c r="E1182" s="153"/>
      <c r="F1182" s="227"/>
      <c r="G1182" s="228"/>
      <c r="H1182" s="228"/>
      <c r="I1182" s="229"/>
      <c r="J1182" s="289"/>
      <c r="K1182" s="288"/>
      <c r="L1182" s="288"/>
      <c r="M1182" s="311"/>
      <c r="N1182" s="312"/>
      <c r="O1182" s="311"/>
      <c r="P1182" s="311"/>
      <c r="Q1182" s="311"/>
      <c r="R1182" s="311"/>
      <c r="S1182" s="311"/>
      <c r="T1182" s="311"/>
      <c r="U1182" s="311"/>
      <c r="V1182" s="311"/>
      <c r="W1182" s="311"/>
      <c r="X1182" s="311"/>
      <c r="Y1182" s="311"/>
      <c r="Z1182" s="311"/>
      <c r="AA1182" s="311"/>
      <c r="AB1182" s="311"/>
      <c r="AC1182" s="311"/>
      <c r="AD1182" s="311"/>
      <c r="AE1182" s="311"/>
      <c r="AF1182" s="311"/>
      <c r="AG1182" s="311"/>
      <c r="AH1182" s="311"/>
      <c r="AI1182" s="311"/>
      <c r="AJ1182" s="311"/>
    </row>
    <row r="1183" spans="1:16381" s="36" customFormat="1" ht="47.25" x14ac:dyDescent="0.25">
      <c r="A1183" s="220" t="s">
        <v>29</v>
      </c>
      <c r="B1183" s="100" t="s">
        <v>411</v>
      </c>
      <c r="C1183" s="100" t="s">
        <v>30</v>
      </c>
      <c r="D1183" s="259">
        <f t="shared" si="138"/>
        <v>4580</v>
      </c>
      <c r="E1183" s="154"/>
      <c r="F1183" s="227"/>
      <c r="G1183" s="228"/>
      <c r="H1183" s="228"/>
      <c r="I1183" s="229"/>
      <c r="J1183" s="289"/>
      <c r="K1183" s="288"/>
      <c r="L1183" s="288"/>
      <c r="M1183" s="311"/>
      <c r="N1183" s="312"/>
      <c r="O1183" s="311"/>
      <c r="P1183" s="311"/>
      <c r="Q1183" s="311"/>
      <c r="R1183" s="311"/>
      <c r="S1183" s="311"/>
      <c r="T1183" s="311"/>
      <c r="U1183" s="311"/>
      <c r="V1183" s="311"/>
      <c r="W1183" s="311"/>
      <c r="X1183" s="311"/>
      <c r="Y1183" s="311"/>
      <c r="Z1183" s="311"/>
      <c r="AA1183" s="311"/>
      <c r="AB1183" s="311"/>
      <c r="AC1183" s="311"/>
      <c r="AD1183" s="311"/>
      <c r="AE1183" s="311"/>
      <c r="AF1183" s="311"/>
      <c r="AG1183" s="311"/>
      <c r="AH1183" s="311"/>
      <c r="AI1183" s="311"/>
      <c r="AJ1183" s="311"/>
    </row>
    <row r="1184" spans="1:16381" s="36" customFormat="1" ht="15.75" x14ac:dyDescent="0.25">
      <c r="A1184" s="220" t="s">
        <v>8</v>
      </c>
      <c r="B1184" s="100" t="s">
        <v>411</v>
      </c>
      <c r="C1184" s="100" t="s">
        <v>64</v>
      </c>
      <c r="D1184" s="259">
        <f>D1185+D1186+D1187</f>
        <v>4580</v>
      </c>
      <c r="E1184" s="154"/>
      <c r="F1184" s="227"/>
      <c r="G1184" s="228"/>
      <c r="H1184" s="228"/>
      <c r="I1184" s="229"/>
      <c r="J1184" s="289"/>
      <c r="K1184" s="288"/>
      <c r="L1184" s="288"/>
      <c r="M1184" s="311"/>
      <c r="N1184" s="312"/>
      <c r="O1184" s="311"/>
      <c r="P1184" s="311"/>
      <c r="Q1184" s="311"/>
      <c r="R1184" s="311"/>
      <c r="S1184" s="311"/>
      <c r="T1184" s="311"/>
      <c r="U1184" s="311"/>
      <c r="V1184" s="311"/>
      <c r="W1184" s="311"/>
      <c r="X1184" s="311"/>
      <c r="Y1184" s="311"/>
      <c r="Z1184" s="311"/>
      <c r="AA1184" s="311"/>
      <c r="AB1184" s="311"/>
      <c r="AC1184" s="311"/>
      <c r="AD1184" s="311"/>
      <c r="AE1184" s="311"/>
      <c r="AF1184" s="311"/>
      <c r="AG1184" s="311"/>
      <c r="AH1184" s="311"/>
      <c r="AI1184" s="311"/>
      <c r="AJ1184" s="311"/>
    </row>
    <row r="1185" spans="1:36" s="36" customFormat="1" ht="31.5" x14ac:dyDescent="0.25">
      <c r="A1185" s="220" t="s">
        <v>74</v>
      </c>
      <c r="B1185" s="100" t="s">
        <v>411</v>
      </c>
      <c r="C1185" s="100" t="s">
        <v>75</v>
      </c>
      <c r="D1185" s="259">
        <v>2454</v>
      </c>
      <c r="E1185" s="154"/>
      <c r="F1185" s="227"/>
      <c r="G1185" s="228"/>
      <c r="H1185" s="228"/>
      <c r="I1185" s="229"/>
      <c r="J1185" s="289"/>
      <c r="K1185" s="288"/>
      <c r="L1185" s="288"/>
      <c r="M1185" s="311"/>
      <c r="N1185" s="312"/>
      <c r="O1185" s="311"/>
      <c r="P1185" s="311"/>
      <c r="Q1185" s="311"/>
      <c r="R1185" s="311"/>
      <c r="S1185" s="311"/>
      <c r="T1185" s="311"/>
      <c r="U1185" s="311"/>
      <c r="V1185" s="311"/>
      <c r="W1185" s="311"/>
      <c r="X1185" s="311"/>
      <c r="Y1185" s="311"/>
      <c r="Z1185" s="311"/>
      <c r="AA1185" s="311"/>
      <c r="AB1185" s="311"/>
      <c r="AC1185" s="311"/>
      <c r="AD1185" s="311"/>
      <c r="AE1185" s="311"/>
      <c r="AF1185" s="311"/>
      <c r="AG1185" s="311"/>
      <c r="AH1185" s="311"/>
      <c r="AI1185" s="311"/>
      <c r="AJ1185" s="311"/>
    </row>
    <row r="1186" spans="1:36" s="36" customFormat="1" ht="31.5" x14ac:dyDescent="0.2">
      <c r="A1186" s="33" t="s">
        <v>76</v>
      </c>
      <c r="B1186" s="100" t="s">
        <v>411</v>
      </c>
      <c r="C1186" s="100" t="s">
        <v>77</v>
      </c>
      <c r="D1186" s="259">
        <v>1061</v>
      </c>
      <c r="E1186" s="154"/>
      <c r="F1186" s="227"/>
      <c r="G1186" s="228"/>
      <c r="H1186" s="228"/>
      <c r="I1186" s="229"/>
      <c r="J1186" s="289"/>
      <c r="K1186" s="288"/>
      <c r="L1186" s="288"/>
      <c r="M1186" s="311"/>
      <c r="N1186" s="312"/>
      <c r="O1186" s="311"/>
      <c r="P1186" s="311"/>
      <c r="Q1186" s="311"/>
      <c r="R1186" s="311"/>
      <c r="S1186" s="311"/>
      <c r="T1186" s="311"/>
      <c r="U1186" s="311"/>
      <c r="V1186" s="311"/>
      <c r="W1186" s="311"/>
      <c r="X1186" s="311"/>
      <c r="Y1186" s="311"/>
      <c r="Z1186" s="311"/>
      <c r="AA1186" s="311"/>
      <c r="AB1186" s="311"/>
      <c r="AC1186" s="311"/>
      <c r="AD1186" s="311"/>
      <c r="AE1186" s="311"/>
      <c r="AF1186" s="311"/>
      <c r="AG1186" s="311"/>
      <c r="AH1186" s="311"/>
      <c r="AI1186" s="311"/>
      <c r="AJ1186" s="311"/>
    </row>
    <row r="1187" spans="1:36" s="36" customFormat="1" ht="47.25" x14ac:dyDescent="0.25">
      <c r="A1187" s="220" t="s">
        <v>160</v>
      </c>
      <c r="B1187" s="100" t="s">
        <v>411</v>
      </c>
      <c r="C1187" s="100" t="s">
        <v>159</v>
      </c>
      <c r="D1187" s="259">
        <v>1065</v>
      </c>
      <c r="E1187" s="154"/>
      <c r="F1187" s="227"/>
      <c r="G1187" s="228"/>
      <c r="H1187" s="228"/>
      <c r="I1187" s="229"/>
      <c r="J1187" s="289"/>
      <c r="K1187" s="288"/>
      <c r="L1187" s="288"/>
      <c r="M1187" s="311"/>
      <c r="N1187" s="312"/>
      <c r="O1187" s="311"/>
      <c r="P1187" s="311"/>
      <c r="Q1187" s="311"/>
      <c r="R1187" s="311"/>
      <c r="S1187" s="311"/>
      <c r="T1187" s="311"/>
      <c r="U1187" s="311"/>
      <c r="V1187" s="311"/>
      <c r="W1187" s="311"/>
      <c r="X1187" s="311"/>
      <c r="Y1187" s="311"/>
      <c r="Z1187" s="311"/>
      <c r="AA1187" s="311"/>
      <c r="AB1187" s="311"/>
      <c r="AC1187" s="311"/>
      <c r="AD1187" s="311"/>
      <c r="AE1187" s="311"/>
      <c r="AF1187" s="311"/>
      <c r="AG1187" s="311"/>
      <c r="AH1187" s="311"/>
      <c r="AI1187" s="311"/>
      <c r="AJ1187" s="311"/>
    </row>
    <row r="1188" spans="1:36" s="36" customFormat="1" ht="31.5" x14ac:dyDescent="0.25">
      <c r="A1188" s="6" t="s">
        <v>151</v>
      </c>
      <c r="B1188" s="86" t="s">
        <v>194</v>
      </c>
      <c r="C1188" s="97"/>
      <c r="D1188" s="254">
        <f>D1189+D1204+D1209</f>
        <v>26885</v>
      </c>
      <c r="E1188" s="151"/>
      <c r="F1188" s="227"/>
      <c r="G1188" s="228"/>
      <c r="H1188" s="228"/>
      <c r="I1188" s="229"/>
      <c r="J1188" s="289"/>
      <c r="K1188" s="288"/>
      <c r="L1188" s="288"/>
      <c r="M1188" s="311"/>
      <c r="N1188" s="312"/>
      <c r="O1188" s="311"/>
      <c r="P1188" s="311"/>
      <c r="Q1188" s="311"/>
      <c r="R1188" s="311"/>
      <c r="S1188" s="311"/>
      <c r="T1188" s="311"/>
      <c r="U1188" s="311"/>
      <c r="V1188" s="311"/>
      <c r="W1188" s="311"/>
      <c r="X1188" s="311"/>
      <c r="Y1188" s="311"/>
      <c r="Z1188" s="311"/>
      <c r="AA1188" s="311"/>
      <c r="AB1188" s="311"/>
      <c r="AC1188" s="311"/>
      <c r="AD1188" s="311"/>
      <c r="AE1188" s="311"/>
      <c r="AF1188" s="311"/>
      <c r="AG1188" s="311"/>
      <c r="AH1188" s="311"/>
      <c r="AI1188" s="311"/>
      <c r="AJ1188" s="311"/>
    </row>
    <row r="1189" spans="1:36" s="36" customFormat="1" ht="31.5" x14ac:dyDescent="0.25">
      <c r="A1189" s="6" t="s">
        <v>787</v>
      </c>
      <c r="B1189" s="86" t="s">
        <v>412</v>
      </c>
      <c r="C1189" s="97"/>
      <c r="D1189" s="254">
        <f>D1190</f>
        <v>25655</v>
      </c>
      <c r="E1189" s="151"/>
      <c r="F1189" s="227"/>
      <c r="G1189" s="228"/>
      <c r="H1189" s="228"/>
      <c r="I1189" s="229"/>
      <c r="J1189" s="289"/>
      <c r="K1189" s="288"/>
      <c r="L1189" s="288"/>
      <c r="M1189" s="311"/>
      <c r="N1189" s="312"/>
      <c r="O1189" s="311"/>
      <c r="P1189" s="311"/>
      <c r="Q1189" s="311"/>
      <c r="R1189" s="311"/>
      <c r="S1189" s="311"/>
      <c r="T1189" s="311"/>
      <c r="U1189" s="311"/>
      <c r="V1189" s="311"/>
      <c r="W1189" s="311"/>
      <c r="X1189" s="311"/>
      <c r="Y1189" s="311"/>
      <c r="Z1189" s="311"/>
      <c r="AA1189" s="311"/>
      <c r="AB1189" s="311"/>
      <c r="AC1189" s="311"/>
      <c r="AD1189" s="311"/>
      <c r="AE1189" s="311"/>
      <c r="AF1189" s="311"/>
      <c r="AG1189" s="311"/>
      <c r="AH1189" s="311"/>
      <c r="AI1189" s="311"/>
      <c r="AJ1189" s="311"/>
    </row>
    <row r="1190" spans="1:36" s="36" customFormat="1" ht="15.75" x14ac:dyDescent="0.25">
      <c r="A1190" s="146" t="s">
        <v>153</v>
      </c>
      <c r="B1190" s="101" t="s">
        <v>413</v>
      </c>
      <c r="C1190" s="97"/>
      <c r="D1190" s="256">
        <f>D1191+D1196+D1200</f>
        <v>25655</v>
      </c>
      <c r="E1190" s="153"/>
      <c r="F1190" s="227"/>
      <c r="G1190" s="228"/>
      <c r="H1190" s="228"/>
      <c r="I1190" s="229"/>
      <c r="J1190" s="289"/>
      <c r="K1190" s="288"/>
      <c r="L1190" s="288"/>
      <c r="M1190" s="311"/>
      <c r="N1190" s="312"/>
      <c r="O1190" s="311"/>
      <c r="P1190" s="311"/>
      <c r="Q1190" s="311"/>
      <c r="R1190" s="311"/>
      <c r="S1190" s="311"/>
      <c r="T1190" s="311"/>
      <c r="U1190" s="311"/>
      <c r="V1190" s="311"/>
      <c r="W1190" s="311"/>
      <c r="X1190" s="311"/>
      <c r="Y1190" s="311"/>
      <c r="Z1190" s="311"/>
      <c r="AA1190" s="311"/>
      <c r="AB1190" s="311"/>
      <c r="AC1190" s="311"/>
      <c r="AD1190" s="311"/>
      <c r="AE1190" s="311"/>
      <c r="AF1190" s="311"/>
      <c r="AG1190" s="311"/>
      <c r="AH1190" s="311"/>
      <c r="AI1190" s="311"/>
      <c r="AJ1190" s="311"/>
    </row>
    <row r="1191" spans="1:36" s="36" customFormat="1" ht="47.25" x14ac:dyDescent="0.25">
      <c r="A1191" s="220" t="s">
        <v>29</v>
      </c>
      <c r="B1191" s="100" t="s">
        <v>413</v>
      </c>
      <c r="C1191" s="100" t="s">
        <v>30</v>
      </c>
      <c r="D1191" s="259">
        <f>D1192</f>
        <v>22482</v>
      </c>
      <c r="E1191" s="154"/>
      <c r="F1191" s="227"/>
      <c r="G1191" s="228"/>
      <c r="H1191" s="228"/>
      <c r="I1191" s="229"/>
      <c r="J1191" s="289"/>
      <c r="K1191" s="288"/>
      <c r="L1191" s="288"/>
      <c r="M1191" s="311"/>
      <c r="N1191" s="312"/>
      <c r="O1191" s="311"/>
      <c r="P1191" s="311"/>
      <c r="Q1191" s="311"/>
      <c r="R1191" s="311"/>
      <c r="S1191" s="311"/>
      <c r="T1191" s="311"/>
      <c r="U1191" s="311"/>
      <c r="V1191" s="311"/>
      <c r="W1191" s="311"/>
      <c r="X1191" s="311"/>
      <c r="Y1191" s="311"/>
      <c r="Z1191" s="311"/>
      <c r="AA1191" s="311"/>
      <c r="AB1191" s="311"/>
      <c r="AC1191" s="311"/>
      <c r="AD1191" s="311"/>
      <c r="AE1191" s="311"/>
      <c r="AF1191" s="311"/>
      <c r="AG1191" s="311"/>
      <c r="AH1191" s="311"/>
      <c r="AI1191" s="311"/>
      <c r="AJ1191" s="311"/>
    </row>
    <row r="1192" spans="1:36" s="36" customFormat="1" ht="15.75" x14ac:dyDescent="0.25">
      <c r="A1192" s="220" t="s">
        <v>32</v>
      </c>
      <c r="B1192" s="100" t="s">
        <v>413</v>
      </c>
      <c r="C1192" s="100" t="s">
        <v>31</v>
      </c>
      <c r="D1192" s="259">
        <f>D1193+D1194+D1195</f>
        <v>22482</v>
      </c>
      <c r="E1192" s="154"/>
      <c r="F1192" s="227"/>
      <c r="G1192" s="228"/>
      <c r="H1192" s="228"/>
      <c r="I1192" s="229"/>
      <c r="J1192" s="289"/>
      <c r="K1192" s="288"/>
      <c r="L1192" s="288"/>
      <c r="M1192" s="311"/>
      <c r="N1192" s="312"/>
      <c r="O1192" s="311"/>
      <c r="P1192" s="311"/>
      <c r="Q1192" s="311"/>
      <c r="R1192" s="311"/>
      <c r="S1192" s="311"/>
      <c r="T1192" s="311"/>
      <c r="U1192" s="311"/>
      <c r="V1192" s="311"/>
      <c r="W1192" s="311"/>
      <c r="X1192" s="311"/>
      <c r="Y1192" s="311"/>
      <c r="Z1192" s="311"/>
      <c r="AA1192" s="311"/>
      <c r="AB1192" s="311"/>
      <c r="AC1192" s="311"/>
      <c r="AD1192" s="311"/>
      <c r="AE1192" s="311"/>
      <c r="AF1192" s="311"/>
      <c r="AG1192" s="311"/>
      <c r="AH1192" s="311"/>
      <c r="AI1192" s="311"/>
      <c r="AJ1192" s="311"/>
    </row>
    <row r="1193" spans="1:36" s="36" customFormat="1" ht="15.75" x14ac:dyDescent="0.25">
      <c r="A1193" s="220" t="s">
        <v>262</v>
      </c>
      <c r="B1193" s="100" t="s">
        <v>413</v>
      </c>
      <c r="C1193" s="100" t="s">
        <v>88</v>
      </c>
      <c r="D1193" s="259">
        <f>12836+1430</f>
        <v>14266</v>
      </c>
      <c r="E1193" s="154"/>
      <c r="F1193" s="227"/>
      <c r="G1193" s="228"/>
      <c r="H1193" s="228"/>
      <c r="I1193" s="229"/>
      <c r="J1193" s="289"/>
      <c r="K1193" s="288"/>
      <c r="L1193" s="288"/>
      <c r="M1193" s="311"/>
      <c r="N1193" s="312"/>
      <c r="O1193" s="311"/>
      <c r="P1193" s="311"/>
      <c r="Q1193" s="311"/>
      <c r="R1193" s="311"/>
      <c r="S1193" s="311"/>
      <c r="T1193" s="311"/>
      <c r="U1193" s="311"/>
      <c r="V1193" s="311"/>
      <c r="W1193" s="311"/>
      <c r="X1193" s="311"/>
      <c r="Y1193" s="311"/>
      <c r="Z1193" s="311"/>
      <c r="AA1193" s="311"/>
      <c r="AB1193" s="311"/>
      <c r="AC1193" s="311"/>
      <c r="AD1193" s="311"/>
      <c r="AE1193" s="311"/>
      <c r="AF1193" s="311"/>
      <c r="AG1193" s="311"/>
      <c r="AH1193" s="311"/>
      <c r="AI1193" s="311"/>
      <c r="AJ1193" s="311"/>
    </row>
    <row r="1194" spans="1:36" s="36" customFormat="1" ht="31.5" x14ac:dyDescent="0.25">
      <c r="A1194" s="220" t="s">
        <v>90</v>
      </c>
      <c r="B1194" s="100" t="s">
        <v>413</v>
      </c>
      <c r="C1194" s="100" t="s">
        <v>89</v>
      </c>
      <c r="D1194" s="259">
        <v>3001</v>
      </c>
      <c r="E1194" s="154"/>
      <c r="F1194" s="227"/>
      <c r="G1194" s="228"/>
      <c r="H1194" s="228"/>
      <c r="I1194" s="229"/>
      <c r="J1194" s="289"/>
      <c r="K1194" s="288"/>
      <c r="L1194" s="288"/>
      <c r="M1194" s="311"/>
      <c r="N1194" s="312"/>
      <c r="O1194" s="311"/>
      <c r="P1194" s="311"/>
      <c r="Q1194" s="311"/>
      <c r="R1194" s="311"/>
      <c r="S1194" s="311"/>
      <c r="T1194" s="311"/>
      <c r="U1194" s="311"/>
      <c r="V1194" s="311"/>
      <c r="W1194" s="311"/>
      <c r="X1194" s="311"/>
      <c r="Y1194" s="311"/>
      <c r="Z1194" s="311"/>
      <c r="AA1194" s="311"/>
      <c r="AB1194" s="311"/>
      <c r="AC1194" s="311"/>
      <c r="AD1194" s="311"/>
      <c r="AE1194" s="311"/>
      <c r="AF1194" s="311"/>
      <c r="AG1194" s="311"/>
      <c r="AH1194" s="311"/>
      <c r="AI1194" s="311"/>
      <c r="AJ1194" s="311"/>
    </row>
    <row r="1195" spans="1:36" s="36" customFormat="1" ht="31.5" x14ac:dyDescent="0.25">
      <c r="A1195" s="220" t="s">
        <v>157</v>
      </c>
      <c r="B1195" s="100" t="s">
        <v>413</v>
      </c>
      <c r="C1195" s="100" t="s">
        <v>156</v>
      </c>
      <c r="D1195" s="259">
        <f>4783+432</f>
        <v>5215</v>
      </c>
      <c r="E1195" s="154"/>
      <c r="F1195" s="227"/>
      <c r="G1195" s="228"/>
      <c r="H1195" s="228"/>
      <c r="I1195" s="229"/>
      <c r="J1195" s="289"/>
      <c r="K1195" s="288"/>
      <c r="L1195" s="288"/>
      <c r="M1195" s="311"/>
      <c r="N1195" s="312"/>
      <c r="O1195" s="311"/>
      <c r="P1195" s="311"/>
      <c r="Q1195" s="311"/>
      <c r="R1195" s="311"/>
      <c r="S1195" s="311"/>
      <c r="T1195" s="311"/>
      <c r="U1195" s="311"/>
      <c r="V1195" s="311"/>
      <c r="W1195" s="311"/>
      <c r="X1195" s="311"/>
      <c r="Y1195" s="311"/>
      <c r="Z1195" s="311"/>
      <c r="AA1195" s="311"/>
      <c r="AB1195" s="311"/>
      <c r="AC1195" s="311"/>
      <c r="AD1195" s="311"/>
      <c r="AE1195" s="311"/>
      <c r="AF1195" s="311"/>
      <c r="AG1195" s="311"/>
      <c r="AH1195" s="311"/>
      <c r="AI1195" s="311"/>
      <c r="AJ1195" s="311"/>
    </row>
    <row r="1196" spans="1:36" s="36" customFormat="1" ht="31.5" x14ac:dyDescent="0.2">
      <c r="A1196" s="187" t="s">
        <v>532</v>
      </c>
      <c r="B1196" s="100" t="s">
        <v>413</v>
      </c>
      <c r="C1196" s="100" t="s">
        <v>15</v>
      </c>
      <c r="D1196" s="259">
        <f>D1197</f>
        <v>3148</v>
      </c>
      <c r="E1196" s="154"/>
      <c r="F1196" s="227"/>
      <c r="G1196" s="228"/>
      <c r="H1196" s="228"/>
      <c r="I1196" s="229"/>
      <c r="J1196" s="289"/>
      <c r="K1196" s="288"/>
      <c r="L1196" s="288"/>
      <c r="M1196" s="311"/>
      <c r="N1196" s="312"/>
      <c r="O1196" s="311"/>
      <c r="P1196" s="311"/>
      <c r="Q1196" s="311"/>
      <c r="R1196" s="311"/>
      <c r="S1196" s="311"/>
      <c r="T1196" s="311"/>
      <c r="U1196" s="311"/>
      <c r="V1196" s="311"/>
      <c r="W1196" s="311"/>
      <c r="X1196" s="311"/>
      <c r="Y1196" s="311"/>
      <c r="Z1196" s="311"/>
      <c r="AA1196" s="311"/>
      <c r="AB1196" s="311"/>
      <c r="AC1196" s="311"/>
      <c r="AD1196" s="311"/>
      <c r="AE1196" s="311"/>
      <c r="AF1196" s="311"/>
      <c r="AG1196" s="311"/>
      <c r="AH1196" s="311"/>
      <c r="AI1196" s="311"/>
      <c r="AJ1196" s="311"/>
    </row>
    <row r="1197" spans="1:36" s="36" customFormat="1" ht="31.5" x14ac:dyDescent="0.25">
      <c r="A1197" s="220" t="s">
        <v>17</v>
      </c>
      <c r="B1197" s="100" t="s">
        <v>413</v>
      </c>
      <c r="C1197" s="100" t="s">
        <v>16</v>
      </c>
      <c r="D1197" s="259">
        <f>D1198+D1199</f>
        <v>3148</v>
      </c>
      <c r="E1197" s="154"/>
      <c r="F1197" s="227"/>
      <c r="G1197" s="228"/>
      <c r="H1197" s="228"/>
      <c r="I1197" s="229"/>
      <c r="J1197" s="289"/>
      <c r="K1197" s="288"/>
      <c r="L1197" s="288"/>
      <c r="M1197" s="311"/>
      <c r="N1197" s="312"/>
      <c r="O1197" s="311"/>
      <c r="P1197" s="311"/>
      <c r="Q1197" s="311"/>
      <c r="R1197" s="311"/>
      <c r="S1197" s="311"/>
      <c r="T1197" s="311"/>
      <c r="U1197" s="311"/>
      <c r="V1197" s="311"/>
      <c r="W1197" s="311"/>
      <c r="X1197" s="311"/>
      <c r="Y1197" s="311"/>
      <c r="Z1197" s="311"/>
      <c r="AA1197" s="311"/>
      <c r="AB1197" s="311"/>
      <c r="AC1197" s="311"/>
      <c r="AD1197" s="311"/>
      <c r="AE1197" s="311"/>
      <c r="AF1197" s="311"/>
      <c r="AG1197" s="311"/>
      <c r="AH1197" s="311"/>
      <c r="AI1197" s="311"/>
      <c r="AJ1197" s="311"/>
    </row>
    <row r="1198" spans="1:36" s="36" customFormat="1" ht="31.5" x14ac:dyDescent="0.25">
      <c r="A1198" s="17" t="s">
        <v>438</v>
      </c>
      <c r="B1198" s="100" t="s">
        <v>413</v>
      </c>
      <c r="C1198" s="100" t="s">
        <v>439</v>
      </c>
      <c r="D1198" s="259">
        <v>1214</v>
      </c>
      <c r="E1198" s="154"/>
      <c r="F1198" s="227"/>
      <c r="G1198" s="228"/>
      <c r="H1198" s="228"/>
      <c r="I1198" s="229"/>
      <c r="J1198" s="289"/>
      <c r="K1198" s="288"/>
      <c r="L1198" s="288"/>
      <c r="M1198" s="311"/>
      <c r="N1198" s="312"/>
      <c r="O1198" s="311"/>
      <c r="P1198" s="311"/>
      <c r="Q1198" s="311"/>
      <c r="R1198" s="311"/>
      <c r="S1198" s="311"/>
      <c r="T1198" s="311"/>
      <c r="U1198" s="311"/>
      <c r="V1198" s="311"/>
      <c r="W1198" s="311"/>
      <c r="X1198" s="311"/>
      <c r="Y1198" s="311"/>
      <c r="Z1198" s="311"/>
      <c r="AA1198" s="311"/>
      <c r="AB1198" s="311"/>
      <c r="AC1198" s="311"/>
      <c r="AD1198" s="311"/>
      <c r="AE1198" s="311"/>
      <c r="AF1198" s="311"/>
      <c r="AG1198" s="311"/>
      <c r="AH1198" s="311"/>
      <c r="AI1198" s="311"/>
      <c r="AJ1198" s="311"/>
    </row>
    <row r="1199" spans="1:36" s="36" customFormat="1" ht="15.75" x14ac:dyDescent="0.25">
      <c r="A1199" s="220" t="s">
        <v>801</v>
      </c>
      <c r="B1199" s="100" t="s">
        <v>413</v>
      </c>
      <c r="C1199" s="100" t="s">
        <v>78</v>
      </c>
      <c r="D1199" s="259">
        <f>1749+200-15</f>
        <v>1934</v>
      </c>
      <c r="E1199" s="154"/>
      <c r="F1199" s="227"/>
      <c r="G1199" s="228"/>
      <c r="H1199" s="228"/>
      <c r="I1199" s="229"/>
      <c r="J1199" s="289"/>
      <c r="K1199" s="288"/>
      <c r="L1199" s="288"/>
      <c r="M1199" s="311"/>
      <c r="N1199" s="312"/>
      <c r="O1199" s="311"/>
      <c r="P1199" s="311"/>
      <c r="Q1199" s="311"/>
      <c r="R1199" s="311"/>
      <c r="S1199" s="311"/>
      <c r="T1199" s="311"/>
      <c r="U1199" s="311"/>
      <c r="V1199" s="311"/>
      <c r="W1199" s="311"/>
      <c r="X1199" s="311"/>
      <c r="Y1199" s="311"/>
      <c r="Z1199" s="311"/>
      <c r="AA1199" s="311"/>
      <c r="AB1199" s="311"/>
      <c r="AC1199" s="311"/>
      <c r="AD1199" s="311"/>
      <c r="AE1199" s="311"/>
      <c r="AF1199" s="311"/>
      <c r="AG1199" s="311"/>
      <c r="AH1199" s="311"/>
      <c r="AI1199" s="311"/>
      <c r="AJ1199" s="311"/>
    </row>
    <row r="1200" spans="1:36" s="36" customFormat="1" ht="15.75" x14ac:dyDescent="0.25">
      <c r="A1200" s="17" t="s">
        <v>13</v>
      </c>
      <c r="B1200" s="100" t="s">
        <v>413</v>
      </c>
      <c r="C1200" s="100" t="s">
        <v>14</v>
      </c>
      <c r="D1200" s="259">
        <f t="shared" ref="D1200" si="139">D1201</f>
        <v>25</v>
      </c>
      <c r="E1200" s="154"/>
      <c r="F1200" s="227"/>
      <c r="G1200" s="228"/>
      <c r="H1200" s="228"/>
      <c r="I1200" s="229"/>
      <c r="J1200" s="289"/>
      <c r="K1200" s="288"/>
      <c r="L1200" s="288"/>
      <c r="M1200" s="311"/>
      <c r="N1200" s="312"/>
      <c r="O1200" s="311"/>
      <c r="P1200" s="311"/>
      <c r="Q1200" s="311"/>
      <c r="R1200" s="311"/>
      <c r="S1200" s="311"/>
      <c r="T1200" s="311"/>
      <c r="U1200" s="311"/>
      <c r="V1200" s="311"/>
      <c r="W1200" s="311"/>
      <c r="X1200" s="311"/>
      <c r="Y1200" s="311"/>
      <c r="Z1200" s="311"/>
      <c r="AA1200" s="311"/>
      <c r="AB1200" s="311"/>
      <c r="AC1200" s="311"/>
      <c r="AD1200" s="311"/>
      <c r="AE1200" s="311"/>
      <c r="AF1200" s="311"/>
      <c r="AG1200" s="311"/>
      <c r="AH1200" s="311"/>
      <c r="AI1200" s="311"/>
      <c r="AJ1200" s="311"/>
    </row>
    <row r="1201" spans="1:36" s="36" customFormat="1" ht="15.75" x14ac:dyDescent="0.25">
      <c r="A1201" s="220" t="s">
        <v>34</v>
      </c>
      <c r="B1201" s="100" t="s">
        <v>413</v>
      </c>
      <c r="C1201" s="100" t="s">
        <v>33</v>
      </c>
      <c r="D1201" s="259">
        <f>D1202+D1203</f>
        <v>25</v>
      </c>
      <c r="E1201" s="154"/>
      <c r="F1201" s="227"/>
      <c r="G1201" s="228"/>
      <c r="H1201" s="228"/>
      <c r="I1201" s="229"/>
      <c r="J1201" s="289"/>
      <c r="K1201" s="288"/>
      <c r="L1201" s="288"/>
      <c r="M1201" s="311"/>
      <c r="N1201" s="312"/>
      <c r="O1201" s="311"/>
      <c r="P1201" s="311"/>
      <c r="Q1201" s="311"/>
      <c r="R1201" s="311"/>
      <c r="S1201" s="311"/>
      <c r="T1201" s="311"/>
      <c r="U1201" s="311"/>
      <c r="V1201" s="311"/>
      <c r="W1201" s="311"/>
      <c r="X1201" s="311"/>
      <c r="Y1201" s="311"/>
      <c r="Z1201" s="311"/>
      <c r="AA1201" s="311"/>
      <c r="AB1201" s="311"/>
      <c r="AC1201" s="311"/>
      <c r="AD1201" s="311"/>
      <c r="AE1201" s="311"/>
      <c r="AF1201" s="311"/>
      <c r="AG1201" s="311"/>
      <c r="AH1201" s="311"/>
      <c r="AI1201" s="311"/>
      <c r="AJ1201" s="311"/>
    </row>
    <row r="1202" spans="1:36" s="36" customFormat="1" ht="15.75" x14ac:dyDescent="0.25">
      <c r="A1202" s="220" t="s">
        <v>79</v>
      </c>
      <c r="B1202" s="100" t="s">
        <v>413</v>
      </c>
      <c r="C1202" s="100" t="s">
        <v>80</v>
      </c>
      <c r="D1202" s="259">
        <v>10</v>
      </c>
      <c r="E1202" s="154"/>
      <c r="F1202" s="227"/>
      <c r="G1202" s="228"/>
      <c r="H1202" s="228"/>
      <c r="I1202" s="229"/>
      <c r="J1202" s="289"/>
      <c r="K1202" s="288"/>
      <c r="L1202" s="288"/>
      <c r="M1202" s="311"/>
      <c r="N1202" s="312"/>
      <c r="O1202" s="311"/>
      <c r="P1202" s="311"/>
      <c r="Q1202" s="311"/>
      <c r="R1202" s="311"/>
      <c r="S1202" s="311"/>
      <c r="T1202" s="311"/>
      <c r="U1202" s="311"/>
      <c r="V1202" s="311"/>
      <c r="W1202" s="311"/>
      <c r="X1202" s="311"/>
      <c r="Y1202" s="311"/>
      <c r="Z1202" s="311"/>
      <c r="AA1202" s="311"/>
      <c r="AB1202" s="311"/>
      <c r="AC1202" s="311"/>
      <c r="AD1202" s="311"/>
      <c r="AE1202" s="311"/>
      <c r="AF1202" s="311"/>
      <c r="AG1202" s="311"/>
      <c r="AH1202" s="311"/>
      <c r="AI1202" s="311"/>
      <c r="AJ1202" s="311"/>
    </row>
    <row r="1203" spans="1:36" s="36" customFormat="1" ht="15.75" x14ac:dyDescent="0.2">
      <c r="A1203" s="187" t="s">
        <v>81</v>
      </c>
      <c r="B1203" s="100" t="s">
        <v>413</v>
      </c>
      <c r="C1203" s="100" t="s">
        <v>82</v>
      </c>
      <c r="D1203" s="259">
        <v>15</v>
      </c>
      <c r="E1203" s="154"/>
      <c r="F1203" s="227"/>
      <c r="G1203" s="228"/>
      <c r="H1203" s="228"/>
      <c r="I1203" s="229"/>
      <c r="J1203" s="289"/>
      <c r="K1203" s="288"/>
      <c r="L1203" s="288"/>
      <c r="M1203" s="311"/>
      <c r="N1203" s="312"/>
      <c r="O1203" s="311"/>
      <c r="P1203" s="311"/>
      <c r="Q1203" s="311"/>
      <c r="R1203" s="311"/>
      <c r="S1203" s="311"/>
      <c r="T1203" s="311"/>
      <c r="U1203" s="311"/>
      <c r="V1203" s="311"/>
      <c r="W1203" s="311"/>
      <c r="X1203" s="311"/>
      <c r="Y1203" s="311"/>
      <c r="Z1203" s="311"/>
      <c r="AA1203" s="311"/>
      <c r="AB1203" s="311"/>
      <c r="AC1203" s="311"/>
      <c r="AD1203" s="311"/>
      <c r="AE1203" s="311"/>
      <c r="AF1203" s="311"/>
      <c r="AG1203" s="311"/>
      <c r="AH1203" s="311"/>
      <c r="AI1203" s="311"/>
      <c r="AJ1203" s="311"/>
    </row>
    <row r="1204" spans="1:36" s="36" customFormat="1" ht="31.5" x14ac:dyDescent="0.25">
      <c r="A1204" s="6" t="s">
        <v>1069</v>
      </c>
      <c r="B1204" s="86" t="s">
        <v>1066</v>
      </c>
      <c r="C1204" s="97"/>
      <c r="D1204" s="254">
        <f>D1205</f>
        <v>1000</v>
      </c>
      <c r="E1204" s="151"/>
      <c r="F1204" s="227"/>
      <c r="G1204" s="228"/>
      <c r="H1204" s="228"/>
      <c r="I1204" s="229"/>
      <c r="J1204" s="227"/>
      <c r="K1204" s="311"/>
      <c r="L1204" s="311"/>
      <c r="M1204" s="311"/>
      <c r="N1204" s="312"/>
      <c r="O1204" s="311"/>
      <c r="P1204" s="311"/>
      <c r="Q1204" s="311"/>
      <c r="R1204" s="311"/>
      <c r="S1204" s="311"/>
      <c r="T1204" s="311"/>
      <c r="U1204" s="311"/>
      <c r="V1204" s="311"/>
      <c r="W1204" s="311"/>
      <c r="X1204" s="311"/>
      <c r="Y1204" s="311"/>
      <c r="Z1204" s="311"/>
      <c r="AA1204" s="311"/>
      <c r="AB1204" s="311"/>
      <c r="AC1204" s="311"/>
      <c r="AD1204" s="311"/>
      <c r="AE1204" s="311"/>
      <c r="AF1204" s="311"/>
      <c r="AG1204" s="311"/>
      <c r="AH1204" s="311"/>
      <c r="AI1204" s="311"/>
      <c r="AJ1204" s="311"/>
    </row>
    <row r="1205" spans="1:36" s="36" customFormat="1" ht="15.75" x14ac:dyDescent="0.2">
      <c r="A1205" s="187" t="s">
        <v>1067</v>
      </c>
      <c r="B1205" s="100" t="s">
        <v>1068</v>
      </c>
      <c r="C1205" s="100"/>
      <c r="D1205" s="259">
        <f>D1206</f>
        <v>1000</v>
      </c>
      <c r="E1205" s="154"/>
      <c r="F1205" s="227"/>
      <c r="G1205" s="228"/>
      <c r="H1205" s="228"/>
      <c r="I1205" s="229"/>
      <c r="J1205" s="227"/>
      <c r="K1205" s="311"/>
      <c r="L1205" s="311"/>
      <c r="M1205" s="311"/>
      <c r="N1205" s="312"/>
      <c r="O1205" s="311"/>
      <c r="P1205" s="311"/>
      <c r="Q1205" s="311"/>
      <c r="R1205" s="311"/>
      <c r="S1205" s="311"/>
      <c r="T1205" s="311"/>
      <c r="U1205" s="311"/>
      <c r="V1205" s="311"/>
      <c r="W1205" s="311"/>
      <c r="X1205" s="311"/>
      <c r="Y1205" s="311"/>
      <c r="Z1205" s="311"/>
      <c r="AA1205" s="311"/>
      <c r="AB1205" s="311"/>
      <c r="AC1205" s="311"/>
      <c r="AD1205" s="311"/>
      <c r="AE1205" s="311"/>
      <c r="AF1205" s="311"/>
      <c r="AG1205" s="311"/>
      <c r="AH1205" s="311"/>
      <c r="AI1205" s="311"/>
      <c r="AJ1205" s="311"/>
    </row>
    <row r="1206" spans="1:36" s="36" customFormat="1" ht="15.75" x14ac:dyDescent="0.25">
      <c r="A1206" s="17" t="s">
        <v>13</v>
      </c>
      <c r="B1206" s="100" t="s">
        <v>1068</v>
      </c>
      <c r="C1206" s="100" t="s">
        <v>14</v>
      </c>
      <c r="D1206" s="259">
        <f>D1207</f>
        <v>1000</v>
      </c>
      <c r="E1206" s="154"/>
      <c r="F1206" s="227"/>
      <c r="G1206" s="228"/>
      <c r="H1206" s="228"/>
      <c r="I1206" s="229"/>
      <c r="J1206" s="227"/>
      <c r="K1206" s="311"/>
      <c r="L1206" s="311"/>
      <c r="M1206" s="311"/>
      <c r="N1206" s="312"/>
      <c r="O1206" s="311"/>
      <c r="P1206" s="311"/>
      <c r="Q1206" s="311"/>
      <c r="R1206" s="311"/>
      <c r="S1206" s="311"/>
      <c r="T1206" s="311"/>
      <c r="U1206" s="311"/>
      <c r="V1206" s="311"/>
      <c r="W1206" s="311"/>
      <c r="X1206" s="311"/>
      <c r="Y1206" s="311"/>
      <c r="Z1206" s="311"/>
      <c r="AA1206" s="311"/>
      <c r="AB1206" s="311"/>
      <c r="AC1206" s="311"/>
      <c r="AD1206" s="311"/>
      <c r="AE1206" s="311"/>
      <c r="AF1206" s="311"/>
      <c r="AG1206" s="311"/>
      <c r="AH1206" s="311"/>
      <c r="AI1206" s="311"/>
      <c r="AJ1206" s="311"/>
    </row>
    <row r="1207" spans="1:36" s="36" customFormat="1" ht="47.25" x14ac:dyDescent="0.25">
      <c r="A1207" s="42" t="s">
        <v>357</v>
      </c>
      <c r="B1207" s="100" t="s">
        <v>1068</v>
      </c>
      <c r="C1207" s="100" t="s">
        <v>12</v>
      </c>
      <c r="D1207" s="259">
        <f>D1208</f>
        <v>1000</v>
      </c>
      <c r="E1207" s="154"/>
      <c r="F1207" s="227"/>
      <c r="G1207" s="228"/>
      <c r="H1207" s="228"/>
      <c r="I1207" s="229"/>
      <c r="J1207" s="227"/>
      <c r="K1207" s="311"/>
      <c r="L1207" s="311"/>
      <c r="M1207" s="311"/>
      <c r="N1207" s="312"/>
      <c r="O1207" s="311"/>
      <c r="P1207" s="311"/>
      <c r="Q1207" s="311"/>
      <c r="R1207" s="311"/>
      <c r="S1207" s="311"/>
      <c r="T1207" s="311"/>
      <c r="U1207" s="311"/>
      <c r="V1207" s="311"/>
      <c r="W1207" s="311"/>
      <c r="X1207" s="311"/>
      <c r="Y1207" s="311"/>
      <c r="Z1207" s="311"/>
      <c r="AA1207" s="311"/>
      <c r="AB1207" s="311"/>
      <c r="AC1207" s="311"/>
      <c r="AD1207" s="311"/>
      <c r="AE1207" s="311"/>
      <c r="AF1207" s="311"/>
      <c r="AG1207" s="311"/>
      <c r="AH1207" s="311"/>
      <c r="AI1207" s="311"/>
      <c r="AJ1207" s="311"/>
    </row>
    <row r="1208" spans="1:36" s="36" customFormat="1" ht="47.25" x14ac:dyDescent="0.25">
      <c r="A1208" s="42" t="s">
        <v>612</v>
      </c>
      <c r="B1208" s="100" t="s">
        <v>1068</v>
      </c>
      <c r="C1208" s="100" t="s">
        <v>617</v>
      </c>
      <c r="D1208" s="259">
        <v>1000</v>
      </c>
      <c r="E1208" s="154"/>
      <c r="F1208" s="227"/>
      <c r="G1208" s="228"/>
      <c r="H1208" s="228"/>
      <c r="I1208" s="229"/>
      <c r="J1208" s="227"/>
      <c r="K1208" s="311"/>
      <c r="L1208" s="311"/>
      <c r="M1208" s="311"/>
      <c r="N1208" s="312"/>
      <c r="O1208" s="311"/>
      <c r="P1208" s="311"/>
      <c r="Q1208" s="311"/>
      <c r="R1208" s="311"/>
      <c r="S1208" s="311"/>
      <c r="T1208" s="311"/>
      <c r="U1208" s="311"/>
      <c r="V1208" s="311"/>
      <c r="W1208" s="311"/>
      <c r="X1208" s="311"/>
      <c r="Y1208" s="311"/>
      <c r="Z1208" s="311"/>
      <c r="AA1208" s="311"/>
      <c r="AB1208" s="311"/>
      <c r="AC1208" s="311"/>
      <c r="AD1208" s="311"/>
      <c r="AE1208" s="311"/>
      <c r="AF1208" s="311"/>
      <c r="AG1208" s="311"/>
      <c r="AH1208" s="311"/>
      <c r="AI1208" s="311"/>
      <c r="AJ1208" s="311"/>
    </row>
    <row r="1209" spans="1:36" s="36" customFormat="1" ht="15.75" x14ac:dyDescent="0.25">
      <c r="A1209" s="6" t="s">
        <v>822</v>
      </c>
      <c r="B1209" s="140" t="s">
        <v>824</v>
      </c>
      <c r="C1209" s="190"/>
      <c r="D1209" s="277">
        <f>D1210+D1216</f>
        <v>230</v>
      </c>
      <c r="E1209" s="154"/>
      <c r="F1209" s="227"/>
      <c r="G1209" s="228"/>
      <c r="H1209" s="228"/>
      <c r="I1209" s="229"/>
      <c r="J1209" s="289"/>
      <c r="K1209" s="288"/>
      <c r="L1209" s="288"/>
      <c r="M1209" s="311"/>
      <c r="N1209" s="312"/>
      <c r="O1209" s="311"/>
      <c r="P1209" s="311"/>
      <c r="Q1209" s="311"/>
      <c r="R1209" s="311"/>
      <c r="S1209" s="311"/>
      <c r="T1209" s="311"/>
      <c r="U1209" s="311"/>
      <c r="V1209" s="311"/>
      <c r="W1209" s="311"/>
      <c r="X1209" s="311"/>
      <c r="Y1209" s="311"/>
      <c r="Z1209" s="311"/>
      <c r="AA1209" s="311"/>
      <c r="AB1209" s="311"/>
      <c r="AC1209" s="311"/>
      <c r="AD1209" s="311"/>
      <c r="AE1209" s="311"/>
      <c r="AF1209" s="311"/>
      <c r="AG1209" s="311"/>
      <c r="AH1209" s="311"/>
      <c r="AI1209" s="311"/>
      <c r="AJ1209" s="311"/>
    </row>
    <row r="1210" spans="1:36" s="36" customFormat="1" ht="15.75" x14ac:dyDescent="0.25">
      <c r="A1210" s="146" t="s">
        <v>823</v>
      </c>
      <c r="B1210" s="147" t="s">
        <v>825</v>
      </c>
      <c r="C1210" s="147"/>
      <c r="D1210" s="236">
        <f>D1211+D1214</f>
        <v>130</v>
      </c>
      <c r="E1210" s="154"/>
      <c r="F1210" s="227"/>
      <c r="G1210" s="228"/>
      <c r="H1210" s="228"/>
      <c r="I1210" s="229"/>
      <c r="J1210" s="289"/>
      <c r="K1210" s="288"/>
      <c r="L1210" s="288"/>
      <c r="M1210" s="311"/>
      <c r="N1210" s="312"/>
      <c r="O1210" s="311"/>
      <c r="P1210" s="311"/>
      <c r="Q1210" s="311"/>
      <c r="R1210" s="311"/>
      <c r="S1210" s="311"/>
      <c r="T1210" s="311"/>
      <c r="U1210" s="311"/>
      <c r="V1210" s="311"/>
      <c r="W1210" s="311"/>
      <c r="X1210" s="311"/>
      <c r="Y1210" s="311"/>
      <c r="Z1210" s="311"/>
      <c r="AA1210" s="311"/>
      <c r="AB1210" s="311"/>
      <c r="AC1210" s="311"/>
      <c r="AD1210" s="311"/>
      <c r="AE1210" s="311"/>
      <c r="AF1210" s="311"/>
      <c r="AG1210" s="311"/>
      <c r="AH1210" s="311"/>
      <c r="AI1210" s="311"/>
      <c r="AJ1210" s="311"/>
    </row>
    <row r="1211" spans="1:36" s="36" customFormat="1" ht="31.5" x14ac:dyDescent="0.25">
      <c r="A1211" s="187" t="s">
        <v>532</v>
      </c>
      <c r="B1211" s="141" t="s">
        <v>825</v>
      </c>
      <c r="C1211" s="148" t="s">
        <v>15</v>
      </c>
      <c r="D1211" s="238">
        <f>D1212</f>
        <v>50</v>
      </c>
      <c r="E1211" s="154"/>
      <c r="F1211" s="227"/>
      <c r="G1211" s="228"/>
      <c r="H1211" s="228"/>
      <c r="I1211" s="229"/>
      <c r="J1211" s="289"/>
      <c r="K1211" s="288"/>
      <c r="L1211" s="288"/>
      <c r="M1211" s="311"/>
      <c r="N1211" s="312"/>
      <c r="O1211" s="311"/>
      <c r="P1211" s="311"/>
      <c r="Q1211" s="311"/>
      <c r="R1211" s="311"/>
      <c r="S1211" s="311"/>
      <c r="T1211" s="311"/>
      <c r="U1211" s="311"/>
      <c r="V1211" s="311"/>
      <c r="W1211" s="311"/>
      <c r="X1211" s="311"/>
      <c r="Y1211" s="311"/>
      <c r="Z1211" s="311"/>
      <c r="AA1211" s="311"/>
      <c r="AB1211" s="311"/>
      <c r="AC1211" s="311"/>
      <c r="AD1211" s="311"/>
      <c r="AE1211" s="311"/>
      <c r="AF1211" s="311"/>
      <c r="AG1211" s="311"/>
      <c r="AH1211" s="311"/>
      <c r="AI1211" s="311"/>
      <c r="AJ1211" s="311"/>
    </row>
    <row r="1212" spans="1:36" s="36" customFormat="1" ht="31.5" x14ac:dyDescent="0.25">
      <c r="A1212" s="220" t="s">
        <v>17</v>
      </c>
      <c r="B1212" s="141" t="s">
        <v>825</v>
      </c>
      <c r="C1212" s="148" t="s">
        <v>16</v>
      </c>
      <c r="D1212" s="238">
        <f>D1213</f>
        <v>50</v>
      </c>
      <c r="E1212" s="154"/>
      <c r="F1212" s="227"/>
      <c r="G1212" s="228"/>
      <c r="H1212" s="228"/>
      <c r="I1212" s="229"/>
      <c r="J1212" s="289"/>
      <c r="K1212" s="288"/>
      <c r="L1212" s="288"/>
      <c r="M1212" s="311"/>
      <c r="N1212" s="312"/>
      <c r="O1212" s="311"/>
      <c r="P1212" s="311"/>
      <c r="Q1212" s="311"/>
      <c r="R1212" s="311"/>
      <c r="S1212" s="311"/>
      <c r="T1212" s="311"/>
      <c r="U1212" s="311"/>
      <c r="V1212" s="311"/>
      <c r="W1212" s="311"/>
      <c r="X1212" s="311"/>
      <c r="Y1212" s="311"/>
      <c r="Z1212" s="311"/>
      <c r="AA1212" s="311"/>
      <c r="AB1212" s="311"/>
      <c r="AC1212" s="311"/>
      <c r="AD1212" s="311"/>
      <c r="AE1212" s="311"/>
      <c r="AF1212" s="311"/>
      <c r="AG1212" s="311"/>
      <c r="AH1212" s="311"/>
      <c r="AI1212" s="311"/>
      <c r="AJ1212" s="311"/>
    </row>
    <row r="1213" spans="1:36" s="36" customFormat="1" ht="15.75" x14ac:dyDescent="0.25">
      <c r="A1213" s="220" t="s">
        <v>801</v>
      </c>
      <c r="B1213" s="148" t="s">
        <v>825</v>
      </c>
      <c r="C1213" s="148" t="s">
        <v>78</v>
      </c>
      <c r="D1213" s="238">
        <v>50</v>
      </c>
      <c r="E1213" s="154"/>
      <c r="F1213" s="227"/>
      <c r="G1213" s="228"/>
      <c r="H1213" s="228"/>
      <c r="I1213" s="229"/>
      <c r="J1213" s="289"/>
      <c r="K1213" s="288"/>
      <c r="L1213" s="288"/>
      <c r="M1213" s="311"/>
      <c r="N1213" s="312"/>
      <c r="O1213" s="311"/>
      <c r="P1213" s="311"/>
      <c r="Q1213" s="311"/>
      <c r="R1213" s="311"/>
      <c r="S1213" s="311"/>
      <c r="T1213" s="311"/>
      <c r="U1213" s="311"/>
      <c r="V1213" s="311"/>
      <c r="W1213" s="311"/>
      <c r="X1213" s="311"/>
      <c r="Y1213" s="311"/>
      <c r="Z1213" s="311"/>
      <c r="AA1213" s="311"/>
      <c r="AB1213" s="311"/>
      <c r="AC1213" s="311"/>
      <c r="AD1213" s="311"/>
      <c r="AE1213" s="311"/>
      <c r="AF1213" s="311"/>
      <c r="AG1213" s="311"/>
      <c r="AH1213" s="311"/>
      <c r="AI1213" s="311"/>
      <c r="AJ1213" s="311"/>
    </row>
    <row r="1214" spans="1:36" s="36" customFormat="1" ht="15.75" x14ac:dyDescent="0.25">
      <c r="A1214" s="220" t="s">
        <v>22</v>
      </c>
      <c r="B1214" s="148" t="s">
        <v>825</v>
      </c>
      <c r="C1214" s="148" t="s">
        <v>23</v>
      </c>
      <c r="D1214" s="238">
        <f>D1215</f>
        <v>80</v>
      </c>
      <c r="E1214" s="154"/>
      <c r="F1214" s="227"/>
      <c r="G1214" s="228"/>
      <c r="H1214" s="228"/>
      <c r="I1214" s="229"/>
      <c r="J1214" s="289"/>
      <c r="K1214" s="288"/>
      <c r="L1214" s="288"/>
      <c r="M1214" s="311"/>
      <c r="N1214" s="312"/>
      <c r="O1214" s="311"/>
      <c r="P1214" s="311"/>
      <c r="Q1214" s="311"/>
      <c r="R1214" s="311"/>
      <c r="S1214" s="311"/>
      <c r="T1214" s="311"/>
      <c r="U1214" s="311"/>
      <c r="V1214" s="311"/>
      <c r="W1214" s="311"/>
      <c r="X1214" s="311"/>
      <c r="Y1214" s="311"/>
      <c r="Z1214" s="311"/>
      <c r="AA1214" s="311"/>
      <c r="AB1214" s="311"/>
      <c r="AC1214" s="311"/>
      <c r="AD1214" s="311"/>
      <c r="AE1214" s="311"/>
      <c r="AF1214" s="311"/>
      <c r="AG1214" s="311"/>
      <c r="AH1214" s="311"/>
      <c r="AI1214" s="311"/>
      <c r="AJ1214" s="311"/>
    </row>
    <row r="1215" spans="1:36" s="36" customFormat="1" ht="15.75" x14ac:dyDescent="0.25">
      <c r="A1215" s="220" t="s">
        <v>66</v>
      </c>
      <c r="B1215" s="148" t="s">
        <v>825</v>
      </c>
      <c r="C1215" s="148" t="s">
        <v>67</v>
      </c>
      <c r="D1215" s="238">
        <v>80</v>
      </c>
      <c r="E1215" s="154"/>
      <c r="F1215" s="227"/>
      <c r="G1215" s="228"/>
      <c r="H1215" s="228"/>
      <c r="I1215" s="229"/>
      <c r="J1215" s="289"/>
      <c r="K1215" s="288"/>
      <c r="L1215" s="288"/>
      <c r="M1215" s="311"/>
      <c r="N1215" s="312"/>
      <c r="O1215" s="311"/>
      <c r="P1215" s="311"/>
      <c r="Q1215" s="311"/>
      <c r="R1215" s="311"/>
      <c r="S1215" s="311"/>
      <c r="T1215" s="311"/>
      <c r="U1215" s="311"/>
      <c r="V1215" s="311"/>
      <c r="W1215" s="311"/>
      <c r="X1215" s="311"/>
      <c r="Y1215" s="311"/>
      <c r="Z1215" s="311"/>
      <c r="AA1215" s="311"/>
      <c r="AB1215" s="311"/>
      <c r="AC1215" s="311"/>
      <c r="AD1215" s="311"/>
      <c r="AE1215" s="311"/>
      <c r="AF1215" s="311"/>
      <c r="AG1215" s="311"/>
      <c r="AH1215" s="311"/>
      <c r="AI1215" s="311"/>
      <c r="AJ1215" s="311"/>
    </row>
    <row r="1216" spans="1:36" s="36" customFormat="1" ht="15.75" x14ac:dyDescent="0.25">
      <c r="A1216" s="146" t="s">
        <v>1095</v>
      </c>
      <c r="B1216" s="147" t="s">
        <v>1096</v>
      </c>
      <c r="C1216" s="147"/>
      <c r="D1216" s="236">
        <f>D1217</f>
        <v>100</v>
      </c>
      <c r="E1216" s="154"/>
      <c r="F1216" s="227"/>
      <c r="G1216" s="228"/>
      <c r="H1216" s="228"/>
      <c r="I1216" s="229"/>
      <c r="J1216" s="289"/>
      <c r="K1216" s="288"/>
      <c r="L1216" s="288"/>
      <c r="M1216" s="311"/>
      <c r="N1216" s="312"/>
      <c r="O1216" s="311"/>
      <c r="P1216" s="311"/>
      <c r="Q1216" s="311"/>
      <c r="R1216" s="311"/>
      <c r="S1216" s="311"/>
      <c r="T1216" s="311"/>
      <c r="U1216" s="311"/>
      <c r="V1216" s="311"/>
      <c r="W1216" s="311"/>
      <c r="X1216" s="311"/>
      <c r="Y1216" s="311"/>
      <c r="Z1216" s="311"/>
      <c r="AA1216" s="311"/>
      <c r="AB1216" s="311"/>
      <c r="AC1216" s="311"/>
      <c r="AD1216" s="311"/>
      <c r="AE1216" s="311"/>
      <c r="AF1216" s="311"/>
      <c r="AG1216" s="311"/>
      <c r="AH1216" s="311"/>
      <c r="AI1216" s="311"/>
      <c r="AJ1216" s="311"/>
    </row>
    <row r="1217" spans="1:36" s="36" customFormat="1" ht="31.5" x14ac:dyDescent="0.25">
      <c r="A1217" s="17" t="s">
        <v>18</v>
      </c>
      <c r="B1217" s="141" t="s">
        <v>1096</v>
      </c>
      <c r="C1217" s="148" t="s">
        <v>20</v>
      </c>
      <c r="D1217" s="238">
        <f>D1218</f>
        <v>100</v>
      </c>
      <c r="E1217" s="154"/>
      <c r="F1217" s="227"/>
      <c r="G1217" s="228"/>
      <c r="H1217" s="228"/>
      <c r="I1217" s="229"/>
      <c r="J1217" s="289"/>
      <c r="K1217" s="288"/>
      <c r="L1217" s="288"/>
      <c r="M1217" s="311"/>
      <c r="N1217" s="312"/>
      <c r="O1217" s="311"/>
      <c r="P1217" s="311"/>
      <c r="Q1217" s="311"/>
      <c r="R1217" s="311"/>
      <c r="S1217" s="311"/>
      <c r="T1217" s="311"/>
      <c r="U1217" s="311"/>
      <c r="V1217" s="311"/>
      <c r="W1217" s="311"/>
      <c r="X1217" s="311"/>
      <c r="Y1217" s="311"/>
      <c r="Z1217" s="311"/>
      <c r="AA1217" s="311"/>
      <c r="AB1217" s="311"/>
      <c r="AC1217" s="311"/>
      <c r="AD1217" s="311"/>
      <c r="AE1217" s="311"/>
      <c r="AF1217" s="311"/>
      <c r="AG1217" s="311"/>
      <c r="AH1217" s="311"/>
      <c r="AI1217" s="311"/>
      <c r="AJ1217" s="311"/>
    </row>
    <row r="1218" spans="1:36" s="36" customFormat="1" ht="31.5" x14ac:dyDescent="0.25">
      <c r="A1218" s="16" t="s">
        <v>27</v>
      </c>
      <c r="B1218" s="141" t="s">
        <v>1096</v>
      </c>
      <c r="C1218" s="148" t="s">
        <v>0</v>
      </c>
      <c r="D1218" s="238">
        <f>D1219</f>
        <v>100</v>
      </c>
      <c r="E1218" s="154"/>
      <c r="F1218" s="227"/>
      <c r="G1218" s="228"/>
      <c r="H1218" s="228"/>
      <c r="I1218" s="229"/>
      <c r="J1218" s="289"/>
      <c r="K1218" s="288"/>
      <c r="L1218" s="288"/>
      <c r="M1218" s="311"/>
      <c r="N1218" s="312"/>
      <c r="O1218" s="311"/>
      <c r="P1218" s="311"/>
      <c r="Q1218" s="311"/>
      <c r="R1218" s="311"/>
      <c r="S1218" s="311"/>
      <c r="T1218" s="311"/>
      <c r="U1218" s="311"/>
      <c r="V1218" s="311"/>
      <c r="W1218" s="311"/>
      <c r="X1218" s="311"/>
      <c r="Y1218" s="311"/>
      <c r="Z1218" s="311"/>
      <c r="AA1218" s="311"/>
      <c r="AB1218" s="311"/>
      <c r="AC1218" s="311"/>
      <c r="AD1218" s="311"/>
      <c r="AE1218" s="311"/>
      <c r="AF1218" s="311"/>
      <c r="AG1218" s="311"/>
      <c r="AH1218" s="311"/>
      <c r="AI1218" s="311"/>
      <c r="AJ1218" s="311"/>
    </row>
    <row r="1219" spans="1:36" s="36" customFormat="1" ht="63" x14ac:dyDescent="0.25">
      <c r="A1219" s="220" t="s">
        <v>946</v>
      </c>
      <c r="B1219" s="148" t="s">
        <v>1096</v>
      </c>
      <c r="C1219" s="91" t="s">
        <v>615</v>
      </c>
      <c r="D1219" s="238">
        <v>100</v>
      </c>
      <c r="E1219" s="154"/>
      <c r="F1219" s="227"/>
      <c r="G1219" s="228"/>
      <c r="H1219" s="228"/>
      <c r="I1219" s="229"/>
      <c r="J1219" s="289"/>
      <c r="K1219" s="288"/>
      <c r="L1219" s="288"/>
      <c r="M1219" s="311"/>
      <c r="N1219" s="312"/>
      <c r="O1219" s="311"/>
      <c r="P1219" s="311"/>
      <c r="Q1219" s="311"/>
      <c r="R1219" s="311"/>
      <c r="S1219" s="311"/>
      <c r="T1219" s="311"/>
      <c r="U1219" s="311"/>
      <c r="V1219" s="311"/>
      <c r="W1219" s="311"/>
      <c r="X1219" s="311"/>
      <c r="Y1219" s="311"/>
      <c r="Z1219" s="311"/>
      <c r="AA1219" s="311"/>
      <c r="AB1219" s="311"/>
      <c r="AC1219" s="311"/>
      <c r="AD1219" s="311"/>
      <c r="AE1219" s="311"/>
      <c r="AF1219" s="311"/>
      <c r="AG1219" s="311"/>
      <c r="AH1219" s="311"/>
      <c r="AI1219" s="311"/>
      <c r="AJ1219" s="311"/>
    </row>
    <row r="1220" spans="1:36" s="36" customFormat="1" ht="15.75" x14ac:dyDescent="0.25">
      <c r="A1220" s="6" t="s">
        <v>414</v>
      </c>
      <c r="B1220" s="86" t="s">
        <v>415</v>
      </c>
      <c r="C1220" s="97"/>
      <c r="D1220" s="254">
        <f>D1221+D1233+D1238+D1331+D1349+D1357</f>
        <v>853920.51</v>
      </c>
      <c r="E1220" s="151"/>
      <c r="F1220" s="227"/>
      <c r="G1220" s="228"/>
      <c r="H1220" s="228"/>
      <c r="I1220" s="229"/>
      <c r="J1220" s="289"/>
      <c r="K1220" s="288"/>
      <c r="L1220" s="288"/>
      <c r="M1220" s="311"/>
      <c r="N1220" s="312"/>
      <c r="O1220" s="311"/>
      <c r="P1220" s="311"/>
      <c r="Q1220" s="311"/>
      <c r="R1220" s="311"/>
      <c r="S1220" s="311"/>
      <c r="T1220" s="311"/>
      <c r="U1220" s="311"/>
      <c r="V1220" s="311"/>
      <c r="W1220" s="311"/>
      <c r="X1220" s="311"/>
      <c r="Y1220" s="311"/>
      <c r="Z1220" s="311"/>
      <c r="AA1220" s="311"/>
      <c r="AB1220" s="311"/>
      <c r="AC1220" s="311"/>
      <c r="AD1220" s="311"/>
      <c r="AE1220" s="311"/>
      <c r="AF1220" s="311"/>
      <c r="AG1220" s="311"/>
      <c r="AH1220" s="311"/>
      <c r="AI1220" s="311"/>
      <c r="AJ1220" s="311"/>
    </row>
    <row r="1221" spans="1:36" s="36" customFormat="1" ht="31.5" x14ac:dyDescent="0.25">
      <c r="A1221" s="6" t="s">
        <v>416</v>
      </c>
      <c r="B1221" s="86" t="s">
        <v>419</v>
      </c>
      <c r="C1221" s="97"/>
      <c r="D1221" s="254">
        <f>D1222+D1226</f>
        <v>16111</v>
      </c>
      <c r="E1221" s="151"/>
      <c r="F1221" s="227"/>
      <c r="G1221" s="228"/>
      <c r="H1221" s="228"/>
      <c r="I1221" s="229"/>
      <c r="J1221" s="289"/>
      <c r="K1221" s="288"/>
      <c r="L1221" s="288"/>
      <c r="M1221" s="311"/>
      <c r="N1221" s="312"/>
      <c r="O1221" s="311"/>
      <c r="P1221" s="311"/>
      <c r="Q1221" s="311"/>
      <c r="R1221" s="311"/>
      <c r="S1221" s="311"/>
      <c r="T1221" s="311"/>
      <c r="U1221" s="311"/>
      <c r="V1221" s="311"/>
      <c r="W1221" s="311"/>
      <c r="X1221" s="311"/>
      <c r="Y1221" s="311"/>
      <c r="Z1221" s="311"/>
      <c r="AA1221" s="311"/>
      <c r="AB1221" s="311"/>
      <c r="AC1221" s="311"/>
      <c r="AD1221" s="311"/>
      <c r="AE1221" s="311"/>
      <c r="AF1221" s="311"/>
      <c r="AG1221" s="311"/>
      <c r="AH1221" s="311"/>
      <c r="AI1221" s="311"/>
      <c r="AJ1221" s="311"/>
    </row>
    <row r="1222" spans="1:36" s="36" customFormat="1" ht="63" x14ac:dyDescent="0.25">
      <c r="A1222" s="146" t="s">
        <v>417</v>
      </c>
      <c r="B1222" s="90" t="s">
        <v>420</v>
      </c>
      <c r="C1222" s="97"/>
      <c r="D1222" s="256">
        <f t="shared" ref="D1222:D1224" si="140">D1223</f>
        <v>1090</v>
      </c>
      <c r="E1222" s="153"/>
      <c r="F1222" s="227"/>
      <c r="G1222" s="228"/>
      <c r="H1222" s="228"/>
      <c r="I1222" s="229"/>
      <c r="J1222" s="289"/>
      <c r="K1222" s="288"/>
      <c r="L1222" s="288"/>
      <c r="M1222" s="311"/>
      <c r="N1222" s="312"/>
      <c r="O1222" s="311"/>
      <c r="P1222" s="311"/>
      <c r="Q1222" s="311"/>
      <c r="R1222" s="311"/>
      <c r="S1222" s="311"/>
      <c r="T1222" s="311"/>
      <c r="U1222" s="311"/>
      <c r="V1222" s="311"/>
      <c r="W1222" s="311"/>
      <c r="X1222" s="311"/>
      <c r="Y1222" s="311"/>
      <c r="Z1222" s="311"/>
      <c r="AA1222" s="311"/>
      <c r="AB1222" s="311"/>
      <c r="AC1222" s="311"/>
      <c r="AD1222" s="311"/>
      <c r="AE1222" s="311"/>
      <c r="AF1222" s="311"/>
      <c r="AG1222" s="311"/>
      <c r="AH1222" s="311"/>
      <c r="AI1222" s="311"/>
      <c r="AJ1222" s="311"/>
    </row>
    <row r="1223" spans="1:36" s="36" customFormat="1" ht="31.5" x14ac:dyDescent="0.2">
      <c r="A1223" s="187" t="s">
        <v>532</v>
      </c>
      <c r="B1223" s="92" t="s">
        <v>420</v>
      </c>
      <c r="C1223" s="100" t="s">
        <v>15</v>
      </c>
      <c r="D1223" s="259">
        <f t="shared" si="140"/>
        <v>1090</v>
      </c>
      <c r="E1223" s="154"/>
      <c r="F1223" s="227"/>
      <c r="G1223" s="228"/>
      <c r="H1223" s="228"/>
      <c r="I1223" s="229"/>
      <c r="J1223" s="289"/>
      <c r="K1223" s="288"/>
      <c r="L1223" s="288"/>
      <c r="M1223" s="311"/>
      <c r="N1223" s="312"/>
      <c r="O1223" s="311"/>
      <c r="P1223" s="311"/>
      <c r="Q1223" s="311"/>
      <c r="R1223" s="311"/>
      <c r="S1223" s="311"/>
      <c r="T1223" s="311"/>
      <c r="U1223" s="311"/>
      <c r="V1223" s="311"/>
      <c r="W1223" s="311"/>
      <c r="X1223" s="311"/>
      <c r="Y1223" s="311"/>
      <c r="Z1223" s="311"/>
      <c r="AA1223" s="311"/>
      <c r="AB1223" s="311"/>
      <c r="AC1223" s="311"/>
      <c r="AD1223" s="311"/>
      <c r="AE1223" s="311"/>
      <c r="AF1223" s="311"/>
      <c r="AG1223" s="311"/>
      <c r="AH1223" s="311"/>
      <c r="AI1223" s="311"/>
      <c r="AJ1223" s="311"/>
    </row>
    <row r="1224" spans="1:36" s="36" customFormat="1" ht="31.5" x14ac:dyDescent="0.25">
      <c r="A1224" s="220" t="s">
        <v>17</v>
      </c>
      <c r="B1224" s="92" t="s">
        <v>420</v>
      </c>
      <c r="C1224" s="100" t="s">
        <v>16</v>
      </c>
      <c r="D1224" s="259">
        <f t="shared" si="140"/>
        <v>1090</v>
      </c>
      <c r="E1224" s="154"/>
      <c r="F1224" s="227"/>
      <c r="G1224" s="228"/>
      <c r="H1224" s="228"/>
      <c r="I1224" s="229"/>
      <c r="J1224" s="289"/>
      <c r="K1224" s="288"/>
      <c r="L1224" s="288"/>
      <c r="M1224" s="311"/>
      <c r="N1224" s="312"/>
      <c r="O1224" s="311"/>
      <c r="P1224" s="311"/>
      <c r="Q1224" s="311"/>
      <c r="R1224" s="311"/>
      <c r="S1224" s="311"/>
      <c r="T1224" s="311"/>
      <c r="U1224" s="311"/>
      <c r="V1224" s="311"/>
      <c r="W1224" s="311"/>
      <c r="X1224" s="311"/>
      <c r="Y1224" s="311"/>
      <c r="Z1224" s="311"/>
      <c r="AA1224" s="311"/>
      <c r="AB1224" s="311"/>
      <c r="AC1224" s="311"/>
      <c r="AD1224" s="311"/>
      <c r="AE1224" s="311"/>
      <c r="AF1224" s="311"/>
      <c r="AG1224" s="311"/>
      <c r="AH1224" s="311"/>
      <c r="AI1224" s="311"/>
      <c r="AJ1224" s="311"/>
    </row>
    <row r="1225" spans="1:36" s="36" customFormat="1" ht="15.75" x14ac:dyDescent="0.25">
      <c r="A1225" s="220" t="s">
        <v>801</v>
      </c>
      <c r="B1225" s="92" t="s">
        <v>420</v>
      </c>
      <c r="C1225" s="100" t="s">
        <v>78</v>
      </c>
      <c r="D1225" s="259">
        <v>1090</v>
      </c>
      <c r="E1225" s="154"/>
      <c r="F1225" s="227"/>
      <c r="G1225" s="228"/>
      <c r="H1225" s="228"/>
      <c r="I1225" s="229"/>
      <c r="J1225" s="289"/>
      <c r="K1225" s="288"/>
      <c r="L1225" s="288"/>
      <c r="M1225" s="311"/>
      <c r="N1225" s="312"/>
      <c r="O1225" s="311"/>
      <c r="P1225" s="311"/>
      <c r="Q1225" s="311"/>
      <c r="R1225" s="311"/>
      <c r="S1225" s="311"/>
      <c r="T1225" s="311"/>
      <c r="U1225" s="311"/>
      <c r="V1225" s="311"/>
      <c r="W1225" s="311"/>
      <c r="X1225" s="311"/>
      <c r="Y1225" s="311"/>
      <c r="Z1225" s="311"/>
      <c r="AA1225" s="311"/>
      <c r="AB1225" s="311"/>
      <c r="AC1225" s="311"/>
      <c r="AD1225" s="311"/>
      <c r="AE1225" s="311"/>
      <c r="AF1225" s="311"/>
      <c r="AG1225" s="311"/>
      <c r="AH1225" s="311"/>
      <c r="AI1225" s="311"/>
      <c r="AJ1225" s="311"/>
    </row>
    <row r="1226" spans="1:36" s="36" customFormat="1" ht="15.75" x14ac:dyDescent="0.25">
      <c r="A1226" s="146" t="s">
        <v>539</v>
      </c>
      <c r="B1226" s="90" t="s">
        <v>422</v>
      </c>
      <c r="C1226" s="97"/>
      <c r="D1226" s="259">
        <f>D1227+D1230</f>
        <v>15021</v>
      </c>
      <c r="E1226" s="154"/>
      <c r="F1226" s="227"/>
      <c r="G1226" s="228"/>
      <c r="H1226" s="228"/>
      <c r="I1226" s="229"/>
      <c r="J1226" s="289"/>
      <c r="K1226" s="288"/>
      <c r="L1226" s="288"/>
      <c r="M1226" s="311"/>
      <c r="N1226" s="312"/>
      <c r="O1226" s="311"/>
      <c r="P1226" s="311"/>
      <c r="Q1226" s="311"/>
      <c r="R1226" s="311"/>
      <c r="S1226" s="311"/>
      <c r="T1226" s="311"/>
      <c r="U1226" s="311"/>
      <c r="V1226" s="311"/>
      <c r="W1226" s="311"/>
      <c r="X1226" s="311"/>
      <c r="Y1226" s="311"/>
      <c r="Z1226" s="311"/>
      <c r="AA1226" s="311"/>
      <c r="AB1226" s="311"/>
      <c r="AC1226" s="311"/>
      <c r="AD1226" s="311"/>
      <c r="AE1226" s="311"/>
      <c r="AF1226" s="311"/>
      <c r="AG1226" s="311"/>
      <c r="AH1226" s="311"/>
      <c r="AI1226" s="311"/>
      <c r="AJ1226" s="311"/>
    </row>
    <row r="1227" spans="1:36" s="36" customFormat="1" ht="31.5" x14ac:dyDescent="0.2">
      <c r="A1227" s="187" t="s">
        <v>532</v>
      </c>
      <c r="B1227" s="92" t="s">
        <v>422</v>
      </c>
      <c r="C1227" s="100" t="s">
        <v>15</v>
      </c>
      <c r="D1227" s="259">
        <f t="shared" ref="D1227:D1228" si="141">D1228</f>
        <v>68</v>
      </c>
      <c r="E1227" s="154"/>
      <c r="F1227" s="227"/>
      <c r="G1227" s="228"/>
      <c r="H1227" s="228"/>
      <c r="I1227" s="229"/>
      <c r="J1227" s="289"/>
      <c r="K1227" s="288"/>
      <c r="L1227" s="288"/>
      <c r="M1227" s="311"/>
      <c r="N1227" s="312"/>
      <c r="O1227" s="311"/>
      <c r="P1227" s="311"/>
      <c r="Q1227" s="311"/>
      <c r="R1227" s="311"/>
      <c r="S1227" s="311"/>
      <c r="T1227" s="311"/>
      <c r="U1227" s="311"/>
      <c r="V1227" s="311"/>
      <c r="W1227" s="311"/>
      <c r="X1227" s="311"/>
      <c r="Y1227" s="311"/>
      <c r="Z1227" s="311"/>
      <c r="AA1227" s="311"/>
      <c r="AB1227" s="311"/>
      <c r="AC1227" s="311"/>
      <c r="AD1227" s="311"/>
      <c r="AE1227" s="311"/>
      <c r="AF1227" s="311"/>
      <c r="AG1227" s="311"/>
      <c r="AH1227" s="311"/>
      <c r="AI1227" s="311"/>
      <c r="AJ1227" s="311"/>
    </row>
    <row r="1228" spans="1:36" s="36" customFormat="1" ht="31.5" x14ac:dyDescent="0.25">
      <c r="A1228" s="220" t="s">
        <v>17</v>
      </c>
      <c r="B1228" s="92" t="s">
        <v>422</v>
      </c>
      <c r="C1228" s="100" t="s">
        <v>16</v>
      </c>
      <c r="D1228" s="259">
        <f t="shared" si="141"/>
        <v>68</v>
      </c>
      <c r="E1228" s="154"/>
      <c r="F1228" s="227"/>
      <c r="G1228" s="228"/>
      <c r="H1228" s="228"/>
      <c r="I1228" s="229"/>
      <c r="J1228" s="289"/>
      <c r="K1228" s="288"/>
      <c r="L1228" s="288"/>
      <c r="M1228" s="311"/>
      <c r="N1228" s="312"/>
      <c r="O1228" s="311"/>
      <c r="P1228" s="311"/>
      <c r="Q1228" s="311"/>
      <c r="R1228" s="311"/>
      <c r="S1228" s="311"/>
      <c r="T1228" s="311"/>
      <c r="U1228" s="311"/>
      <c r="V1228" s="311"/>
      <c r="W1228" s="311"/>
      <c r="X1228" s="311"/>
      <c r="Y1228" s="311"/>
      <c r="Z1228" s="311"/>
      <c r="AA1228" s="311"/>
      <c r="AB1228" s="311"/>
      <c r="AC1228" s="311"/>
      <c r="AD1228" s="311"/>
      <c r="AE1228" s="311"/>
      <c r="AF1228" s="311"/>
      <c r="AG1228" s="311"/>
      <c r="AH1228" s="311"/>
      <c r="AI1228" s="311"/>
      <c r="AJ1228" s="311"/>
    </row>
    <row r="1229" spans="1:36" s="36" customFormat="1" ht="15.75" x14ac:dyDescent="0.25">
      <c r="A1229" s="220" t="s">
        <v>801</v>
      </c>
      <c r="B1229" s="92" t="s">
        <v>422</v>
      </c>
      <c r="C1229" s="100" t="s">
        <v>78</v>
      </c>
      <c r="D1229" s="259">
        <v>68</v>
      </c>
      <c r="E1229" s="154"/>
      <c r="F1229" s="227"/>
      <c r="G1229" s="228"/>
      <c r="H1229" s="228"/>
      <c r="I1229" s="229"/>
      <c r="J1229" s="289"/>
      <c r="K1229" s="288"/>
      <c r="L1229" s="288"/>
      <c r="M1229" s="311"/>
      <c r="N1229" s="312"/>
      <c r="O1229" s="311"/>
      <c r="P1229" s="311"/>
      <c r="Q1229" s="311"/>
      <c r="R1229" s="311"/>
      <c r="S1229" s="311"/>
      <c r="T1229" s="311"/>
      <c r="U1229" s="311"/>
      <c r="V1229" s="311"/>
      <c r="W1229" s="311"/>
      <c r="X1229" s="311"/>
      <c r="Y1229" s="311"/>
      <c r="Z1229" s="311"/>
      <c r="AA1229" s="311"/>
      <c r="AB1229" s="311"/>
      <c r="AC1229" s="311"/>
      <c r="AD1229" s="311"/>
      <c r="AE1229" s="311"/>
      <c r="AF1229" s="311"/>
      <c r="AG1229" s="311"/>
      <c r="AH1229" s="311"/>
      <c r="AI1229" s="311"/>
      <c r="AJ1229" s="311"/>
    </row>
    <row r="1230" spans="1:36" s="36" customFormat="1" ht="15.75" x14ac:dyDescent="0.25">
      <c r="A1230" s="220" t="s">
        <v>22</v>
      </c>
      <c r="B1230" s="92" t="s">
        <v>422</v>
      </c>
      <c r="C1230" s="100" t="s">
        <v>23</v>
      </c>
      <c r="D1230" s="259">
        <f t="shared" ref="D1230:D1231" si="142">D1231</f>
        <v>14953</v>
      </c>
      <c r="E1230" s="154"/>
      <c r="F1230" s="227"/>
      <c r="G1230" s="228"/>
      <c r="H1230" s="228"/>
      <c r="I1230" s="229"/>
      <c r="J1230" s="289"/>
      <c r="K1230" s="288"/>
      <c r="L1230" s="288"/>
      <c r="M1230" s="311"/>
      <c r="N1230" s="312"/>
      <c r="O1230" s="311"/>
      <c r="P1230" s="311"/>
      <c r="Q1230" s="311"/>
      <c r="R1230" s="311"/>
      <c r="S1230" s="311"/>
      <c r="T1230" s="311"/>
      <c r="U1230" s="311"/>
      <c r="V1230" s="311"/>
      <c r="W1230" s="311"/>
      <c r="X1230" s="311"/>
      <c r="Y1230" s="311"/>
      <c r="Z1230" s="311"/>
      <c r="AA1230" s="311"/>
      <c r="AB1230" s="311"/>
      <c r="AC1230" s="311"/>
      <c r="AD1230" s="311"/>
      <c r="AE1230" s="311"/>
      <c r="AF1230" s="311"/>
      <c r="AG1230" s="311"/>
      <c r="AH1230" s="311"/>
      <c r="AI1230" s="311"/>
      <c r="AJ1230" s="311"/>
    </row>
    <row r="1231" spans="1:36" s="36" customFormat="1" ht="31.5" x14ac:dyDescent="0.2">
      <c r="A1231" s="33" t="s">
        <v>124</v>
      </c>
      <c r="B1231" s="92" t="s">
        <v>422</v>
      </c>
      <c r="C1231" s="100" t="s">
        <v>146</v>
      </c>
      <c r="D1231" s="259">
        <f t="shared" si="142"/>
        <v>14953</v>
      </c>
      <c r="E1231" s="154"/>
      <c r="F1231" s="227"/>
      <c r="G1231" s="228"/>
      <c r="H1231" s="228"/>
      <c r="I1231" s="229"/>
      <c r="J1231" s="289"/>
      <c r="K1231" s="288"/>
      <c r="L1231" s="288"/>
      <c r="M1231" s="311"/>
      <c r="N1231" s="312"/>
      <c r="O1231" s="311"/>
      <c r="P1231" s="311"/>
      <c r="Q1231" s="311"/>
      <c r="R1231" s="311"/>
      <c r="S1231" s="311"/>
      <c r="T1231" s="311"/>
      <c r="U1231" s="311"/>
      <c r="V1231" s="311"/>
      <c r="W1231" s="311"/>
      <c r="X1231" s="311"/>
      <c r="Y1231" s="311"/>
      <c r="Z1231" s="311"/>
      <c r="AA1231" s="311"/>
      <c r="AB1231" s="311"/>
      <c r="AC1231" s="311"/>
      <c r="AD1231" s="311"/>
      <c r="AE1231" s="311"/>
      <c r="AF1231" s="311"/>
      <c r="AG1231" s="311"/>
      <c r="AH1231" s="311"/>
      <c r="AI1231" s="311"/>
      <c r="AJ1231" s="311"/>
    </row>
    <row r="1232" spans="1:36" s="36" customFormat="1" ht="31.5" x14ac:dyDescent="0.2">
      <c r="A1232" s="33" t="s">
        <v>134</v>
      </c>
      <c r="B1232" s="92" t="s">
        <v>422</v>
      </c>
      <c r="C1232" s="100" t="s">
        <v>147</v>
      </c>
      <c r="D1232" s="259">
        <v>14953</v>
      </c>
      <c r="E1232" s="154"/>
      <c r="F1232" s="227"/>
      <c r="G1232" s="228"/>
      <c r="H1232" s="228"/>
      <c r="I1232" s="229"/>
      <c r="J1232" s="289"/>
      <c r="K1232" s="288"/>
      <c r="L1232" s="288"/>
      <c r="M1232" s="311"/>
      <c r="N1232" s="312"/>
      <c r="O1232" s="311"/>
      <c r="P1232" s="311"/>
      <c r="Q1232" s="311"/>
      <c r="R1232" s="311"/>
      <c r="S1232" s="311"/>
      <c r="T1232" s="311"/>
      <c r="U1232" s="311"/>
      <c r="V1232" s="311"/>
      <c r="W1232" s="311"/>
      <c r="X1232" s="311"/>
      <c r="Y1232" s="311"/>
      <c r="Z1232" s="311"/>
      <c r="AA1232" s="311"/>
      <c r="AB1232" s="311"/>
      <c r="AC1232" s="311"/>
      <c r="AD1232" s="311"/>
      <c r="AE1232" s="311"/>
      <c r="AF1232" s="311"/>
      <c r="AG1232" s="311"/>
      <c r="AH1232" s="311"/>
      <c r="AI1232" s="311"/>
      <c r="AJ1232" s="311"/>
    </row>
    <row r="1233" spans="1:36" s="36" customFormat="1" ht="31.5" x14ac:dyDescent="0.25">
      <c r="A1233" s="6" t="s">
        <v>158</v>
      </c>
      <c r="B1233" s="86" t="s">
        <v>418</v>
      </c>
      <c r="C1233" s="97"/>
      <c r="D1233" s="254">
        <f t="shared" ref="D1233:D1236" si="143">D1234</f>
        <v>1520</v>
      </c>
      <c r="E1233" s="151"/>
      <c r="F1233" s="227"/>
      <c r="G1233" s="228"/>
      <c r="H1233" s="228"/>
      <c r="I1233" s="229"/>
      <c r="J1233" s="289"/>
      <c r="K1233" s="288"/>
      <c r="L1233" s="288"/>
      <c r="M1233" s="311"/>
      <c r="N1233" s="312"/>
      <c r="O1233" s="311"/>
      <c r="P1233" s="311"/>
      <c r="Q1233" s="311"/>
      <c r="R1233" s="311"/>
      <c r="S1233" s="311"/>
      <c r="T1233" s="311"/>
      <c r="U1233" s="311"/>
      <c r="V1233" s="311"/>
      <c r="W1233" s="311"/>
      <c r="X1233" s="311"/>
      <c r="Y1233" s="311"/>
      <c r="Z1233" s="311"/>
      <c r="AA1233" s="311"/>
      <c r="AB1233" s="311"/>
      <c r="AC1233" s="311"/>
      <c r="AD1233" s="311"/>
      <c r="AE1233" s="311"/>
      <c r="AF1233" s="311"/>
      <c r="AG1233" s="311"/>
      <c r="AH1233" s="311"/>
      <c r="AI1233" s="311"/>
      <c r="AJ1233" s="311"/>
    </row>
    <row r="1234" spans="1:36" s="36" customFormat="1" ht="15.75" x14ac:dyDescent="0.25">
      <c r="A1234" s="146" t="s">
        <v>421</v>
      </c>
      <c r="B1234" s="90" t="s">
        <v>423</v>
      </c>
      <c r="C1234" s="97"/>
      <c r="D1234" s="256">
        <f t="shared" si="143"/>
        <v>1520</v>
      </c>
      <c r="E1234" s="153"/>
      <c r="F1234" s="227"/>
      <c r="G1234" s="228"/>
      <c r="H1234" s="228"/>
      <c r="I1234" s="229"/>
      <c r="J1234" s="289"/>
      <c r="K1234" s="288"/>
      <c r="L1234" s="288"/>
      <c r="M1234" s="311"/>
      <c r="N1234" s="312"/>
      <c r="O1234" s="311"/>
      <c r="P1234" s="311"/>
      <c r="Q1234" s="311"/>
      <c r="R1234" s="311"/>
      <c r="S1234" s="311"/>
      <c r="T1234" s="311"/>
      <c r="U1234" s="311"/>
      <c r="V1234" s="311"/>
      <c r="W1234" s="311"/>
      <c r="X1234" s="311"/>
      <c r="Y1234" s="311"/>
      <c r="Z1234" s="311"/>
      <c r="AA1234" s="311"/>
      <c r="AB1234" s="311"/>
      <c r="AC1234" s="311"/>
      <c r="AD1234" s="311"/>
      <c r="AE1234" s="311"/>
      <c r="AF1234" s="311"/>
      <c r="AG1234" s="311"/>
      <c r="AH1234" s="311"/>
      <c r="AI1234" s="311"/>
      <c r="AJ1234" s="311"/>
    </row>
    <row r="1235" spans="1:36" s="36" customFormat="1" ht="31.5" x14ac:dyDescent="0.2">
      <c r="A1235" s="187" t="s">
        <v>532</v>
      </c>
      <c r="B1235" s="92" t="s">
        <v>423</v>
      </c>
      <c r="C1235" s="100" t="s">
        <v>15</v>
      </c>
      <c r="D1235" s="259">
        <f t="shared" si="143"/>
        <v>1520</v>
      </c>
      <c r="E1235" s="154"/>
      <c r="F1235" s="227"/>
      <c r="G1235" s="228"/>
      <c r="H1235" s="228"/>
      <c r="I1235" s="229"/>
      <c r="J1235" s="289"/>
      <c r="K1235" s="288"/>
      <c r="L1235" s="288"/>
      <c r="M1235" s="311"/>
      <c r="N1235" s="312"/>
      <c r="O1235" s="311"/>
      <c r="P1235" s="311"/>
      <c r="Q1235" s="311"/>
      <c r="R1235" s="311"/>
      <c r="S1235" s="311"/>
      <c r="T1235" s="311"/>
      <c r="U1235" s="311"/>
      <c r="V1235" s="311"/>
      <c r="W1235" s="311"/>
      <c r="X1235" s="311"/>
      <c r="Y1235" s="311"/>
      <c r="Z1235" s="311"/>
      <c r="AA1235" s="311"/>
      <c r="AB1235" s="311"/>
      <c r="AC1235" s="311"/>
      <c r="AD1235" s="311"/>
      <c r="AE1235" s="311"/>
      <c r="AF1235" s="311"/>
      <c r="AG1235" s="311"/>
      <c r="AH1235" s="311"/>
      <c r="AI1235" s="311"/>
      <c r="AJ1235" s="311"/>
    </row>
    <row r="1236" spans="1:36" s="36" customFormat="1" ht="31.5" x14ac:dyDescent="0.25">
      <c r="A1236" s="220" t="s">
        <v>17</v>
      </c>
      <c r="B1236" s="92" t="s">
        <v>423</v>
      </c>
      <c r="C1236" s="100" t="s">
        <v>16</v>
      </c>
      <c r="D1236" s="259">
        <f t="shared" si="143"/>
        <v>1520</v>
      </c>
      <c r="E1236" s="154"/>
      <c r="F1236" s="227"/>
      <c r="G1236" s="228"/>
      <c r="H1236" s="228"/>
      <c r="I1236" s="229"/>
      <c r="J1236" s="289"/>
      <c r="K1236" s="288"/>
      <c r="L1236" s="288"/>
      <c r="M1236" s="311"/>
      <c r="N1236" s="312"/>
      <c r="O1236" s="311"/>
      <c r="P1236" s="311"/>
      <c r="Q1236" s="311"/>
      <c r="R1236" s="311"/>
      <c r="S1236" s="311"/>
      <c r="T1236" s="311"/>
      <c r="U1236" s="311"/>
      <c r="V1236" s="311"/>
      <c r="W1236" s="311"/>
      <c r="X1236" s="311"/>
      <c r="Y1236" s="311"/>
      <c r="Z1236" s="311"/>
      <c r="AA1236" s="311"/>
      <c r="AB1236" s="311"/>
      <c r="AC1236" s="311"/>
      <c r="AD1236" s="311"/>
      <c r="AE1236" s="311"/>
      <c r="AF1236" s="311"/>
      <c r="AG1236" s="311"/>
      <c r="AH1236" s="311"/>
      <c r="AI1236" s="311"/>
      <c r="AJ1236" s="311"/>
    </row>
    <row r="1237" spans="1:36" s="36" customFormat="1" ht="15.75" x14ac:dyDescent="0.25">
      <c r="A1237" s="220" t="s">
        <v>801</v>
      </c>
      <c r="B1237" s="92" t="s">
        <v>423</v>
      </c>
      <c r="C1237" s="100" t="s">
        <v>78</v>
      </c>
      <c r="D1237" s="259">
        <v>1520</v>
      </c>
      <c r="E1237" s="154"/>
      <c r="F1237" s="227"/>
      <c r="G1237" s="228"/>
      <c r="H1237" s="228"/>
      <c r="I1237" s="229"/>
      <c r="J1237" s="289"/>
      <c r="K1237" s="288"/>
      <c r="L1237" s="288"/>
      <c r="M1237" s="311"/>
      <c r="N1237" s="312"/>
      <c r="O1237" s="311"/>
      <c r="P1237" s="311"/>
      <c r="Q1237" s="311"/>
      <c r="R1237" s="311"/>
      <c r="S1237" s="311"/>
      <c r="T1237" s="311"/>
      <c r="U1237" s="311"/>
      <c r="V1237" s="311"/>
      <c r="W1237" s="311"/>
      <c r="X1237" s="311"/>
      <c r="Y1237" s="311"/>
      <c r="Z1237" s="311"/>
      <c r="AA1237" s="311"/>
      <c r="AB1237" s="311"/>
      <c r="AC1237" s="311"/>
      <c r="AD1237" s="311"/>
      <c r="AE1237" s="311"/>
      <c r="AF1237" s="311"/>
      <c r="AG1237" s="311"/>
      <c r="AH1237" s="311"/>
      <c r="AI1237" s="311"/>
      <c r="AJ1237" s="311"/>
    </row>
    <row r="1238" spans="1:36" s="36" customFormat="1" ht="31.5" x14ac:dyDescent="0.2">
      <c r="A1238" s="54" t="s">
        <v>430</v>
      </c>
      <c r="B1238" s="86" t="s">
        <v>424</v>
      </c>
      <c r="C1238" s="97"/>
      <c r="D1238" s="254">
        <f>D1247+D1261+D1281+D1296+D1300+D1304+D1308+D1312+D1318+D1324+D1266+D1239+D1243</f>
        <v>650674</v>
      </c>
      <c r="E1238" s="151"/>
      <c r="F1238" s="227"/>
      <c r="G1238" s="228"/>
      <c r="H1238" s="228"/>
      <c r="I1238" s="229"/>
      <c r="J1238" s="289"/>
      <c r="K1238" s="288"/>
      <c r="L1238" s="288"/>
      <c r="M1238" s="311"/>
      <c r="N1238" s="312"/>
      <c r="O1238" s="311"/>
      <c r="P1238" s="311"/>
      <c r="Q1238" s="311"/>
      <c r="R1238" s="311"/>
      <c r="S1238" s="311"/>
      <c r="T1238" s="311"/>
      <c r="U1238" s="311"/>
      <c r="V1238" s="311"/>
      <c r="W1238" s="311"/>
      <c r="X1238" s="311"/>
      <c r="Y1238" s="311"/>
      <c r="Z1238" s="311"/>
      <c r="AA1238" s="311"/>
      <c r="AB1238" s="311"/>
      <c r="AC1238" s="311"/>
      <c r="AD1238" s="311"/>
      <c r="AE1238" s="311"/>
      <c r="AF1238" s="311"/>
      <c r="AG1238" s="311"/>
      <c r="AH1238" s="311"/>
      <c r="AI1238" s="311"/>
      <c r="AJ1238" s="311"/>
    </row>
    <row r="1239" spans="1:36" s="57" customFormat="1" ht="31.5" x14ac:dyDescent="0.25">
      <c r="A1239" s="7" t="s">
        <v>945</v>
      </c>
      <c r="B1239" s="78" t="s">
        <v>947</v>
      </c>
      <c r="C1239" s="79"/>
      <c r="D1239" s="255">
        <f>D1240</f>
        <v>1248</v>
      </c>
      <c r="E1239" s="152"/>
      <c r="F1239" s="227"/>
      <c r="G1239" s="331"/>
      <c r="H1239" s="331"/>
      <c r="I1239" s="229"/>
      <c r="J1239" s="296"/>
      <c r="K1239" s="298"/>
      <c r="L1239" s="298"/>
      <c r="M1239" s="332"/>
      <c r="N1239" s="333"/>
      <c r="O1239" s="332"/>
      <c r="P1239" s="332"/>
      <c r="Q1239" s="332"/>
      <c r="R1239" s="332"/>
      <c r="S1239" s="332"/>
      <c r="T1239" s="332"/>
      <c r="U1239" s="332"/>
      <c r="V1239" s="332"/>
      <c r="W1239" s="332"/>
      <c r="X1239" s="332"/>
      <c r="Y1239" s="332"/>
      <c r="Z1239" s="332"/>
      <c r="AA1239" s="332"/>
      <c r="AB1239" s="332"/>
      <c r="AC1239" s="332"/>
      <c r="AD1239" s="332"/>
      <c r="AE1239" s="332"/>
      <c r="AF1239" s="332"/>
      <c r="AG1239" s="332"/>
      <c r="AH1239" s="332"/>
      <c r="AI1239" s="332"/>
      <c r="AJ1239" s="332"/>
    </row>
    <row r="1240" spans="1:36" s="36" customFormat="1" ht="31.5" x14ac:dyDescent="0.25">
      <c r="A1240" s="17" t="s">
        <v>18</v>
      </c>
      <c r="B1240" s="100" t="s">
        <v>947</v>
      </c>
      <c r="C1240" s="97" t="s">
        <v>20</v>
      </c>
      <c r="D1240" s="259">
        <f>D1241</f>
        <v>1248</v>
      </c>
      <c r="E1240" s="154"/>
      <c r="F1240" s="227"/>
      <c r="G1240" s="228"/>
      <c r="H1240" s="228"/>
      <c r="I1240" s="229"/>
      <c r="J1240" s="289"/>
      <c r="K1240" s="288"/>
      <c r="L1240" s="288"/>
      <c r="M1240" s="311"/>
      <c r="N1240" s="312"/>
      <c r="O1240" s="311"/>
      <c r="P1240" s="311"/>
      <c r="Q1240" s="311"/>
      <c r="R1240" s="311"/>
      <c r="S1240" s="311"/>
      <c r="T1240" s="311"/>
      <c r="U1240" s="311"/>
      <c r="V1240" s="311"/>
      <c r="W1240" s="311"/>
      <c r="X1240" s="311"/>
      <c r="Y1240" s="311"/>
      <c r="Z1240" s="311"/>
      <c r="AA1240" s="311"/>
      <c r="AB1240" s="311"/>
      <c r="AC1240" s="311"/>
      <c r="AD1240" s="311"/>
      <c r="AE1240" s="311"/>
      <c r="AF1240" s="311"/>
      <c r="AG1240" s="311"/>
      <c r="AH1240" s="311"/>
      <c r="AI1240" s="311"/>
      <c r="AJ1240" s="311"/>
    </row>
    <row r="1241" spans="1:36" s="36" customFormat="1" ht="31.5" x14ac:dyDescent="0.25">
      <c r="A1241" s="16" t="s">
        <v>27</v>
      </c>
      <c r="B1241" s="100" t="s">
        <v>947</v>
      </c>
      <c r="C1241" s="97" t="s">
        <v>0</v>
      </c>
      <c r="D1241" s="259">
        <f>D1242</f>
        <v>1248</v>
      </c>
      <c r="E1241" s="154"/>
      <c r="F1241" s="227"/>
      <c r="G1241" s="228"/>
      <c r="H1241" s="228"/>
      <c r="I1241" s="229"/>
      <c r="J1241" s="289"/>
      <c r="K1241" s="288"/>
      <c r="L1241" s="288"/>
      <c r="M1241" s="311"/>
      <c r="N1241" s="312"/>
      <c r="O1241" s="311"/>
      <c r="P1241" s="311"/>
      <c r="Q1241" s="311"/>
      <c r="R1241" s="311"/>
      <c r="S1241" s="311"/>
      <c r="T1241" s="311"/>
      <c r="U1241" s="311"/>
      <c r="V1241" s="311"/>
      <c r="W1241" s="311"/>
      <c r="X1241" s="311"/>
      <c r="Y1241" s="311"/>
      <c r="Z1241" s="311"/>
      <c r="AA1241" s="311"/>
      <c r="AB1241" s="311"/>
      <c r="AC1241" s="311"/>
      <c r="AD1241" s="311"/>
      <c r="AE1241" s="311"/>
      <c r="AF1241" s="311"/>
      <c r="AG1241" s="311"/>
      <c r="AH1241" s="311"/>
      <c r="AI1241" s="311"/>
      <c r="AJ1241" s="311"/>
    </row>
    <row r="1242" spans="1:36" s="246" customFormat="1" ht="31.5" x14ac:dyDescent="0.25">
      <c r="A1242" s="14" t="s">
        <v>1033</v>
      </c>
      <c r="B1242" s="92" t="s">
        <v>947</v>
      </c>
      <c r="C1242" s="100" t="s">
        <v>614</v>
      </c>
      <c r="D1242" s="259">
        <v>1248</v>
      </c>
      <c r="E1242" s="245"/>
      <c r="F1242" s="227"/>
      <c r="G1242" s="228"/>
      <c r="H1242" s="228"/>
      <c r="I1242" s="229"/>
      <c r="J1242" s="334"/>
      <c r="K1242" s="335"/>
      <c r="L1242" s="335"/>
      <c r="M1242" s="336"/>
      <c r="N1242" s="337"/>
      <c r="O1242" s="336"/>
      <c r="P1242" s="336"/>
      <c r="Q1242" s="336"/>
      <c r="R1242" s="336"/>
      <c r="S1242" s="336"/>
      <c r="T1242" s="336"/>
      <c r="U1242" s="336"/>
      <c r="V1242" s="336"/>
      <c r="W1242" s="336"/>
      <c r="X1242" s="336"/>
      <c r="Y1242" s="336"/>
      <c r="Z1242" s="336"/>
      <c r="AA1242" s="336"/>
      <c r="AB1242" s="336"/>
      <c r="AC1242" s="336"/>
      <c r="AD1242" s="336"/>
      <c r="AE1242" s="336"/>
      <c r="AF1242" s="336"/>
      <c r="AG1242" s="336"/>
      <c r="AH1242" s="336"/>
      <c r="AI1242" s="336"/>
      <c r="AJ1242" s="336"/>
    </row>
    <row r="1243" spans="1:36" s="57" customFormat="1" ht="15.75" x14ac:dyDescent="0.25">
      <c r="A1243" s="7" t="s">
        <v>949</v>
      </c>
      <c r="B1243" s="78" t="s">
        <v>948</v>
      </c>
      <c r="C1243" s="79"/>
      <c r="D1243" s="255">
        <f>D1244</f>
        <v>2030</v>
      </c>
      <c r="E1243" s="152"/>
      <c r="F1243" s="227"/>
      <c r="G1243" s="331"/>
      <c r="H1243" s="331"/>
      <c r="I1243" s="229"/>
      <c r="J1243" s="296"/>
      <c r="K1243" s="298"/>
      <c r="L1243" s="298"/>
      <c r="M1243" s="332"/>
      <c r="N1243" s="333"/>
      <c r="O1243" s="332"/>
      <c r="P1243" s="332"/>
      <c r="Q1243" s="332"/>
      <c r="R1243" s="332"/>
      <c r="S1243" s="332"/>
      <c r="T1243" s="332"/>
      <c r="U1243" s="332"/>
      <c r="V1243" s="332"/>
      <c r="W1243" s="332"/>
      <c r="X1243" s="332"/>
      <c r="Y1243" s="332"/>
      <c r="Z1243" s="332"/>
      <c r="AA1243" s="332"/>
      <c r="AB1243" s="332"/>
      <c r="AC1243" s="332"/>
      <c r="AD1243" s="332"/>
      <c r="AE1243" s="332"/>
      <c r="AF1243" s="332"/>
      <c r="AG1243" s="332"/>
      <c r="AH1243" s="332"/>
      <c r="AI1243" s="332"/>
      <c r="AJ1243" s="332"/>
    </row>
    <row r="1244" spans="1:36" s="36" customFormat="1" ht="31.5" x14ac:dyDescent="0.2">
      <c r="A1244" s="187" t="s">
        <v>532</v>
      </c>
      <c r="B1244" s="100" t="s">
        <v>948</v>
      </c>
      <c r="C1244" s="100" t="s">
        <v>15</v>
      </c>
      <c r="D1244" s="259">
        <f>D1245</f>
        <v>2030</v>
      </c>
      <c r="E1244" s="154"/>
      <c r="F1244" s="227"/>
      <c r="G1244" s="228"/>
      <c r="H1244" s="228"/>
      <c r="I1244" s="229"/>
      <c r="J1244" s="289"/>
      <c r="K1244" s="288"/>
      <c r="L1244" s="288"/>
      <c r="M1244" s="311"/>
      <c r="N1244" s="312"/>
      <c r="O1244" s="311"/>
      <c r="P1244" s="311"/>
      <c r="Q1244" s="311"/>
      <c r="R1244" s="311"/>
      <c r="S1244" s="311"/>
      <c r="T1244" s="311"/>
      <c r="U1244" s="311"/>
      <c r="V1244" s="311"/>
      <c r="W1244" s="311"/>
      <c r="X1244" s="311"/>
      <c r="Y1244" s="311"/>
      <c r="Z1244" s="311"/>
      <c r="AA1244" s="311"/>
      <c r="AB1244" s="311"/>
      <c r="AC1244" s="311"/>
      <c r="AD1244" s="311"/>
      <c r="AE1244" s="311"/>
      <c r="AF1244" s="311"/>
      <c r="AG1244" s="311"/>
      <c r="AH1244" s="311"/>
      <c r="AI1244" s="311"/>
      <c r="AJ1244" s="311"/>
    </row>
    <row r="1245" spans="1:36" s="36" customFormat="1" ht="31.5" x14ac:dyDescent="0.25">
      <c r="A1245" s="220" t="s">
        <v>17</v>
      </c>
      <c r="B1245" s="100" t="s">
        <v>948</v>
      </c>
      <c r="C1245" s="100" t="s">
        <v>16</v>
      </c>
      <c r="D1245" s="259">
        <f>D1246</f>
        <v>2030</v>
      </c>
      <c r="E1245" s="154"/>
      <c r="F1245" s="227"/>
      <c r="G1245" s="228"/>
      <c r="H1245" s="228"/>
      <c r="I1245" s="229"/>
      <c r="J1245" s="289"/>
      <c r="K1245" s="288"/>
      <c r="L1245" s="288"/>
      <c r="M1245" s="311"/>
      <c r="N1245" s="312"/>
      <c r="O1245" s="311"/>
      <c r="P1245" s="311"/>
      <c r="Q1245" s="311"/>
      <c r="R1245" s="311"/>
      <c r="S1245" s="311"/>
      <c r="T1245" s="311"/>
      <c r="U1245" s="311"/>
      <c r="V1245" s="311"/>
      <c r="W1245" s="311"/>
      <c r="X1245" s="311"/>
      <c r="Y1245" s="311"/>
      <c r="Z1245" s="311"/>
      <c r="AA1245" s="311"/>
      <c r="AB1245" s="311"/>
      <c r="AC1245" s="311"/>
      <c r="AD1245" s="311"/>
      <c r="AE1245" s="311"/>
      <c r="AF1245" s="311"/>
      <c r="AG1245" s="311"/>
      <c r="AH1245" s="311"/>
      <c r="AI1245" s="311"/>
      <c r="AJ1245" s="311"/>
    </row>
    <row r="1246" spans="1:36" s="36" customFormat="1" ht="15.75" x14ac:dyDescent="0.25">
      <c r="A1246" s="220" t="s">
        <v>801</v>
      </c>
      <c r="B1246" s="92" t="s">
        <v>948</v>
      </c>
      <c r="C1246" s="100" t="s">
        <v>78</v>
      </c>
      <c r="D1246" s="259">
        <v>2030</v>
      </c>
      <c r="E1246" s="154"/>
      <c r="F1246" s="227"/>
      <c r="G1246" s="228"/>
      <c r="H1246" s="228"/>
      <c r="I1246" s="229"/>
      <c r="J1246" s="289"/>
      <c r="K1246" s="288"/>
      <c r="L1246" s="288"/>
      <c r="M1246" s="311"/>
      <c r="N1246" s="312"/>
      <c r="O1246" s="311"/>
      <c r="P1246" s="311"/>
      <c r="Q1246" s="311"/>
      <c r="R1246" s="311"/>
      <c r="S1246" s="311"/>
      <c r="T1246" s="311"/>
      <c r="U1246" s="311"/>
      <c r="V1246" s="311"/>
      <c r="W1246" s="311"/>
      <c r="X1246" s="311"/>
      <c r="Y1246" s="311"/>
      <c r="Z1246" s="311"/>
      <c r="AA1246" s="311"/>
      <c r="AB1246" s="311"/>
      <c r="AC1246" s="311"/>
      <c r="AD1246" s="311"/>
      <c r="AE1246" s="311"/>
      <c r="AF1246" s="311"/>
      <c r="AG1246" s="311"/>
      <c r="AH1246" s="311"/>
      <c r="AI1246" s="311"/>
      <c r="AJ1246" s="311"/>
    </row>
    <row r="1247" spans="1:36" s="57" customFormat="1" ht="31.5" customHeight="1" x14ac:dyDescent="0.2">
      <c r="A1247" s="77" t="s">
        <v>758</v>
      </c>
      <c r="B1247" s="78" t="s">
        <v>759</v>
      </c>
      <c r="C1247" s="79"/>
      <c r="D1247" s="255">
        <f>D1248+D1253+D1257</f>
        <v>89707</v>
      </c>
      <c r="E1247" s="152"/>
      <c r="F1247" s="227"/>
      <c r="G1247" s="331"/>
      <c r="H1247" s="331"/>
      <c r="I1247" s="229"/>
      <c r="J1247" s="296"/>
      <c r="K1247" s="298"/>
      <c r="L1247" s="298"/>
      <c r="M1247" s="332"/>
      <c r="N1247" s="333"/>
      <c r="O1247" s="332"/>
      <c r="P1247" s="332"/>
      <c r="Q1247" s="332"/>
      <c r="R1247" s="332"/>
      <c r="S1247" s="332"/>
      <c r="T1247" s="332"/>
      <c r="U1247" s="332"/>
      <c r="V1247" s="332"/>
      <c r="W1247" s="332"/>
      <c r="X1247" s="332"/>
      <c r="Y1247" s="332"/>
      <c r="Z1247" s="332"/>
      <c r="AA1247" s="332"/>
      <c r="AB1247" s="332"/>
      <c r="AC1247" s="332"/>
      <c r="AD1247" s="332"/>
      <c r="AE1247" s="332"/>
      <c r="AF1247" s="332"/>
      <c r="AG1247" s="332"/>
      <c r="AH1247" s="332"/>
      <c r="AI1247" s="332"/>
      <c r="AJ1247" s="332"/>
    </row>
    <row r="1248" spans="1:36" s="55" customFormat="1" ht="47.25" x14ac:dyDescent="0.2">
      <c r="A1248" s="194" t="s">
        <v>29</v>
      </c>
      <c r="B1248" s="92" t="s">
        <v>759</v>
      </c>
      <c r="C1248" s="100" t="s">
        <v>30</v>
      </c>
      <c r="D1248" s="259">
        <f>D1249</f>
        <v>83039</v>
      </c>
      <c r="E1248" s="179"/>
      <c r="F1248" s="227"/>
      <c r="G1248" s="338"/>
      <c r="H1248" s="338"/>
      <c r="I1248" s="229"/>
      <c r="J1248" s="339"/>
      <c r="K1248" s="340"/>
      <c r="L1248" s="340"/>
      <c r="M1248" s="341"/>
      <c r="N1248" s="333"/>
      <c r="O1248" s="341"/>
      <c r="P1248" s="341"/>
      <c r="Q1248" s="341"/>
      <c r="R1248" s="341"/>
      <c r="S1248" s="341"/>
      <c r="T1248" s="341"/>
      <c r="U1248" s="341"/>
      <c r="V1248" s="341"/>
      <c r="W1248" s="341"/>
      <c r="X1248" s="341"/>
      <c r="Y1248" s="341"/>
      <c r="Z1248" s="341"/>
      <c r="AA1248" s="341"/>
      <c r="AB1248" s="341"/>
      <c r="AC1248" s="341"/>
      <c r="AD1248" s="341"/>
      <c r="AE1248" s="341"/>
      <c r="AF1248" s="341"/>
      <c r="AG1248" s="341"/>
      <c r="AH1248" s="341"/>
      <c r="AI1248" s="341"/>
      <c r="AJ1248" s="341"/>
    </row>
    <row r="1249" spans="1:36" s="55" customFormat="1" ht="15.75" customHeight="1" x14ac:dyDescent="0.2">
      <c r="A1249" s="194" t="s">
        <v>32</v>
      </c>
      <c r="B1249" s="92" t="s">
        <v>759</v>
      </c>
      <c r="C1249" s="100" t="s">
        <v>31</v>
      </c>
      <c r="D1249" s="259">
        <f>D1250+D1251+D1252</f>
        <v>83039</v>
      </c>
      <c r="E1249" s="179"/>
      <c r="F1249" s="227"/>
      <c r="G1249" s="338"/>
      <c r="H1249" s="338"/>
      <c r="I1249" s="229"/>
      <c r="J1249" s="339"/>
      <c r="K1249" s="340"/>
      <c r="L1249" s="340"/>
      <c r="M1249" s="341"/>
      <c r="N1249" s="333"/>
      <c r="O1249" s="341"/>
      <c r="P1249" s="341"/>
      <c r="Q1249" s="341"/>
      <c r="R1249" s="341"/>
      <c r="S1249" s="341"/>
      <c r="T1249" s="341"/>
      <c r="U1249" s="341"/>
      <c r="V1249" s="341"/>
      <c r="W1249" s="341"/>
      <c r="X1249" s="341"/>
      <c r="Y1249" s="341"/>
      <c r="Z1249" s="341"/>
      <c r="AA1249" s="341"/>
      <c r="AB1249" s="341"/>
      <c r="AC1249" s="341"/>
      <c r="AD1249" s="341"/>
      <c r="AE1249" s="341"/>
      <c r="AF1249" s="341"/>
      <c r="AG1249" s="341"/>
      <c r="AH1249" s="341"/>
      <c r="AI1249" s="341"/>
      <c r="AJ1249" s="341"/>
    </row>
    <row r="1250" spans="1:36" s="55" customFormat="1" ht="15.75" customHeight="1" x14ac:dyDescent="0.2">
      <c r="A1250" s="194" t="s">
        <v>262</v>
      </c>
      <c r="B1250" s="92" t="s">
        <v>759</v>
      </c>
      <c r="C1250" s="100" t="s">
        <v>88</v>
      </c>
      <c r="D1250" s="259">
        <f>54311-2565</f>
        <v>51746</v>
      </c>
      <c r="E1250" s="179"/>
      <c r="F1250" s="227"/>
      <c r="G1250" s="338"/>
      <c r="H1250" s="338"/>
      <c r="I1250" s="229"/>
      <c r="J1250" s="339"/>
      <c r="K1250" s="340"/>
      <c r="L1250" s="340"/>
      <c r="M1250" s="341"/>
      <c r="N1250" s="333"/>
      <c r="O1250" s="341"/>
      <c r="P1250" s="341"/>
      <c r="Q1250" s="341"/>
      <c r="R1250" s="341"/>
      <c r="S1250" s="341"/>
      <c r="T1250" s="341"/>
      <c r="U1250" s="341"/>
      <c r="V1250" s="341"/>
      <c r="W1250" s="341"/>
      <c r="X1250" s="341"/>
      <c r="Y1250" s="341"/>
      <c r="Z1250" s="341"/>
      <c r="AA1250" s="341"/>
      <c r="AB1250" s="341"/>
      <c r="AC1250" s="341"/>
      <c r="AD1250" s="341"/>
      <c r="AE1250" s="341"/>
      <c r="AF1250" s="341"/>
      <c r="AG1250" s="341"/>
      <c r="AH1250" s="341"/>
      <c r="AI1250" s="341"/>
      <c r="AJ1250" s="341"/>
    </row>
    <row r="1251" spans="1:36" s="55" customFormat="1" ht="31.5" customHeight="1" x14ac:dyDescent="0.2">
      <c r="A1251" s="187" t="s">
        <v>90</v>
      </c>
      <c r="B1251" s="92" t="s">
        <v>759</v>
      </c>
      <c r="C1251" s="100" t="s">
        <v>89</v>
      </c>
      <c r="D1251" s="259">
        <v>12040</v>
      </c>
      <c r="E1251" s="179"/>
      <c r="F1251" s="227"/>
      <c r="G1251" s="338"/>
      <c r="H1251" s="338"/>
      <c r="I1251" s="229"/>
      <c r="J1251" s="339"/>
      <c r="K1251" s="340"/>
      <c r="L1251" s="340"/>
      <c r="M1251" s="341"/>
      <c r="N1251" s="333"/>
      <c r="O1251" s="341"/>
      <c r="P1251" s="341"/>
      <c r="Q1251" s="341"/>
      <c r="R1251" s="341"/>
      <c r="S1251" s="341"/>
      <c r="T1251" s="341"/>
      <c r="U1251" s="341"/>
      <c r="V1251" s="341"/>
      <c r="W1251" s="341"/>
      <c r="X1251" s="341"/>
      <c r="Y1251" s="341"/>
      <c r="Z1251" s="341"/>
      <c r="AA1251" s="341"/>
      <c r="AB1251" s="341"/>
      <c r="AC1251" s="341"/>
      <c r="AD1251" s="341"/>
      <c r="AE1251" s="341"/>
      <c r="AF1251" s="341"/>
      <c r="AG1251" s="341"/>
      <c r="AH1251" s="341"/>
      <c r="AI1251" s="341"/>
      <c r="AJ1251" s="341"/>
    </row>
    <row r="1252" spans="1:36" s="55" customFormat="1" ht="31.5" customHeight="1" x14ac:dyDescent="0.2">
      <c r="A1252" s="187" t="s">
        <v>157</v>
      </c>
      <c r="B1252" s="92" t="s">
        <v>759</v>
      </c>
      <c r="C1252" s="100" t="s">
        <v>156</v>
      </c>
      <c r="D1252" s="259">
        <f>20027-774</f>
        <v>19253</v>
      </c>
      <c r="E1252" s="179"/>
      <c r="F1252" s="227"/>
      <c r="G1252" s="338"/>
      <c r="H1252" s="338"/>
      <c r="I1252" s="229"/>
      <c r="J1252" s="339"/>
      <c r="K1252" s="340"/>
      <c r="L1252" s="340"/>
      <c r="M1252" s="341"/>
      <c r="N1252" s="333"/>
      <c r="O1252" s="341"/>
      <c r="P1252" s="341"/>
      <c r="Q1252" s="341"/>
      <c r="R1252" s="341"/>
      <c r="S1252" s="341"/>
      <c r="T1252" s="341"/>
      <c r="U1252" s="341"/>
      <c r="V1252" s="341"/>
      <c r="W1252" s="341"/>
      <c r="X1252" s="341"/>
      <c r="Y1252" s="341"/>
      <c r="Z1252" s="341"/>
      <c r="AA1252" s="341"/>
      <c r="AB1252" s="341"/>
      <c r="AC1252" s="341"/>
      <c r="AD1252" s="341"/>
      <c r="AE1252" s="341"/>
      <c r="AF1252" s="341"/>
      <c r="AG1252" s="341"/>
      <c r="AH1252" s="341"/>
      <c r="AI1252" s="341"/>
      <c r="AJ1252" s="341"/>
    </row>
    <row r="1253" spans="1:36" s="55" customFormat="1" ht="31.5" x14ac:dyDescent="0.2">
      <c r="A1253" s="187" t="s">
        <v>532</v>
      </c>
      <c r="B1253" s="92" t="s">
        <v>759</v>
      </c>
      <c r="C1253" s="100">
        <v>200</v>
      </c>
      <c r="D1253" s="259">
        <f>D1254</f>
        <v>6548</v>
      </c>
      <c r="E1253" s="179"/>
      <c r="F1253" s="227"/>
      <c r="G1253" s="338"/>
      <c r="H1253" s="338"/>
      <c r="I1253" s="229"/>
      <c r="J1253" s="339"/>
      <c r="K1253" s="340"/>
      <c r="L1253" s="340"/>
      <c r="M1253" s="341"/>
      <c r="N1253" s="333"/>
      <c r="O1253" s="341"/>
      <c r="P1253" s="341"/>
      <c r="Q1253" s="341"/>
      <c r="R1253" s="341"/>
      <c r="S1253" s="341"/>
      <c r="T1253" s="341"/>
      <c r="U1253" s="341"/>
      <c r="V1253" s="341"/>
      <c r="W1253" s="341"/>
      <c r="X1253" s="341"/>
      <c r="Y1253" s="341"/>
      <c r="Z1253" s="341"/>
      <c r="AA1253" s="341"/>
      <c r="AB1253" s="341"/>
      <c r="AC1253" s="341"/>
      <c r="AD1253" s="341"/>
      <c r="AE1253" s="341"/>
      <c r="AF1253" s="341"/>
      <c r="AG1253" s="341"/>
      <c r="AH1253" s="341"/>
      <c r="AI1253" s="341"/>
      <c r="AJ1253" s="341"/>
    </row>
    <row r="1254" spans="1:36" s="36" customFormat="1" ht="31.5" x14ac:dyDescent="0.2">
      <c r="A1254" s="187" t="s">
        <v>17</v>
      </c>
      <c r="B1254" s="92" t="s">
        <v>759</v>
      </c>
      <c r="C1254" s="100">
        <v>240</v>
      </c>
      <c r="D1254" s="259">
        <f>D1255+D1256</f>
        <v>6548</v>
      </c>
      <c r="E1254" s="179"/>
      <c r="F1254" s="227"/>
      <c r="G1254" s="228"/>
      <c r="H1254" s="228"/>
      <c r="I1254" s="229"/>
      <c r="J1254" s="289"/>
      <c r="K1254" s="288"/>
      <c r="L1254" s="288"/>
      <c r="M1254" s="311"/>
      <c r="N1254" s="312"/>
      <c r="O1254" s="311"/>
      <c r="P1254" s="311"/>
      <c r="Q1254" s="311"/>
      <c r="R1254" s="311"/>
      <c r="S1254" s="311"/>
      <c r="T1254" s="311"/>
      <c r="U1254" s="311"/>
      <c r="V1254" s="311"/>
      <c r="W1254" s="311"/>
      <c r="X1254" s="311"/>
      <c r="Y1254" s="311"/>
      <c r="Z1254" s="311"/>
      <c r="AA1254" s="311"/>
      <c r="AB1254" s="311"/>
      <c r="AC1254" s="311"/>
      <c r="AD1254" s="311"/>
      <c r="AE1254" s="311"/>
      <c r="AF1254" s="311"/>
      <c r="AG1254" s="311"/>
      <c r="AH1254" s="311"/>
      <c r="AI1254" s="311"/>
      <c r="AJ1254" s="311"/>
    </row>
    <row r="1255" spans="1:36" s="36" customFormat="1" ht="31.5" x14ac:dyDescent="0.2">
      <c r="A1255" s="204" t="s">
        <v>438</v>
      </c>
      <c r="B1255" s="92" t="s">
        <v>759</v>
      </c>
      <c r="C1255" s="100" t="s">
        <v>439</v>
      </c>
      <c r="D1255" s="259">
        <v>1992</v>
      </c>
      <c r="E1255" s="179"/>
      <c r="F1255" s="227"/>
      <c r="G1255" s="228"/>
      <c r="H1255" s="228"/>
      <c r="I1255" s="229"/>
      <c r="J1255" s="289"/>
      <c r="K1255" s="288"/>
      <c r="L1255" s="288"/>
      <c r="M1255" s="311"/>
      <c r="N1255" s="312"/>
      <c r="O1255" s="311"/>
      <c r="P1255" s="311"/>
      <c r="Q1255" s="311"/>
      <c r="R1255" s="311"/>
      <c r="S1255" s="311"/>
      <c r="T1255" s="311"/>
      <c r="U1255" s="311"/>
      <c r="V1255" s="311"/>
      <c r="W1255" s="311"/>
      <c r="X1255" s="311"/>
      <c r="Y1255" s="311"/>
      <c r="Z1255" s="311"/>
      <c r="AA1255" s="311"/>
      <c r="AB1255" s="311"/>
      <c r="AC1255" s="311"/>
      <c r="AD1255" s="311"/>
      <c r="AE1255" s="311"/>
      <c r="AF1255" s="311"/>
      <c r="AG1255" s="311"/>
      <c r="AH1255" s="311"/>
      <c r="AI1255" s="311"/>
      <c r="AJ1255" s="311"/>
    </row>
    <row r="1256" spans="1:36" s="36" customFormat="1" ht="15.75" x14ac:dyDescent="0.2">
      <c r="A1256" s="187" t="s">
        <v>801</v>
      </c>
      <c r="B1256" s="92" t="s">
        <v>759</v>
      </c>
      <c r="C1256" s="100" t="s">
        <v>78</v>
      </c>
      <c r="D1256" s="259">
        <v>4556</v>
      </c>
      <c r="E1256" s="179"/>
      <c r="F1256" s="227"/>
      <c r="G1256" s="228"/>
      <c r="H1256" s="228"/>
      <c r="I1256" s="229"/>
      <c r="J1256" s="289"/>
      <c r="K1256" s="288"/>
      <c r="L1256" s="288"/>
      <c r="M1256" s="311"/>
      <c r="N1256" s="312"/>
      <c r="O1256" s="311"/>
      <c r="P1256" s="311"/>
      <c r="Q1256" s="311"/>
      <c r="R1256" s="311"/>
      <c r="S1256" s="311"/>
      <c r="T1256" s="311"/>
      <c r="U1256" s="311"/>
      <c r="V1256" s="311"/>
      <c r="W1256" s="311"/>
      <c r="X1256" s="311"/>
      <c r="Y1256" s="311"/>
      <c r="Z1256" s="311"/>
      <c r="AA1256" s="311"/>
      <c r="AB1256" s="311"/>
      <c r="AC1256" s="311"/>
      <c r="AD1256" s="311"/>
      <c r="AE1256" s="311"/>
      <c r="AF1256" s="311"/>
      <c r="AG1256" s="311"/>
      <c r="AH1256" s="311"/>
      <c r="AI1256" s="311"/>
      <c r="AJ1256" s="311"/>
    </row>
    <row r="1257" spans="1:36" s="36" customFormat="1" ht="15.75" x14ac:dyDescent="0.2">
      <c r="A1257" s="187" t="s">
        <v>13</v>
      </c>
      <c r="B1257" s="92" t="s">
        <v>759</v>
      </c>
      <c r="C1257" s="100">
        <v>800</v>
      </c>
      <c r="D1257" s="259">
        <f>D1258</f>
        <v>120</v>
      </c>
      <c r="E1257" s="179"/>
      <c r="F1257" s="227"/>
      <c r="G1257" s="228"/>
      <c r="H1257" s="228"/>
      <c r="I1257" s="229"/>
      <c r="J1257" s="289"/>
      <c r="K1257" s="288"/>
      <c r="L1257" s="288"/>
      <c r="M1257" s="311"/>
      <c r="N1257" s="312"/>
      <c r="O1257" s="311"/>
      <c r="P1257" s="311"/>
      <c r="Q1257" s="311"/>
      <c r="R1257" s="311"/>
      <c r="S1257" s="311"/>
      <c r="T1257" s="311"/>
      <c r="U1257" s="311"/>
      <c r="V1257" s="311"/>
      <c r="W1257" s="311"/>
      <c r="X1257" s="311"/>
      <c r="Y1257" s="311"/>
      <c r="Z1257" s="311"/>
      <c r="AA1257" s="311"/>
      <c r="AB1257" s="311"/>
      <c r="AC1257" s="311"/>
      <c r="AD1257" s="311"/>
      <c r="AE1257" s="311"/>
      <c r="AF1257" s="311"/>
      <c r="AG1257" s="311"/>
      <c r="AH1257" s="311"/>
      <c r="AI1257" s="311"/>
      <c r="AJ1257" s="311"/>
    </row>
    <row r="1258" spans="1:36" s="36" customFormat="1" ht="15.75" x14ac:dyDescent="0.2">
      <c r="A1258" s="187" t="s">
        <v>34</v>
      </c>
      <c r="B1258" s="92" t="s">
        <v>759</v>
      </c>
      <c r="C1258" s="100">
        <v>850</v>
      </c>
      <c r="D1258" s="259">
        <f>D1259+D1260</f>
        <v>120</v>
      </c>
      <c r="E1258" s="179"/>
      <c r="F1258" s="227"/>
      <c r="G1258" s="228"/>
      <c r="H1258" s="228"/>
      <c r="I1258" s="229"/>
      <c r="J1258" s="289"/>
      <c r="K1258" s="288"/>
      <c r="L1258" s="288"/>
      <c r="M1258" s="311"/>
      <c r="N1258" s="312"/>
      <c r="O1258" s="311"/>
      <c r="P1258" s="311"/>
      <c r="Q1258" s="311"/>
      <c r="R1258" s="311"/>
      <c r="S1258" s="311"/>
      <c r="T1258" s="311"/>
      <c r="U1258" s="311"/>
      <c r="V1258" s="311"/>
      <c r="W1258" s="311"/>
      <c r="X1258" s="311"/>
      <c r="Y1258" s="311"/>
      <c r="Z1258" s="311"/>
      <c r="AA1258" s="311"/>
      <c r="AB1258" s="311"/>
      <c r="AC1258" s="311"/>
      <c r="AD1258" s="311"/>
      <c r="AE1258" s="311"/>
      <c r="AF1258" s="311"/>
      <c r="AG1258" s="311"/>
      <c r="AH1258" s="311"/>
      <c r="AI1258" s="311"/>
      <c r="AJ1258" s="311"/>
    </row>
    <row r="1259" spans="1:36" s="36" customFormat="1" ht="15.75" x14ac:dyDescent="0.2">
      <c r="A1259" s="187" t="s">
        <v>79</v>
      </c>
      <c r="B1259" s="92" t="s">
        <v>759</v>
      </c>
      <c r="C1259" s="100" t="s">
        <v>80</v>
      </c>
      <c r="D1259" s="259">
        <v>112</v>
      </c>
      <c r="E1259" s="179"/>
      <c r="F1259" s="227"/>
      <c r="G1259" s="228"/>
      <c r="H1259" s="228"/>
      <c r="I1259" s="229"/>
      <c r="J1259" s="289"/>
      <c r="K1259" s="288"/>
      <c r="L1259" s="288"/>
      <c r="M1259" s="311"/>
      <c r="N1259" s="312"/>
      <c r="O1259" s="311"/>
      <c r="P1259" s="311"/>
      <c r="Q1259" s="311"/>
      <c r="R1259" s="311"/>
      <c r="S1259" s="311"/>
      <c r="T1259" s="311"/>
      <c r="U1259" s="311"/>
      <c r="V1259" s="311"/>
      <c r="W1259" s="311"/>
      <c r="X1259" s="311"/>
      <c r="Y1259" s="311"/>
      <c r="Z1259" s="311"/>
      <c r="AA1259" s="311"/>
      <c r="AB1259" s="311"/>
      <c r="AC1259" s="311"/>
      <c r="AD1259" s="311"/>
      <c r="AE1259" s="311"/>
      <c r="AF1259" s="311"/>
      <c r="AG1259" s="311"/>
      <c r="AH1259" s="311"/>
      <c r="AI1259" s="311"/>
      <c r="AJ1259" s="311"/>
    </row>
    <row r="1260" spans="1:36" ht="15.75" x14ac:dyDescent="0.2">
      <c r="A1260" s="187" t="s">
        <v>81</v>
      </c>
      <c r="B1260" s="92" t="s">
        <v>759</v>
      </c>
      <c r="C1260" s="100" t="s">
        <v>82</v>
      </c>
      <c r="D1260" s="259">
        <v>8</v>
      </c>
      <c r="E1260" s="154"/>
      <c r="F1260" s="227"/>
      <c r="G1260" s="313"/>
      <c r="H1260" s="313"/>
      <c r="I1260" s="229"/>
    </row>
    <row r="1261" spans="1:36" s="57" customFormat="1" ht="15.75" x14ac:dyDescent="0.25">
      <c r="A1261" s="7" t="s">
        <v>47</v>
      </c>
      <c r="B1261" s="78" t="s">
        <v>425</v>
      </c>
      <c r="C1261" s="79"/>
      <c r="D1261" s="255">
        <f t="shared" ref="D1261:D1262" si="144">D1262</f>
        <v>1936</v>
      </c>
      <c r="E1261" s="152"/>
      <c r="F1261" s="342"/>
      <c r="G1261" s="343"/>
      <c r="H1261" s="343"/>
      <c r="I1261" s="344"/>
      <c r="J1261" s="296"/>
      <c r="K1261" s="298"/>
      <c r="L1261" s="298"/>
      <c r="M1261" s="332"/>
      <c r="N1261" s="333"/>
      <c r="O1261" s="332"/>
      <c r="P1261" s="332"/>
      <c r="Q1261" s="332"/>
      <c r="R1261" s="332"/>
      <c r="S1261" s="332"/>
      <c r="T1261" s="332"/>
      <c r="U1261" s="332"/>
      <c r="V1261" s="332"/>
      <c r="W1261" s="332"/>
      <c r="X1261" s="332"/>
      <c r="Y1261" s="332"/>
      <c r="Z1261" s="332"/>
      <c r="AA1261" s="332"/>
      <c r="AB1261" s="332"/>
      <c r="AC1261" s="332"/>
      <c r="AD1261" s="332"/>
      <c r="AE1261" s="332"/>
      <c r="AF1261" s="332"/>
      <c r="AG1261" s="332"/>
      <c r="AH1261" s="332"/>
      <c r="AI1261" s="332"/>
      <c r="AJ1261" s="332"/>
    </row>
    <row r="1262" spans="1:36" s="36" customFormat="1" ht="47.25" x14ac:dyDescent="0.2">
      <c r="A1262" s="33" t="s">
        <v>38</v>
      </c>
      <c r="B1262" s="92" t="s">
        <v>425</v>
      </c>
      <c r="C1262" s="100">
        <v>100</v>
      </c>
      <c r="D1262" s="259">
        <f t="shared" si="144"/>
        <v>1936</v>
      </c>
      <c r="E1262" s="154"/>
      <c r="F1262" s="342"/>
      <c r="G1262" s="345"/>
      <c r="H1262" s="345"/>
      <c r="I1262" s="344"/>
      <c r="J1262" s="289"/>
      <c r="K1262" s="288"/>
      <c r="L1262" s="288"/>
      <c r="M1262" s="311"/>
      <c r="N1262" s="312"/>
      <c r="O1262" s="311"/>
      <c r="P1262" s="311"/>
      <c r="Q1262" s="311"/>
      <c r="R1262" s="311"/>
      <c r="S1262" s="311"/>
      <c r="T1262" s="311"/>
      <c r="U1262" s="311"/>
      <c r="V1262" s="311"/>
      <c r="W1262" s="311"/>
      <c r="X1262" s="311"/>
      <c r="Y1262" s="311"/>
      <c r="Z1262" s="311"/>
      <c r="AA1262" s="311"/>
      <c r="AB1262" s="311"/>
      <c r="AC1262" s="311"/>
      <c r="AD1262" s="311"/>
      <c r="AE1262" s="311"/>
      <c r="AF1262" s="311"/>
      <c r="AG1262" s="311"/>
      <c r="AH1262" s="311"/>
      <c r="AI1262" s="311"/>
      <c r="AJ1262" s="311"/>
    </row>
    <row r="1263" spans="1:36" s="36" customFormat="1" ht="15.75" x14ac:dyDescent="0.2">
      <c r="A1263" s="33" t="s">
        <v>8</v>
      </c>
      <c r="B1263" s="92" t="s">
        <v>425</v>
      </c>
      <c r="C1263" s="100">
        <v>120</v>
      </c>
      <c r="D1263" s="259">
        <f>D1264+D1265</f>
        <v>1936</v>
      </c>
      <c r="E1263" s="154"/>
      <c r="F1263" s="342"/>
      <c r="G1263" s="345"/>
      <c r="H1263" s="345"/>
      <c r="I1263" s="344"/>
      <c r="J1263" s="289"/>
      <c r="K1263" s="288"/>
      <c r="L1263" s="288"/>
      <c r="M1263" s="311"/>
      <c r="N1263" s="312"/>
      <c r="O1263" s="311"/>
      <c r="P1263" s="311"/>
      <c r="Q1263" s="311"/>
      <c r="R1263" s="311"/>
      <c r="S1263" s="311"/>
      <c r="T1263" s="311"/>
      <c r="U1263" s="311"/>
      <c r="V1263" s="311"/>
      <c r="W1263" s="311"/>
      <c r="X1263" s="311"/>
      <c r="Y1263" s="311"/>
      <c r="Z1263" s="311"/>
      <c r="AA1263" s="311"/>
      <c r="AB1263" s="311"/>
      <c r="AC1263" s="311"/>
      <c r="AD1263" s="311"/>
      <c r="AE1263" s="311"/>
      <c r="AF1263" s="311"/>
      <c r="AG1263" s="311"/>
      <c r="AH1263" s="311"/>
      <c r="AI1263" s="311"/>
      <c r="AJ1263" s="311"/>
    </row>
    <row r="1264" spans="1:36" s="36" customFormat="1" ht="15.75" x14ac:dyDescent="0.2">
      <c r="A1264" s="33" t="s">
        <v>263</v>
      </c>
      <c r="B1264" s="92" t="s">
        <v>425</v>
      </c>
      <c r="C1264" s="100" t="s">
        <v>75</v>
      </c>
      <c r="D1264" s="259">
        <v>1487</v>
      </c>
      <c r="E1264" s="154"/>
      <c r="F1264" s="342"/>
      <c r="G1264" s="345"/>
      <c r="H1264" s="345"/>
      <c r="I1264" s="344"/>
      <c r="J1264" s="289"/>
      <c r="K1264" s="288"/>
      <c r="L1264" s="288"/>
      <c r="M1264" s="311"/>
      <c r="N1264" s="312"/>
      <c r="O1264" s="311"/>
      <c r="P1264" s="311"/>
      <c r="Q1264" s="311"/>
      <c r="R1264" s="311"/>
      <c r="S1264" s="311"/>
      <c r="T1264" s="311"/>
      <c r="U1264" s="311"/>
      <c r="V1264" s="311"/>
      <c r="W1264" s="311"/>
      <c r="X1264" s="311"/>
      <c r="Y1264" s="311"/>
      <c r="Z1264" s="311"/>
      <c r="AA1264" s="311"/>
      <c r="AB1264" s="311"/>
      <c r="AC1264" s="311"/>
      <c r="AD1264" s="311"/>
      <c r="AE1264" s="311"/>
      <c r="AF1264" s="311"/>
      <c r="AG1264" s="311"/>
      <c r="AH1264" s="311"/>
      <c r="AI1264" s="311"/>
      <c r="AJ1264" s="311"/>
    </row>
    <row r="1265" spans="1:36" s="36" customFormat="1" ht="47.25" x14ac:dyDescent="0.25">
      <c r="A1265" s="220" t="s">
        <v>160</v>
      </c>
      <c r="B1265" s="92" t="s">
        <v>425</v>
      </c>
      <c r="C1265" s="100" t="s">
        <v>159</v>
      </c>
      <c r="D1265" s="259">
        <v>449</v>
      </c>
      <c r="E1265" s="154"/>
      <c r="F1265" s="342"/>
      <c r="G1265" s="345"/>
      <c r="H1265" s="345"/>
      <c r="I1265" s="344"/>
      <c r="J1265" s="289"/>
      <c r="K1265" s="288"/>
      <c r="L1265" s="288"/>
      <c r="M1265" s="311"/>
      <c r="N1265" s="312"/>
      <c r="O1265" s="311"/>
      <c r="P1265" s="311"/>
      <c r="Q1265" s="311"/>
      <c r="R1265" s="311"/>
      <c r="S1265" s="311"/>
      <c r="T1265" s="311"/>
      <c r="U1265" s="311"/>
      <c r="V1265" s="311"/>
      <c r="W1265" s="311"/>
      <c r="X1265" s="311"/>
      <c r="Y1265" s="311"/>
      <c r="Z1265" s="311"/>
      <c r="AA1265" s="311"/>
      <c r="AB1265" s="311"/>
      <c r="AC1265" s="311"/>
      <c r="AD1265" s="311"/>
      <c r="AE1265" s="311"/>
      <c r="AF1265" s="311"/>
      <c r="AG1265" s="311"/>
      <c r="AH1265" s="311"/>
      <c r="AI1265" s="311"/>
      <c r="AJ1265" s="311"/>
    </row>
    <row r="1266" spans="1:36" s="57" customFormat="1" ht="47.25" x14ac:dyDescent="0.25">
      <c r="A1266" s="7" t="s">
        <v>814</v>
      </c>
      <c r="B1266" s="78" t="s">
        <v>813</v>
      </c>
      <c r="C1266" s="79"/>
      <c r="D1266" s="255">
        <f>D1267+D1272+D1276</f>
        <v>76281.578399999999</v>
      </c>
      <c r="E1266" s="152"/>
      <c r="F1266" s="342"/>
      <c r="G1266" s="343"/>
      <c r="H1266" s="343"/>
      <c r="I1266" s="344"/>
      <c r="J1266" s="296"/>
      <c r="K1266" s="298"/>
      <c r="L1266" s="298"/>
      <c r="M1266" s="332"/>
      <c r="N1266" s="333"/>
      <c r="O1266" s="332"/>
      <c r="P1266" s="332"/>
      <c r="Q1266" s="332"/>
      <c r="R1266" s="332"/>
      <c r="S1266" s="332"/>
      <c r="T1266" s="332"/>
      <c r="U1266" s="332"/>
      <c r="V1266" s="332"/>
      <c r="W1266" s="332"/>
      <c r="X1266" s="332"/>
      <c r="Y1266" s="332"/>
      <c r="Z1266" s="332"/>
      <c r="AA1266" s="332"/>
      <c r="AB1266" s="332"/>
      <c r="AC1266" s="332"/>
      <c r="AD1266" s="332"/>
      <c r="AE1266" s="332"/>
      <c r="AF1266" s="332"/>
      <c r="AG1266" s="332"/>
      <c r="AH1266" s="332"/>
      <c r="AI1266" s="332"/>
      <c r="AJ1266" s="332"/>
    </row>
    <row r="1267" spans="1:36" s="55" customFormat="1" ht="47.25" x14ac:dyDescent="0.25">
      <c r="A1267" s="9" t="s">
        <v>29</v>
      </c>
      <c r="B1267" s="92" t="s">
        <v>813</v>
      </c>
      <c r="C1267" s="100" t="s">
        <v>30</v>
      </c>
      <c r="D1267" s="259">
        <f>D1268</f>
        <v>54143.8</v>
      </c>
      <c r="E1267" s="179"/>
      <c r="F1267" s="342"/>
      <c r="G1267" s="343"/>
      <c r="H1267" s="343"/>
      <c r="I1267" s="344"/>
      <c r="J1267" s="339"/>
      <c r="K1267" s="340"/>
      <c r="L1267" s="340"/>
      <c r="M1267" s="341"/>
      <c r="N1267" s="333"/>
      <c r="O1267" s="341"/>
      <c r="P1267" s="341"/>
      <c r="Q1267" s="341"/>
      <c r="R1267" s="341"/>
      <c r="S1267" s="341"/>
      <c r="T1267" s="341"/>
      <c r="U1267" s="341"/>
      <c r="V1267" s="341"/>
      <c r="W1267" s="341"/>
      <c r="X1267" s="341"/>
      <c r="Y1267" s="341"/>
      <c r="Z1267" s="341"/>
      <c r="AA1267" s="341"/>
      <c r="AB1267" s="341"/>
      <c r="AC1267" s="341"/>
      <c r="AD1267" s="341"/>
      <c r="AE1267" s="341"/>
      <c r="AF1267" s="341"/>
      <c r="AG1267" s="341"/>
      <c r="AH1267" s="341"/>
      <c r="AI1267" s="341"/>
      <c r="AJ1267" s="341"/>
    </row>
    <row r="1268" spans="1:36" s="55" customFormat="1" ht="15.75" x14ac:dyDescent="0.25">
      <c r="A1268" s="9" t="s">
        <v>32</v>
      </c>
      <c r="B1268" s="92" t="s">
        <v>813</v>
      </c>
      <c r="C1268" s="100" t="s">
        <v>31</v>
      </c>
      <c r="D1268" s="259">
        <f>D1269+D1270+D1271</f>
        <v>54143.8</v>
      </c>
      <c r="E1268" s="179"/>
      <c r="F1268" s="342"/>
      <c r="G1268" s="343"/>
      <c r="H1268" s="343"/>
      <c r="I1268" s="344"/>
      <c r="J1268" s="339"/>
      <c r="K1268" s="340"/>
      <c r="L1268" s="340"/>
      <c r="M1268" s="341"/>
      <c r="N1268" s="333"/>
      <c r="O1268" s="341"/>
      <c r="P1268" s="341"/>
      <c r="Q1268" s="341"/>
      <c r="R1268" s="341"/>
      <c r="S1268" s="341"/>
      <c r="T1268" s="341"/>
      <c r="U1268" s="341"/>
      <c r="V1268" s="341"/>
      <c r="W1268" s="341"/>
      <c r="X1268" s="341"/>
      <c r="Y1268" s="341"/>
      <c r="Z1268" s="341"/>
      <c r="AA1268" s="341"/>
      <c r="AB1268" s="341"/>
      <c r="AC1268" s="341"/>
      <c r="AD1268" s="341"/>
      <c r="AE1268" s="341"/>
      <c r="AF1268" s="341"/>
      <c r="AG1268" s="341"/>
      <c r="AH1268" s="341"/>
      <c r="AI1268" s="341"/>
      <c r="AJ1268" s="341"/>
    </row>
    <row r="1269" spans="1:36" s="55" customFormat="1" ht="15.75" x14ac:dyDescent="0.25">
      <c r="A1269" s="9" t="s">
        <v>262</v>
      </c>
      <c r="B1269" s="92" t="s">
        <v>813</v>
      </c>
      <c r="C1269" s="100" t="s">
        <v>88</v>
      </c>
      <c r="D1269" s="259">
        <f>36254-1435.7</f>
        <v>34818.300000000003</v>
      </c>
      <c r="E1269" s="179"/>
      <c r="F1269" s="342"/>
      <c r="G1269" s="346"/>
      <c r="H1269" s="346"/>
      <c r="I1269" s="344"/>
      <c r="J1269" s="339"/>
      <c r="K1269" s="340"/>
      <c r="L1269" s="340"/>
      <c r="M1269" s="341"/>
      <c r="N1269" s="333"/>
      <c r="O1269" s="341"/>
      <c r="P1269" s="341"/>
      <c r="Q1269" s="341"/>
      <c r="R1269" s="341"/>
      <c r="S1269" s="341"/>
      <c r="T1269" s="341"/>
      <c r="U1269" s="341"/>
      <c r="V1269" s="341"/>
      <c r="W1269" s="341"/>
      <c r="X1269" s="341"/>
      <c r="Y1269" s="341"/>
      <c r="Z1269" s="341"/>
      <c r="AA1269" s="341"/>
      <c r="AB1269" s="341"/>
      <c r="AC1269" s="341"/>
      <c r="AD1269" s="341"/>
      <c r="AE1269" s="341"/>
      <c r="AF1269" s="341"/>
      <c r="AG1269" s="341"/>
      <c r="AH1269" s="341"/>
      <c r="AI1269" s="341"/>
      <c r="AJ1269" s="341"/>
    </row>
    <row r="1270" spans="1:36" s="55" customFormat="1" ht="31.5" x14ac:dyDescent="0.25">
      <c r="A1270" s="220" t="s">
        <v>90</v>
      </c>
      <c r="B1270" s="92" t="s">
        <v>813</v>
      </c>
      <c r="C1270" s="100" t="s">
        <v>89</v>
      </c>
      <c r="D1270" s="259">
        <f>7322-555.1</f>
        <v>6766.9</v>
      </c>
      <c r="E1270" s="179"/>
      <c r="F1270" s="342"/>
      <c r="G1270" s="346"/>
      <c r="H1270" s="346"/>
      <c r="I1270" s="344"/>
      <c r="J1270" s="339"/>
      <c r="K1270" s="340"/>
      <c r="L1270" s="340"/>
      <c r="M1270" s="341"/>
      <c r="N1270" s="333"/>
      <c r="O1270" s="341"/>
      <c r="P1270" s="341"/>
      <c r="Q1270" s="341"/>
      <c r="R1270" s="341"/>
      <c r="S1270" s="341"/>
      <c r="T1270" s="341"/>
      <c r="U1270" s="341"/>
      <c r="V1270" s="341"/>
      <c r="W1270" s="341"/>
      <c r="X1270" s="341"/>
      <c r="Y1270" s="341"/>
      <c r="Z1270" s="341"/>
      <c r="AA1270" s="341"/>
      <c r="AB1270" s="341"/>
      <c r="AC1270" s="341"/>
      <c r="AD1270" s="341"/>
      <c r="AE1270" s="341"/>
      <c r="AF1270" s="341"/>
      <c r="AG1270" s="341"/>
      <c r="AH1270" s="341"/>
      <c r="AI1270" s="341"/>
      <c r="AJ1270" s="341"/>
    </row>
    <row r="1271" spans="1:36" s="55" customFormat="1" ht="31.5" x14ac:dyDescent="0.25">
      <c r="A1271" s="220" t="s">
        <v>157</v>
      </c>
      <c r="B1271" s="92" t="s">
        <v>813</v>
      </c>
      <c r="C1271" s="100" t="s">
        <v>156</v>
      </c>
      <c r="D1271" s="259">
        <v>12558.6</v>
      </c>
      <c r="E1271" s="179"/>
      <c r="F1271" s="347"/>
      <c r="G1271" s="346"/>
      <c r="H1271" s="346"/>
      <c r="I1271" s="348"/>
      <c r="J1271" s="339"/>
      <c r="K1271" s="340"/>
      <c r="L1271" s="340"/>
      <c r="M1271" s="341"/>
      <c r="N1271" s="333"/>
      <c r="O1271" s="341"/>
      <c r="P1271" s="341"/>
      <c r="Q1271" s="341"/>
      <c r="R1271" s="341"/>
      <c r="S1271" s="341"/>
      <c r="T1271" s="341"/>
      <c r="U1271" s="341"/>
      <c r="V1271" s="341"/>
      <c r="W1271" s="341"/>
      <c r="X1271" s="341"/>
      <c r="Y1271" s="341"/>
      <c r="Z1271" s="341"/>
      <c r="AA1271" s="341"/>
      <c r="AB1271" s="341"/>
      <c r="AC1271" s="341"/>
      <c r="AD1271" s="341"/>
      <c r="AE1271" s="341"/>
      <c r="AF1271" s="341"/>
      <c r="AG1271" s="341"/>
      <c r="AH1271" s="341"/>
      <c r="AI1271" s="341"/>
      <c r="AJ1271" s="341"/>
    </row>
    <row r="1272" spans="1:36" s="55" customFormat="1" ht="31.5" x14ac:dyDescent="0.2">
      <c r="A1272" s="187" t="s">
        <v>532</v>
      </c>
      <c r="B1272" s="92" t="s">
        <v>813</v>
      </c>
      <c r="C1272" s="100">
        <v>200</v>
      </c>
      <c r="D1272" s="259">
        <f>D1273</f>
        <v>21645.778400000003</v>
      </c>
      <c r="E1272" s="179"/>
      <c r="F1272" s="342"/>
      <c r="G1272" s="343"/>
      <c r="H1272" s="343"/>
      <c r="I1272" s="344"/>
      <c r="J1272" s="339"/>
      <c r="K1272" s="340"/>
      <c r="L1272" s="340"/>
      <c r="M1272" s="341"/>
      <c r="N1272" s="333"/>
      <c r="O1272" s="341"/>
      <c r="P1272" s="341"/>
      <c r="Q1272" s="341"/>
      <c r="R1272" s="341"/>
      <c r="S1272" s="341"/>
      <c r="T1272" s="341"/>
      <c r="U1272" s="341"/>
      <c r="V1272" s="341"/>
      <c r="W1272" s="341"/>
      <c r="X1272" s="341"/>
      <c r="Y1272" s="341"/>
      <c r="Z1272" s="341"/>
      <c r="AA1272" s="341"/>
      <c r="AB1272" s="341"/>
      <c r="AC1272" s="341"/>
      <c r="AD1272" s="341"/>
      <c r="AE1272" s="341"/>
      <c r="AF1272" s="341"/>
      <c r="AG1272" s="341"/>
      <c r="AH1272" s="341"/>
      <c r="AI1272" s="341"/>
      <c r="AJ1272" s="341"/>
    </row>
    <row r="1273" spans="1:36" s="36" customFormat="1" ht="31.5" x14ac:dyDescent="0.2">
      <c r="A1273" s="33" t="s">
        <v>17</v>
      </c>
      <c r="B1273" s="92" t="s">
        <v>813</v>
      </c>
      <c r="C1273" s="100">
        <v>240</v>
      </c>
      <c r="D1273" s="259">
        <f>D1274+D1275</f>
        <v>21645.778400000003</v>
      </c>
      <c r="E1273" s="179"/>
      <c r="F1273" s="342"/>
      <c r="G1273" s="345"/>
      <c r="H1273" s="345"/>
      <c r="I1273" s="344"/>
      <c r="J1273" s="289"/>
      <c r="K1273" s="288"/>
      <c r="L1273" s="288"/>
      <c r="M1273" s="311"/>
      <c r="N1273" s="312"/>
      <c r="O1273" s="311"/>
      <c r="P1273" s="311"/>
      <c r="Q1273" s="311"/>
      <c r="R1273" s="311"/>
      <c r="S1273" s="311"/>
      <c r="T1273" s="311"/>
      <c r="U1273" s="311"/>
      <c r="V1273" s="311"/>
      <c r="W1273" s="311"/>
      <c r="X1273" s="311"/>
      <c r="Y1273" s="311"/>
      <c r="Z1273" s="311"/>
      <c r="AA1273" s="311"/>
      <c r="AB1273" s="311"/>
      <c r="AC1273" s="311"/>
      <c r="AD1273" s="311"/>
      <c r="AE1273" s="311"/>
      <c r="AF1273" s="311"/>
      <c r="AG1273" s="311"/>
      <c r="AH1273" s="311"/>
      <c r="AI1273" s="311"/>
      <c r="AJ1273" s="311"/>
    </row>
    <row r="1274" spans="1:36" s="36" customFormat="1" ht="31.5" x14ac:dyDescent="0.25">
      <c r="A1274" s="17" t="s">
        <v>438</v>
      </c>
      <c r="B1274" s="92" t="s">
        <v>813</v>
      </c>
      <c r="C1274" s="100" t="s">
        <v>439</v>
      </c>
      <c r="D1274" s="259">
        <f>1333+3014.699</f>
        <v>4347.6990000000005</v>
      </c>
      <c r="E1274" s="179"/>
      <c r="F1274" s="342"/>
      <c r="G1274" s="179"/>
      <c r="H1274" s="179"/>
      <c r="I1274" s="344"/>
      <c r="J1274" s="289"/>
      <c r="K1274" s="288"/>
      <c r="L1274" s="288"/>
      <c r="M1274" s="311"/>
      <c r="N1274" s="312"/>
      <c r="O1274" s="311"/>
      <c r="P1274" s="311"/>
      <c r="Q1274" s="311"/>
      <c r="R1274" s="311"/>
      <c r="S1274" s="311"/>
      <c r="T1274" s="311"/>
      <c r="U1274" s="311"/>
      <c r="V1274" s="311"/>
      <c r="W1274" s="311"/>
      <c r="X1274" s="311"/>
      <c r="Y1274" s="311"/>
      <c r="Z1274" s="311"/>
      <c r="AA1274" s="311"/>
      <c r="AB1274" s="311"/>
      <c r="AC1274" s="311"/>
      <c r="AD1274" s="311"/>
      <c r="AE1274" s="311"/>
      <c r="AF1274" s="311"/>
      <c r="AG1274" s="311"/>
      <c r="AH1274" s="311"/>
      <c r="AI1274" s="311"/>
      <c r="AJ1274" s="311"/>
    </row>
    <row r="1275" spans="1:36" s="36" customFormat="1" ht="15.75" x14ac:dyDescent="0.2">
      <c r="A1275" s="33" t="s">
        <v>801</v>
      </c>
      <c r="B1275" s="92" t="s">
        <v>813</v>
      </c>
      <c r="C1275" s="100" t="s">
        <v>78</v>
      </c>
      <c r="D1275" s="259">
        <f>2064+6326+8908.0794</f>
        <v>17298.079400000002</v>
      </c>
      <c r="E1275" s="179"/>
      <c r="F1275" s="342"/>
      <c r="G1275" s="349"/>
      <c r="H1275" s="349"/>
      <c r="I1275" s="350"/>
      <c r="J1275" s="289"/>
      <c r="K1275" s="288"/>
      <c r="L1275" s="288"/>
      <c r="M1275" s="311"/>
      <c r="N1275" s="312"/>
      <c r="O1275" s="311"/>
      <c r="P1275" s="311"/>
      <c r="Q1275" s="311"/>
      <c r="R1275" s="311"/>
      <c r="S1275" s="311"/>
      <c r="T1275" s="311"/>
      <c r="U1275" s="311"/>
      <c r="V1275" s="311"/>
      <c r="W1275" s="311"/>
      <c r="X1275" s="311"/>
      <c r="Y1275" s="311"/>
      <c r="Z1275" s="311"/>
      <c r="AA1275" s="311"/>
      <c r="AB1275" s="311"/>
      <c r="AC1275" s="311"/>
      <c r="AD1275" s="311"/>
      <c r="AE1275" s="311"/>
      <c r="AF1275" s="311"/>
      <c r="AG1275" s="311"/>
      <c r="AH1275" s="311"/>
      <c r="AI1275" s="311"/>
      <c r="AJ1275" s="311"/>
    </row>
    <row r="1276" spans="1:36" s="36" customFormat="1" ht="15.75" x14ac:dyDescent="0.2">
      <c r="A1276" s="33" t="s">
        <v>13</v>
      </c>
      <c r="B1276" s="92" t="s">
        <v>813</v>
      </c>
      <c r="C1276" s="100">
        <v>800</v>
      </c>
      <c r="D1276" s="259">
        <f>D1277</f>
        <v>492</v>
      </c>
      <c r="E1276" s="179"/>
      <c r="F1276" s="342"/>
      <c r="G1276" s="345"/>
      <c r="H1276" s="345"/>
      <c r="I1276" s="344"/>
      <c r="J1276" s="289"/>
      <c r="K1276" s="288"/>
      <c r="L1276" s="288"/>
      <c r="M1276" s="311"/>
      <c r="N1276" s="312"/>
      <c r="O1276" s="311"/>
      <c r="P1276" s="311"/>
      <c r="Q1276" s="311"/>
      <c r="R1276" s="311"/>
      <c r="S1276" s="311"/>
      <c r="T1276" s="311"/>
      <c r="U1276" s="311"/>
      <c r="V1276" s="311"/>
      <c r="W1276" s="311"/>
      <c r="X1276" s="311"/>
      <c r="Y1276" s="311"/>
      <c r="Z1276" s="311"/>
      <c r="AA1276" s="311"/>
      <c r="AB1276" s="311"/>
      <c r="AC1276" s="311"/>
      <c r="AD1276" s="311"/>
      <c r="AE1276" s="311"/>
      <c r="AF1276" s="311"/>
      <c r="AG1276" s="311"/>
      <c r="AH1276" s="311"/>
      <c r="AI1276" s="311"/>
      <c r="AJ1276" s="311"/>
    </row>
    <row r="1277" spans="1:36" s="36" customFormat="1" ht="15.75" x14ac:dyDescent="0.25">
      <c r="A1277" s="220" t="s">
        <v>34</v>
      </c>
      <c r="B1277" s="92" t="s">
        <v>813</v>
      </c>
      <c r="C1277" s="100">
        <v>850</v>
      </c>
      <c r="D1277" s="259">
        <f>D1278+D1279</f>
        <v>492</v>
      </c>
      <c r="E1277" s="179"/>
      <c r="F1277" s="342"/>
      <c r="G1277" s="345"/>
      <c r="H1277" s="345"/>
      <c r="I1277" s="344"/>
      <c r="J1277" s="289"/>
      <c r="K1277" s="288"/>
      <c r="L1277" s="288"/>
      <c r="M1277" s="311"/>
      <c r="N1277" s="312"/>
      <c r="O1277" s="311"/>
      <c r="P1277" s="311"/>
      <c r="Q1277" s="311"/>
      <c r="R1277" s="311"/>
      <c r="S1277" s="311"/>
      <c r="T1277" s="311"/>
      <c r="U1277" s="311"/>
      <c r="V1277" s="311"/>
      <c r="W1277" s="311"/>
      <c r="X1277" s="311"/>
      <c r="Y1277" s="311"/>
      <c r="Z1277" s="311"/>
      <c r="AA1277" s="311"/>
      <c r="AB1277" s="311"/>
      <c r="AC1277" s="311"/>
      <c r="AD1277" s="311"/>
      <c r="AE1277" s="311"/>
      <c r="AF1277" s="311"/>
      <c r="AG1277" s="311"/>
      <c r="AH1277" s="311"/>
      <c r="AI1277" s="311"/>
      <c r="AJ1277" s="311"/>
    </row>
    <row r="1278" spans="1:36" s="36" customFormat="1" ht="15.75" x14ac:dyDescent="0.25">
      <c r="A1278" s="220" t="s">
        <v>79</v>
      </c>
      <c r="B1278" s="92" t="s">
        <v>813</v>
      </c>
      <c r="C1278" s="100" t="s">
        <v>80</v>
      </c>
      <c r="D1278" s="259">
        <v>302</v>
      </c>
      <c r="E1278" s="179"/>
      <c r="F1278" s="342"/>
      <c r="G1278" s="345"/>
      <c r="H1278" s="345"/>
      <c r="I1278" s="344"/>
      <c r="J1278" s="289"/>
      <c r="K1278" s="288"/>
      <c r="L1278" s="288"/>
      <c r="M1278" s="311"/>
      <c r="N1278" s="312"/>
      <c r="O1278" s="311"/>
      <c r="P1278" s="311"/>
      <c r="Q1278" s="311"/>
      <c r="R1278" s="311"/>
      <c r="S1278" s="311"/>
      <c r="T1278" s="311"/>
      <c r="U1278" s="311"/>
      <c r="V1278" s="311"/>
      <c r="W1278" s="311"/>
      <c r="X1278" s="311"/>
      <c r="Y1278" s="311"/>
      <c r="Z1278" s="311"/>
      <c r="AA1278" s="311"/>
      <c r="AB1278" s="311"/>
      <c r="AC1278" s="311"/>
      <c r="AD1278" s="311"/>
      <c r="AE1278" s="311"/>
      <c r="AF1278" s="311"/>
      <c r="AG1278" s="311"/>
      <c r="AH1278" s="311"/>
      <c r="AI1278" s="311"/>
      <c r="AJ1278" s="311"/>
    </row>
    <row r="1279" spans="1:36" ht="15.75" x14ac:dyDescent="0.25">
      <c r="A1279" s="220" t="s">
        <v>81</v>
      </c>
      <c r="B1279" s="92" t="s">
        <v>813</v>
      </c>
      <c r="C1279" s="100" t="s">
        <v>82</v>
      </c>
      <c r="D1279" s="259">
        <f>190</f>
        <v>190</v>
      </c>
      <c r="E1279" s="154"/>
      <c r="F1279" s="342"/>
      <c r="I1279" s="344"/>
    </row>
    <row r="1280" spans="1:36" ht="15.75" x14ac:dyDescent="0.25">
      <c r="A1280" s="220"/>
      <c r="B1280" s="92"/>
      <c r="C1280" s="100"/>
      <c r="D1280" s="259"/>
      <c r="E1280" s="154"/>
      <c r="F1280" s="227"/>
      <c r="G1280" s="313"/>
      <c r="H1280" s="313"/>
      <c r="I1280" s="229"/>
    </row>
    <row r="1281" spans="1:36" s="57" customFormat="1" ht="15.75" x14ac:dyDescent="0.25">
      <c r="A1281" s="7" t="s">
        <v>431</v>
      </c>
      <c r="B1281" s="78" t="s">
        <v>426</v>
      </c>
      <c r="C1281" s="79"/>
      <c r="D1281" s="255">
        <f>D1282+D1287+D1291</f>
        <v>373044.12160000001</v>
      </c>
      <c r="E1281" s="152"/>
      <c r="F1281" s="227"/>
      <c r="G1281" s="331"/>
      <c r="H1281" s="331"/>
      <c r="I1281" s="229"/>
      <c r="J1281" s="296"/>
      <c r="K1281" s="298"/>
      <c r="L1281" s="298"/>
      <c r="M1281" s="332"/>
      <c r="N1281" s="333"/>
      <c r="O1281" s="332"/>
      <c r="P1281" s="332"/>
      <c r="Q1281" s="332"/>
      <c r="R1281" s="332"/>
      <c r="S1281" s="332"/>
      <c r="T1281" s="332"/>
      <c r="U1281" s="332"/>
      <c r="V1281" s="332"/>
      <c r="W1281" s="332"/>
      <c r="X1281" s="332"/>
      <c r="Y1281" s="332"/>
      <c r="Z1281" s="332"/>
      <c r="AA1281" s="332"/>
      <c r="AB1281" s="332"/>
      <c r="AC1281" s="332"/>
      <c r="AD1281" s="332"/>
      <c r="AE1281" s="332"/>
      <c r="AF1281" s="332"/>
      <c r="AG1281" s="332"/>
      <c r="AH1281" s="332"/>
      <c r="AI1281" s="332"/>
      <c r="AJ1281" s="332"/>
    </row>
    <row r="1282" spans="1:36" s="36" customFormat="1" ht="47.25" x14ac:dyDescent="0.2">
      <c r="A1282" s="33" t="s">
        <v>38</v>
      </c>
      <c r="B1282" s="92" t="s">
        <v>426</v>
      </c>
      <c r="C1282" s="100">
        <v>100</v>
      </c>
      <c r="D1282" s="259">
        <f>D1283</f>
        <v>356347.9</v>
      </c>
      <c r="E1282" s="154"/>
      <c r="F1282" s="227"/>
      <c r="G1282" s="228"/>
      <c r="H1282" s="228"/>
      <c r="I1282" s="229"/>
      <c r="J1282" s="289"/>
      <c r="K1282" s="288"/>
      <c r="L1282" s="288"/>
      <c r="M1282" s="311"/>
      <c r="N1282" s="312"/>
      <c r="O1282" s="311"/>
      <c r="P1282" s="311"/>
      <c r="Q1282" s="311"/>
      <c r="R1282" s="311"/>
      <c r="S1282" s="311"/>
      <c r="T1282" s="311"/>
      <c r="U1282" s="311"/>
      <c r="V1282" s="311"/>
      <c r="W1282" s="311"/>
      <c r="X1282" s="311"/>
      <c r="Y1282" s="311"/>
      <c r="Z1282" s="311"/>
      <c r="AA1282" s="311"/>
      <c r="AB1282" s="311"/>
      <c r="AC1282" s="311"/>
      <c r="AD1282" s="311"/>
      <c r="AE1282" s="311"/>
      <c r="AF1282" s="311"/>
      <c r="AG1282" s="311"/>
      <c r="AH1282" s="311"/>
      <c r="AI1282" s="311"/>
      <c r="AJ1282" s="311"/>
    </row>
    <row r="1283" spans="1:36" s="36" customFormat="1" ht="15.75" x14ac:dyDescent="0.2">
      <c r="A1283" s="33" t="s">
        <v>8</v>
      </c>
      <c r="B1283" s="92" t="s">
        <v>426</v>
      </c>
      <c r="C1283" s="100">
        <v>120</v>
      </c>
      <c r="D1283" s="259">
        <f>D1284+D1285+D1286</f>
        <v>356347.9</v>
      </c>
      <c r="E1283" s="154"/>
      <c r="F1283" s="227"/>
      <c r="G1283" s="228"/>
      <c r="H1283" s="228"/>
      <c r="I1283" s="229"/>
      <c r="J1283" s="289"/>
      <c r="K1283" s="288"/>
      <c r="L1283" s="288"/>
      <c r="M1283" s="311"/>
      <c r="N1283" s="312"/>
      <c r="O1283" s="311"/>
      <c r="P1283" s="311"/>
      <c r="Q1283" s="311"/>
      <c r="R1283" s="311"/>
      <c r="S1283" s="311"/>
      <c r="T1283" s="311"/>
      <c r="U1283" s="311"/>
      <c r="V1283" s="311"/>
      <c r="W1283" s="311"/>
      <c r="X1283" s="311"/>
      <c r="Y1283" s="311"/>
      <c r="Z1283" s="311"/>
      <c r="AA1283" s="311"/>
      <c r="AB1283" s="311"/>
      <c r="AC1283" s="311"/>
      <c r="AD1283" s="311"/>
      <c r="AE1283" s="311"/>
      <c r="AF1283" s="311"/>
      <c r="AG1283" s="311"/>
      <c r="AH1283" s="311"/>
      <c r="AI1283" s="311"/>
      <c r="AJ1283" s="311"/>
    </row>
    <row r="1284" spans="1:36" s="36" customFormat="1" ht="15.75" x14ac:dyDescent="0.2">
      <c r="A1284" s="33" t="s">
        <v>263</v>
      </c>
      <c r="B1284" s="92" t="s">
        <v>426</v>
      </c>
      <c r="C1284" s="100" t="s">
        <v>75</v>
      </c>
      <c r="D1284" s="259">
        <f>158763+10029+8516+7363+16679-1377.3+3921</f>
        <v>203893.7</v>
      </c>
      <c r="E1284" s="154"/>
      <c r="F1284" s="227"/>
      <c r="G1284" s="228"/>
      <c r="H1284" s="228"/>
      <c r="I1284" s="229"/>
      <c r="J1284" s="289"/>
      <c r="K1284" s="288"/>
      <c r="L1284" s="288"/>
      <c r="M1284" s="311"/>
      <c r="N1284" s="312"/>
      <c r="O1284" s="311"/>
      <c r="P1284" s="311"/>
      <c r="Q1284" s="311"/>
      <c r="R1284" s="311"/>
      <c r="S1284" s="311"/>
      <c r="T1284" s="311"/>
      <c r="U1284" s="311"/>
      <c r="V1284" s="311"/>
      <c r="W1284" s="311"/>
      <c r="X1284" s="311"/>
      <c r="Y1284" s="311"/>
      <c r="Z1284" s="311"/>
      <c r="AA1284" s="311"/>
      <c r="AB1284" s="311"/>
      <c r="AC1284" s="311"/>
      <c r="AD1284" s="311"/>
      <c r="AE1284" s="311"/>
      <c r="AF1284" s="311"/>
      <c r="AG1284" s="311"/>
      <c r="AH1284" s="311"/>
      <c r="AI1284" s="311"/>
      <c r="AJ1284" s="311"/>
    </row>
    <row r="1285" spans="1:36" s="36" customFormat="1" ht="31.5" x14ac:dyDescent="0.2">
      <c r="A1285" s="33" t="s">
        <v>76</v>
      </c>
      <c r="B1285" s="92" t="s">
        <v>426</v>
      </c>
      <c r="C1285" s="100" t="s">
        <v>77</v>
      </c>
      <c r="D1285" s="259">
        <f>57370+2876+2582+2109+5793+420.7-25</f>
        <v>71125.7</v>
      </c>
      <c r="E1285" s="154"/>
      <c r="F1285" s="227"/>
      <c r="G1285" s="228"/>
      <c r="H1285" s="228"/>
      <c r="I1285" s="229"/>
      <c r="J1285" s="289"/>
      <c r="K1285" s="288"/>
      <c r="L1285" s="288"/>
      <c r="M1285" s="311"/>
      <c r="N1285" s="312"/>
      <c r="O1285" s="311"/>
      <c r="P1285" s="311"/>
      <c r="Q1285" s="311"/>
      <c r="R1285" s="311"/>
      <c r="S1285" s="311"/>
      <c r="T1285" s="311"/>
      <c r="U1285" s="311"/>
      <c r="V1285" s="311"/>
      <c r="W1285" s="311"/>
      <c r="X1285" s="311"/>
      <c r="Y1285" s="311"/>
      <c r="Z1285" s="311"/>
      <c r="AA1285" s="311"/>
      <c r="AB1285" s="311"/>
      <c r="AC1285" s="311"/>
      <c r="AD1285" s="311"/>
      <c r="AE1285" s="311"/>
      <c r="AF1285" s="311"/>
      <c r="AG1285" s="311"/>
      <c r="AH1285" s="311"/>
      <c r="AI1285" s="311"/>
      <c r="AJ1285" s="311"/>
    </row>
    <row r="1286" spans="1:36" s="36" customFormat="1" ht="47.25" x14ac:dyDescent="0.25">
      <c r="A1286" s="220" t="s">
        <v>160</v>
      </c>
      <c r="B1286" s="92" t="s">
        <v>426</v>
      </c>
      <c r="C1286" s="100" t="s">
        <v>159</v>
      </c>
      <c r="D1286" s="259">
        <f>63504+3861+3352+2861+6787-256.5+1220</f>
        <v>81328.5</v>
      </c>
      <c r="E1286" s="154"/>
      <c r="F1286" s="227"/>
      <c r="G1286" s="228"/>
      <c r="H1286" s="228"/>
      <c r="I1286" s="229"/>
      <c r="J1286" s="289"/>
      <c r="K1286" s="288"/>
      <c r="L1286" s="288"/>
      <c r="M1286" s="311"/>
      <c r="N1286" s="312"/>
      <c r="O1286" s="311"/>
      <c r="P1286" s="311"/>
      <c r="Q1286" s="311"/>
      <c r="R1286" s="311"/>
      <c r="S1286" s="311"/>
      <c r="T1286" s="311"/>
      <c r="U1286" s="311"/>
      <c r="V1286" s="311"/>
      <c r="W1286" s="311"/>
      <c r="X1286" s="311"/>
      <c r="Y1286" s="311"/>
      <c r="Z1286" s="311"/>
      <c r="AA1286" s="311"/>
      <c r="AB1286" s="311"/>
      <c r="AC1286" s="311"/>
      <c r="AD1286" s="311"/>
      <c r="AE1286" s="311"/>
      <c r="AF1286" s="311"/>
      <c r="AG1286" s="311"/>
      <c r="AH1286" s="311"/>
      <c r="AI1286" s="311"/>
      <c r="AJ1286" s="311"/>
    </row>
    <row r="1287" spans="1:36" ht="31.5" x14ac:dyDescent="0.2">
      <c r="A1287" s="187" t="s">
        <v>532</v>
      </c>
      <c r="B1287" s="92" t="s">
        <v>426</v>
      </c>
      <c r="C1287" s="91">
        <v>200</v>
      </c>
      <c r="D1287" s="264">
        <f>D1288</f>
        <v>14709.221599999999</v>
      </c>
      <c r="E1287" s="165"/>
      <c r="F1287" s="227"/>
      <c r="G1287" s="313"/>
      <c r="H1287" s="313"/>
      <c r="I1287" s="229"/>
    </row>
    <row r="1288" spans="1:36" ht="31.5" x14ac:dyDescent="0.2">
      <c r="A1288" s="33" t="s">
        <v>17</v>
      </c>
      <c r="B1288" s="92" t="s">
        <v>426</v>
      </c>
      <c r="C1288" s="91">
        <v>240</v>
      </c>
      <c r="D1288" s="264">
        <f>D1289+D1290</f>
        <v>14709.221599999999</v>
      </c>
      <c r="E1288" s="165"/>
      <c r="F1288" s="227"/>
      <c r="G1288" s="313"/>
      <c r="H1288" s="313"/>
      <c r="I1288" s="229"/>
    </row>
    <row r="1289" spans="1:36" ht="31.5" x14ac:dyDescent="0.25">
      <c r="A1289" s="17" t="s">
        <v>438</v>
      </c>
      <c r="B1289" s="92" t="s">
        <v>426</v>
      </c>
      <c r="C1289" s="91" t="s">
        <v>439</v>
      </c>
      <c r="D1289" s="264">
        <f>4655-300-3014.699+54</f>
        <v>1394.3009999999999</v>
      </c>
      <c r="E1289" s="165"/>
      <c r="F1289" s="227"/>
      <c r="G1289" s="313"/>
      <c r="H1289" s="313"/>
      <c r="I1289" s="229"/>
    </row>
    <row r="1290" spans="1:36" ht="15.75" x14ac:dyDescent="0.2">
      <c r="A1290" s="33" t="s">
        <v>801</v>
      </c>
      <c r="B1290" s="92" t="s">
        <v>426</v>
      </c>
      <c r="C1290" s="91" t="s">
        <v>78</v>
      </c>
      <c r="D1290" s="264">
        <f>23445-1500+100+170+200-363-349-8908.0794+520</f>
        <v>13314.920599999999</v>
      </c>
      <c r="E1290" s="165"/>
      <c r="F1290" s="227"/>
      <c r="G1290" s="313"/>
      <c r="H1290" s="313"/>
      <c r="I1290" s="351"/>
    </row>
    <row r="1291" spans="1:36" s="36" customFormat="1" ht="15.75" x14ac:dyDescent="0.2">
      <c r="A1291" s="33" t="s">
        <v>13</v>
      </c>
      <c r="B1291" s="92" t="s">
        <v>426</v>
      </c>
      <c r="C1291" s="91">
        <v>800</v>
      </c>
      <c r="D1291" s="264">
        <f t="shared" ref="D1291" si="145">D1292</f>
        <v>1987</v>
      </c>
      <c r="E1291" s="165"/>
      <c r="F1291" s="227"/>
      <c r="G1291" s="228"/>
      <c r="H1291" s="228"/>
      <c r="I1291" s="229"/>
      <c r="J1291" s="289"/>
      <c r="K1291" s="288"/>
      <c r="L1291" s="288"/>
      <c r="M1291" s="311"/>
      <c r="N1291" s="312"/>
      <c r="O1291" s="311"/>
      <c r="P1291" s="311"/>
      <c r="Q1291" s="311"/>
      <c r="R1291" s="311"/>
      <c r="S1291" s="311"/>
      <c r="T1291" s="311"/>
      <c r="U1291" s="311"/>
      <c r="V1291" s="311"/>
      <c r="W1291" s="311"/>
      <c r="X1291" s="311"/>
      <c r="Y1291" s="311"/>
      <c r="Z1291" s="311"/>
      <c r="AA1291" s="311"/>
      <c r="AB1291" s="311"/>
      <c r="AC1291" s="311"/>
      <c r="AD1291" s="311"/>
      <c r="AE1291" s="311"/>
      <c r="AF1291" s="311"/>
      <c r="AG1291" s="311"/>
      <c r="AH1291" s="311"/>
      <c r="AI1291" s="311"/>
      <c r="AJ1291" s="311"/>
    </row>
    <row r="1292" spans="1:36" ht="15.75" x14ac:dyDescent="0.25">
      <c r="A1292" s="220" t="s">
        <v>34</v>
      </c>
      <c r="B1292" s="92" t="s">
        <v>426</v>
      </c>
      <c r="C1292" s="91">
        <v>850</v>
      </c>
      <c r="D1292" s="264">
        <f>D1293+D1294+D1295</f>
        <v>1987</v>
      </c>
      <c r="E1292" s="165"/>
      <c r="F1292" s="227"/>
      <c r="G1292" s="313"/>
      <c r="H1292" s="313"/>
      <c r="I1292" s="229"/>
    </row>
    <row r="1293" spans="1:36" ht="15.75" x14ac:dyDescent="0.25">
      <c r="A1293" s="220" t="s">
        <v>79</v>
      </c>
      <c r="B1293" s="92" t="s">
        <v>426</v>
      </c>
      <c r="C1293" s="91" t="s">
        <v>80</v>
      </c>
      <c r="D1293" s="264">
        <f>1965-304+62</f>
        <v>1723</v>
      </c>
      <c r="E1293" s="165"/>
      <c r="F1293" s="227"/>
      <c r="G1293" s="313"/>
      <c r="H1293" s="313"/>
      <c r="I1293" s="229"/>
      <c r="K1293" s="289"/>
      <c r="L1293" s="289"/>
    </row>
    <row r="1294" spans="1:36" ht="15.75" x14ac:dyDescent="0.25">
      <c r="A1294" s="220" t="s">
        <v>81</v>
      </c>
      <c r="B1294" s="141" t="s">
        <v>426</v>
      </c>
      <c r="C1294" s="148" t="s">
        <v>82</v>
      </c>
      <c r="D1294" s="238">
        <f>50+100</f>
        <v>150</v>
      </c>
      <c r="E1294" s="180"/>
      <c r="F1294" s="227"/>
      <c r="G1294" s="313"/>
      <c r="H1294" s="313"/>
      <c r="I1294" s="229"/>
    </row>
    <row r="1295" spans="1:36" ht="15.75" x14ac:dyDescent="0.25">
      <c r="A1295" s="220" t="s">
        <v>370</v>
      </c>
      <c r="B1295" s="141" t="s">
        <v>426</v>
      </c>
      <c r="C1295" s="148" t="s">
        <v>369</v>
      </c>
      <c r="D1295" s="238">
        <f>50+2+12+50</f>
        <v>114</v>
      </c>
      <c r="E1295" s="180"/>
      <c r="F1295" s="227"/>
      <c r="G1295" s="313"/>
      <c r="H1295" s="313"/>
      <c r="I1295" s="229"/>
    </row>
    <row r="1296" spans="1:36" s="57" customFormat="1" ht="15.75" x14ac:dyDescent="0.25">
      <c r="A1296" s="7" t="s">
        <v>791</v>
      </c>
      <c r="B1296" s="78" t="s">
        <v>766</v>
      </c>
      <c r="C1296" s="79"/>
      <c r="D1296" s="255">
        <f>D1297</f>
        <v>19963</v>
      </c>
      <c r="E1296" s="152"/>
      <c r="F1296" s="227"/>
      <c r="G1296" s="331"/>
      <c r="H1296" s="331"/>
      <c r="I1296" s="229"/>
      <c r="J1296" s="296"/>
      <c r="K1296" s="298"/>
      <c r="L1296" s="298"/>
      <c r="M1296" s="332"/>
      <c r="N1296" s="333"/>
      <c r="O1296" s="332"/>
      <c r="P1296" s="332"/>
      <c r="Q1296" s="332"/>
      <c r="R1296" s="332"/>
      <c r="S1296" s="332"/>
      <c r="T1296" s="332"/>
      <c r="U1296" s="332"/>
      <c r="V1296" s="332"/>
      <c r="W1296" s="332"/>
      <c r="X1296" s="332"/>
      <c r="Y1296" s="332"/>
      <c r="Z1296" s="332"/>
      <c r="AA1296" s="332"/>
      <c r="AB1296" s="332"/>
      <c r="AC1296" s="332"/>
      <c r="AD1296" s="332"/>
      <c r="AE1296" s="332"/>
      <c r="AF1296" s="332"/>
      <c r="AG1296" s="332"/>
      <c r="AH1296" s="332"/>
      <c r="AI1296" s="332"/>
      <c r="AJ1296" s="332"/>
    </row>
    <row r="1297" spans="1:36" s="56" customFormat="1" ht="31.5" x14ac:dyDescent="0.2">
      <c r="A1297" s="187" t="s">
        <v>532</v>
      </c>
      <c r="B1297" s="92" t="s">
        <v>766</v>
      </c>
      <c r="C1297" s="91" t="s">
        <v>15</v>
      </c>
      <c r="D1297" s="259">
        <f t="shared" ref="D1297:D1298" si="146">D1298</f>
        <v>19963</v>
      </c>
      <c r="E1297" s="179"/>
      <c r="F1297" s="227"/>
      <c r="G1297" s="352"/>
      <c r="H1297" s="352"/>
      <c r="I1297" s="229"/>
      <c r="J1297" s="339"/>
      <c r="K1297" s="340"/>
      <c r="L1297" s="340"/>
      <c r="M1297" s="340"/>
      <c r="N1297" s="300"/>
      <c r="O1297" s="340"/>
      <c r="P1297" s="340"/>
      <c r="Q1297" s="340"/>
      <c r="R1297" s="340"/>
      <c r="S1297" s="340"/>
      <c r="T1297" s="340"/>
      <c r="U1297" s="340"/>
      <c r="V1297" s="340"/>
      <c r="W1297" s="340"/>
      <c r="X1297" s="340"/>
      <c r="Y1297" s="340"/>
      <c r="Z1297" s="340"/>
      <c r="AA1297" s="340"/>
      <c r="AB1297" s="340"/>
      <c r="AC1297" s="340"/>
      <c r="AD1297" s="340"/>
      <c r="AE1297" s="340"/>
      <c r="AF1297" s="340"/>
      <c r="AG1297" s="340"/>
      <c r="AH1297" s="340"/>
      <c r="AI1297" s="340"/>
      <c r="AJ1297" s="340"/>
    </row>
    <row r="1298" spans="1:36" s="56" customFormat="1" ht="31.5" x14ac:dyDescent="0.2">
      <c r="A1298" s="33" t="s">
        <v>17</v>
      </c>
      <c r="B1298" s="92" t="s">
        <v>766</v>
      </c>
      <c r="C1298" s="91" t="s">
        <v>16</v>
      </c>
      <c r="D1298" s="259">
        <f t="shared" si="146"/>
        <v>19963</v>
      </c>
      <c r="E1298" s="179"/>
      <c r="F1298" s="227"/>
      <c r="G1298" s="352"/>
      <c r="H1298" s="352"/>
      <c r="I1298" s="229"/>
      <c r="J1298" s="339"/>
      <c r="K1298" s="340"/>
      <c r="L1298" s="340"/>
      <c r="M1298" s="340"/>
      <c r="N1298" s="300"/>
      <c r="O1298" s="340"/>
      <c r="P1298" s="340"/>
      <c r="Q1298" s="340"/>
      <c r="R1298" s="340"/>
      <c r="S1298" s="340"/>
      <c r="T1298" s="340"/>
      <c r="U1298" s="340"/>
      <c r="V1298" s="340"/>
      <c r="W1298" s="340"/>
      <c r="X1298" s="340"/>
      <c r="Y1298" s="340"/>
      <c r="Z1298" s="340"/>
      <c r="AA1298" s="340"/>
      <c r="AB1298" s="340"/>
      <c r="AC1298" s="340"/>
      <c r="AD1298" s="340"/>
      <c r="AE1298" s="340"/>
      <c r="AF1298" s="340"/>
      <c r="AG1298" s="340"/>
      <c r="AH1298" s="340"/>
      <c r="AI1298" s="340"/>
      <c r="AJ1298" s="340"/>
    </row>
    <row r="1299" spans="1:36" s="56" customFormat="1" ht="15.75" x14ac:dyDescent="0.2">
      <c r="A1299" s="33" t="s">
        <v>801</v>
      </c>
      <c r="B1299" s="92" t="s">
        <v>766</v>
      </c>
      <c r="C1299" s="91" t="s">
        <v>78</v>
      </c>
      <c r="D1299" s="264">
        <f>17051-2200+5112</f>
        <v>19963</v>
      </c>
      <c r="E1299" s="181"/>
      <c r="F1299" s="227"/>
      <c r="G1299" s="352"/>
      <c r="H1299" s="352"/>
      <c r="I1299" s="229"/>
      <c r="J1299" s="339"/>
      <c r="K1299" s="340"/>
      <c r="L1299" s="340"/>
      <c r="M1299" s="340"/>
      <c r="N1299" s="300"/>
      <c r="O1299" s="340"/>
      <c r="P1299" s="340"/>
      <c r="Q1299" s="340"/>
      <c r="R1299" s="340"/>
      <c r="S1299" s="340"/>
      <c r="T1299" s="340"/>
      <c r="U1299" s="340"/>
      <c r="V1299" s="340"/>
      <c r="W1299" s="340"/>
      <c r="X1299" s="340"/>
      <c r="Y1299" s="340"/>
      <c r="Z1299" s="340"/>
      <c r="AA1299" s="340"/>
      <c r="AB1299" s="340"/>
      <c r="AC1299" s="340"/>
      <c r="AD1299" s="340"/>
      <c r="AE1299" s="340"/>
      <c r="AF1299" s="340"/>
      <c r="AG1299" s="340"/>
      <c r="AH1299" s="340"/>
      <c r="AI1299" s="340"/>
      <c r="AJ1299" s="340"/>
    </row>
    <row r="1300" spans="1:36" s="57" customFormat="1" ht="31.5" x14ac:dyDescent="0.25">
      <c r="A1300" s="7" t="s">
        <v>767</v>
      </c>
      <c r="B1300" s="78" t="s">
        <v>768</v>
      </c>
      <c r="C1300" s="79"/>
      <c r="D1300" s="255">
        <f>D1301</f>
        <v>2200</v>
      </c>
      <c r="E1300" s="152"/>
      <c r="F1300" s="227"/>
      <c r="G1300" s="331"/>
      <c r="H1300" s="331"/>
      <c r="I1300" s="229"/>
      <c r="J1300" s="296"/>
      <c r="K1300" s="298"/>
      <c r="L1300" s="298"/>
      <c r="M1300" s="332"/>
      <c r="N1300" s="333"/>
      <c r="O1300" s="332"/>
      <c r="P1300" s="332"/>
      <c r="Q1300" s="332"/>
      <c r="R1300" s="332"/>
      <c r="S1300" s="332"/>
      <c r="T1300" s="332"/>
      <c r="U1300" s="332"/>
      <c r="V1300" s="332"/>
      <c r="W1300" s="332"/>
      <c r="X1300" s="332"/>
      <c r="Y1300" s="332"/>
      <c r="Z1300" s="332"/>
      <c r="AA1300" s="332"/>
      <c r="AB1300" s="332"/>
      <c r="AC1300" s="332"/>
      <c r="AD1300" s="332"/>
      <c r="AE1300" s="332"/>
      <c r="AF1300" s="332"/>
      <c r="AG1300" s="332"/>
      <c r="AH1300" s="332"/>
      <c r="AI1300" s="332"/>
      <c r="AJ1300" s="332"/>
    </row>
    <row r="1301" spans="1:36" s="56" customFormat="1" ht="17.25" customHeight="1" x14ac:dyDescent="0.2">
      <c r="A1301" s="187" t="s">
        <v>532</v>
      </c>
      <c r="B1301" s="92" t="s">
        <v>768</v>
      </c>
      <c r="C1301" s="91" t="s">
        <v>15</v>
      </c>
      <c r="D1301" s="259">
        <f t="shared" ref="D1301:D1302" si="147">D1302</f>
        <v>2200</v>
      </c>
      <c r="E1301" s="179"/>
      <c r="F1301" s="227"/>
      <c r="G1301" s="352"/>
      <c r="H1301" s="352"/>
      <c r="I1301" s="229"/>
      <c r="J1301" s="339"/>
      <c r="K1301" s="340"/>
      <c r="L1301" s="340"/>
      <c r="M1301" s="340"/>
      <c r="N1301" s="300"/>
      <c r="O1301" s="340"/>
      <c r="P1301" s="340"/>
      <c r="Q1301" s="340"/>
      <c r="R1301" s="340"/>
      <c r="S1301" s="340"/>
      <c r="T1301" s="340"/>
      <c r="U1301" s="340"/>
      <c r="V1301" s="340"/>
      <c r="W1301" s="340"/>
      <c r="X1301" s="340"/>
      <c r="Y1301" s="340"/>
      <c r="Z1301" s="340"/>
      <c r="AA1301" s="340"/>
      <c r="AB1301" s="340"/>
      <c r="AC1301" s="340"/>
      <c r="AD1301" s="340"/>
      <c r="AE1301" s="340"/>
      <c r="AF1301" s="340"/>
      <c r="AG1301" s="340"/>
      <c r="AH1301" s="340"/>
      <c r="AI1301" s="340"/>
      <c r="AJ1301" s="340"/>
    </row>
    <row r="1302" spans="1:36" s="56" customFormat="1" ht="31.5" x14ac:dyDescent="0.2">
      <c r="A1302" s="33" t="s">
        <v>17</v>
      </c>
      <c r="B1302" s="92" t="s">
        <v>768</v>
      </c>
      <c r="C1302" s="91" t="s">
        <v>16</v>
      </c>
      <c r="D1302" s="259">
        <f t="shared" si="147"/>
        <v>2200</v>
      </c>
      <c r="E1302" s="179"/>
      <c r="F1302" s="227"/>
      <c r="G1302" s="352"/>
      <c r="H1302" s="352"/>
      <c r="I1302" s="229"/>
      <c r="J1302" s="339"/>
      <c r="K1302" s="340"/>
      <c r="L1302" s="340"/>
      <c r="M1302" s="340"/>
      <c r="N1302" s="300"/>
      <c r="O1302" s="340"/>
      <c r="P1302" s="340"/>
      <c r="Q1302" s="340"/>
      <c r="R1302" s="340"/>
      <c r="S1302" s="340"/>
      <c r="T1302" s="340"/>
      <c r="U1302" s="340"/>
      <c r="V1302" s="340"/>
      <c r="W1302" s="340"/>
      <c r="X1302" s="340"/>
      <c r="Y1302" s="340"/>
      <c r="Z1302" s="340"/>
      <c r="AA1302" s="340"/>
      <c r="AB1302" s="340"/>
      <c r="AC1302" s="340"/>
      <c r="AD1302" s="340"/>
      <c r="AE1302" s="340"/>
      <c r="AF1302" s="340"/>
      <c r="AG1302" s="340"/>
      <c r="AH1302" s="340"/>
      <c r="AI1302" s="340"/>
      <c r="AJ1302" s="340"/>
    </row>
    <row r="1303" spans="1:36" s="56" customFormat="1" ht="15.75" x14ac:dyDescent="0.2">
      <c r="A1303" s="33" t="s">
        <v>801</v>
      </c>
      <c r="B1303" s="92" t="s">
        <v>768</v>
      </c>
      <c r="C1303" s="91" t="s">
        <v>78</v>
      </c>
      <c r="D1303" s="264">
        <v>2200</v>
      </c>
      <c r="E1303" s="181"/>
      <c r="F1303" s="227"/>
      <c r="G1303" s="352"/>
      <c r="H1303" s="352"/>
      <c r="I1303" s="229"/>
      <c r="J1303" s="339"/>
      <c r="K1303" s="340"/>
      <c r="L1303" s="340"/>
      <c r="M1303" s="340"/>
      <c r="N1303" s="300"/>
      <c r="O1303" s="340"/>
      <c r="P1303" s="340"/>
      <c r="Q1303" s="340"/>
      <c r="R1303" s="340"/>
      <c r="S1303" s="340"/>
      <c r="T1303" s="340"/>
      <c r="U1303" s="340"/>
      <c r="V1303" s="340"/>
      <c r="W1303" s="340"/>
      <c r="X1303" s="340"/>
      <c r="Y1303" s="340"/>
      <c r="Z1303" s="340"/>
      <c r="AA1303" s="340"/>
      <c r="AB1303" s="340"/>
      <c r="AC1303" s="340"/>
      <c r="AD1303" s="340"/>
      <c r="AE1303" s="340"/>
      <c r="AF1303" s="340"/>
      <c r="AG1303" s="340"/>
      <c r="AH1303" s="340"/>
      <c r="AI1303" s="340"/>
      <c r="AJ1303" s="340"/>
    </row>
    <row r="1304" spans="1:36" s="57" customFormat="1" ht="31.5" x14ac:dyDescent="0.25">
      <c r="A1304" s="7" t="s">
        <v>769</v>
      </c>
      <c r="B1304" s="78" t="s">
        <v>770</v>
      </c>
      <c r="C1304" s="79"/>
      <c r="D1304" s="255">
        <f>D1305</f>
        <v>2800</v>
      </c>
      <c r="E1304" s="152"/>
      <c r="F1304" s="227"/>
      <c r="G1304" s="331"/>
      <c r="H1304" s="331"/>
      <c r="I1304" s="229"/>
      <c r="J1304" s="296"/>
      <c r="K1304" s="298"/>
      <c r="L1304" s="298"/>
      <c r="M1304" s="332"/>
      <c r="N1304" s="333"/>
      <c r="O1304" s="332"/>
      <c r="P1304" s="332"/>
      <c r="Q1304" s="332"/>
      <c r="R1304" s="332"/>
      <c r="S1304" s="332"/>
      <c r="T1304" s="332"/>
      <c r="U1304" s="332"/>
      <c r="V1304" s="332"/>
      <c r="W1304" s="332"/>
      <c r="X1304" s="332"/>
      <c r="Y1304" s="332"/>
      <c r="Z1304" s="332"/>
      <c r="AA1304" s="332"/>
      <c r="AB1304" s="332"/>
      <c r="AC1304" s="332"/>
      <c r="AD1304" s="332"/>
      <c r="AE1304" s="332"/>
      <c r="AF1304" s="332"/>
      <c r="AG1304" s="332"/>
      <c r="AH1304" s="332"/>
      <c r="AI1304" s="332"/>
      <c r="AJ1304" s="332"/>
    </row>
    <row r="1305" spans="1:36" s="56" customFormat="1" ht="31.5" x14ac:dyDescent="0.2">
      <c r="A1305" s="187" t="s">
        <v>532</v>
      </c>
      <c r="B1305" s="92" t="s">
        <v>770</v>
      </c>
      <c r="C1305" s="91" t="s">
        <v>15</v>
      </c>
      <c r="D1305" s="259">
        <f t="shared" ref="D1305:D1306" si="148">D1306</f>
        <v>2800</v>
      </c>
      <c r="E1305" s="179"/>
      <c r="F1305" s="227"/>
      <c r="G1305" s="352"/>
      <c r="H1305" s="352"/>
      <c r="I1305" s="229"/>
      <c r="J1305" s="339"/>
      <c r="K1305" s="340"/>
      <c r="L1305" s="340"/>
      <c r="M1305" s="340"/>
      <c r="N1305" s="300"/>
      <c r="O1305" s="340"/>
      <c r="P1305" s="340"/>
      <c r="Q1305" s="340"/>
      <c r="R1305" s="340"/>
      <c r="S1305" s="340"/>
      <c r="T1305" s="340"/>
      <c r="U1305" s="340"/>
      <c r="V1305" s="340"/>
      <c r="W1305" s="340"/>
      <c r="X1305" s="340"/>
      <c r="Y1305" s="340"/>
      <c r="Z1305" s="340"/>
      <c r="AA1305" s="340"/>
      <c r="AB1305" s="340"/>
      <c r="AC1305" s="340"/>
      <c r="AD1305" s="340"/>
      <c r="AE1305" s="340"/>
      <c r="AF1305" s="340"/>
      <c r="AG1305" s="340"/>
      <c r="AH1305" s="340"/>
      <c r="AI1305" s="340"/>
      <c r="AJ1305" s="340"/>
    </row>
    <row r="1306" spans="1:36" s="56" customFormat="1" ht="31.5" x14ac:dyDescent="0.2">
      <c r="A1306" s="33" t="s">
        <v>17</v>
      </c>
      <c r="B1306" s="92" t="s">
        <v>770</v>
      </c>
      <c r="C1306" s="91" t="s">
        <v>16</v>
      </c>
      <c r="D1306" s="259">
        <f t="shared" si="148"/>
        <v>2800</v>
      </c>
      <c r="E1306" s="179"/>
      <c r="F1306" s="227"/>
      <c r="G1306" s="352"/>
      <c r="H1306" s="352"/>
      <c r="I1306" s="229"/>
      <c r="J1306" s="339"/>
      <c r="K1306" s="340"/>
      <c r="L1306" s="340"/>
      <c r="M1306" s="340"/>
      <c r="N1306" s="300"/>
      <c r="O1306" s="340"/>
      <c r="P1306" s="340"/>
      <c r="Q1306" s="340"/>
      <c r="R1306" s="340"/>
      <c r="S1306" s="340"/>
      <c r="T1306" s="340"/>
      <c r="U1306" s="340"/>
      <c r="V1306" s="340"/>
      <c r="W1306" s="340"/>
      <c r="X1306" s="340"/>
      <c r="Y1306" s="340"/>
      <c r="Z1306" s="340"/>
      <c r="AA1306" s="340"/>
      <c r="AB1306" s="340"/>
      <c r="AC1306" s="340"/>
      <c r="AD1306" s="340"/>
      <c r="AE1306" s="340"/>
      <c r="AF1306" s="340"/>
      <c r="AG1306" s="340"/>
      <c r="AH1306" s="340"/>
      <c r="AI1306" s="340"/>
      <c r="AJ1306" s="340"/>
    </row>
    <row r="1307" spans="1:36" s="56" customFormat="1" ht="15.75" x14ac:dyDescent="0.2">
      <c r="A1307" s="33" t="s">
        <v>801</v>
      </c>
      <c r="B1307" s="92" t="s">
        <v>770</v>
      </c>
      <c r="C1307" s="91" t="s">
        <v>78</v>
      </c>
      <c r="D1307" s="264">
        <f>3000-200</f>
        <v>2800</v>
      </c>
      <c r="E1307" s="181"/>
      <c r="F1307" s="227"/>
      <c r="G1307" s="352"/>
      <c r="H1307" s="352"/>
      <c r="I1307" s="229"/>
      <c r="J1307" s="339"/>
      <c r="K1307" s="340"/>
      <c r="L1307" s="340"/>
      <c r="M1307" s="340"/>
      <c r="N1307" s="300"/>
      <c r="O1307" s="340"/>
      <c r="P1307" s="340"/>
      <c r="Q1307" s="340"/>
      <c r="R1307" s="340"/>
      <c r="S1307" s="340"/>
      <c r="T1307" s="340"/>
      <c r="U1307" s="340"/>
      <c r="V1307" s="340"/>
      <c r="W1307" s="340"/>
      <c r="X1307" s="340"/>
      <c r="Y1307" s="340"/>
      <c r="Z1307" s="340"/>
      <c r="AA1307" s="340"/>
      <c r="AB1307" s="340"/>
      <c r="AC1307" s="340"/>
      <c r="AD1307" s="340"/>
      <c r="AE1307" s="340"/>
      <c r="AF1307" s="340"/>
      <c r="AG1307" s="340"/>
      <c r="AH1307" s="340"/>
      <c r="AI1307" s="340"/>
      <c r="AJ1307" s="340"/>
    </row>
    <row r="1308" spans="1:36" s="80" customFormat="1" ht="15.75" x14ac:dyDescent="0.2">
      <c r="A1308" s="77" t="s">
        <v>775</v>
      </c>
      <c r="B1308" s="78" t="s">
        <v>771</v>
      </c>
      <c r="C1308" s="79"/>
      <c r="D1308" s="255">
        <f>D1309</f>
        <v>63000</v>
      </c>
      <c r="E1308" s="152"/>
      <c r="F1308" s="227"/>
      <c r="G1308" s="343"/>
      <c r="H1308" s="343"/>
      <c r="I1308" s="229"/>
      <c r="J1308" s="353"/>
      <c r="K1308" s="354"/>
      <c r="L1308" s="354"/>
      <c r="M1308" s="355"/>
      <c r="N1308" s="356"/>
      <c r="O1308" s="355"/>
      <c r="P1308" s="355"/>
      <c r="Q1308" s="355"/>
      <c r="R1308" s="355"/>
      <c r="S1308" s="355"/>
      <c r="T1308" s="355"/>
      <c r="U1308" s="355"/>
      <c r="V1308" s="355"/>
      <c r="W1308" s="355"/>
      <c r="X1308" s="355"/>
      <c r="Y1308" s="355"/>
      <c r="Z1308" s="355"/>
      <c r="AA1308" s="355"/>
      <c r="AB1308" s="355"/>
      <c r="AC1308" s="355"/>
      <c r="AD1308" s="355"/>
      <c r="AE1308" s="355"/>
      <c r="AF1308" s="355"/>
      <c r="AG1308" s="355"/>
      <c r="AH1308" s="355"/>
      <c r="AI1308" s="355"/>
      <c r="AJ1308" s="355"/>
    </row>
    <row r="1309" spans="1:36" s="56" customFormat="1" ht="31.5" x14ac:dyDescent="0.2">
      <c r="A1309" s="187" t="s">
        <v>532</v>
      </c>
      <c r="B1309" s="92" t="s">
        <v>771</v>
      </c>
      <c r="C1309" s="91" t="s">
        <v>15</v>
      </c>
      <c r="D1309" s="259">
        <f t="shared" ref="D1309:D1310" si="149">D1310</f>
        <v>63000</v>
      </c>
      <c r="E1309" s="182"/>
      <c r="F1309" s="227"/>
      <c r="G1309" s="352"/>
      <c r="H1309" s="352"/>
      <c r="I1309" s="229"/>
      <c r="J1309" s="339"/>
      <c r="K1309" s="340"/>
      <c r="L1309" s="340"/>
      <c r="M1309" s="340"/>
      <c r="N1309" s="300"/>
      <c r="O1309" s="340"/>
      <c r="P1309" s="340"/>
      <c r="Q1309" s="340"/>
      <c r="R1309" s="340"/>
      <c r="S1309" s="340"/>
      <c r="T1309" s="340"/>
      <c r="U1309" s="340"/>
      <c r="V1309" s="340"/>
      <c r="W1309" s="340"/>
      <c r="X1309" s="340"/>
      <c r="Y1309" s="340"/>
      <c r="Z1309" s="340"/>
      <c r="AA1309" s="340"/>
      <c r="AB1309" s="340"/>
      <c r="AC1309" s="340"/>
      <c r="AD1309" s="340"/>
      <c r="AE1309" s="340"/>
      <c r="AF1309" s="340"/>
      <c r="AG1309" s="340"/>
      <c r="AH1309" s="340"/>
      <c r="AI1309" s="340"/>
      <c r="AJ1309" s="340"/>
    </row>
    <row r="1310" spans="1:36" s="56" customFormat="1" ht="31.5" x14ac:dyDescent="0.2">
      <c r="A1310" s="33" t="s">
        <v>17</v>
      </c>
      <c r="B1310" s="92" t="s">
        <v>771</v>
      </c>
      <c r="C1310" s="91" t="s">
        <v>16</v>
      </c>
      <c r="D1310" s="259">
        <f t="shared" si="149"/>
        <v>63000</v>
      </c>
      <c r="E1310" s="182"/>
      <c r="F1310" s="227"/>
      <c r="G1310" s="352"/>
      <c r="H1310" s="352"/>
      <c r="I1310" s="229"/>
      <c r="J1310" s="339"/>
      <c r="K1310" s="340"/>
      <c r="L1310" s="340"/>
      <c r="M1310" s="340"/>
      <c r="N1310" s="300"/>
      <c r="O1310" s="340"/>
      <c r="P1310" s="340"/>
      <c r="Q1310" s="340"/>
      <c r="R1310" s="340"/>
      <c r="S1310" s="340"/>
      <c r="T1310" s="340"/>
      <c r="U1310" s="340"/>
      <c r="V1310" s="340"/>
      <c r="W1310" s="340"/>
      <c r="X1310" s="340"/>
      <c r="Y1310" s="340"/>
      <c r="Z1310" s="340"/>
      <c r="AA1310" s="340"/>
      <c r="AB1310" s="340"/>
      <c r="AC1310" s="340"/>
      <c r="AD1310" s="340"/>
      <c r="AE1310" s="340"/>
      <c r="AF1310" s="340"/>
      <c r="AG1310" s="340"/>
      <c r="AH1310" s="340"/>
      <c r="AI1310" s="340"/>
      <c r="AJ1310" s="340"/>
    </row>
    <row r="1311" spans="1:36" s="56" customFormat="1" ht="15.75" x14ac:dyDescent="0.2">
      <c r="A1311" s="33" t="s">
        <v>801</v>
      </c>
      <c r="B1311" s="92" t="s">
        <v>771</v>
      </c>
      <c r="C1311" s="91" t="s">
        <v>78</v>
      </c>
      <c r="D1311" s="264">
        <f>40000+23000</f>
        <v>63000</v>
      </c>
      <c r="E1311" s="182"/>
      <c r="F1311" s="227"/>
      <c r="G1311" s="352"/>
      <c r="H1311" s="352"/>
      <c r="I1311" s="229"/>
      <c r="J1311" s="339"/>
      <c r="K1311" s="340"/>
      <c r="L1311" s="340"/>
      <c r="M1311" s="340"/>
      <c r="N1311" s="300"/>
      <c r="O1311" s="340"/>
      <c r="P1311" s="340"/>
      <c r="Q1311" s="340"/>
      <c r="R1311" s="340"/>
      <c r="S1311" s="340"/>
      <c r="T1311" s="340"/>
      <c r="U1311" s="340"/>
      <c r="V1311" s="340"/>
      <c r="W1311" s="340"/>
      <c r="X1311" s="340"/>
      <c r="Y1311" s="340"/>
      <c r="Z1311" s="340"/>
      <c r="AA1311" s="340"/>
      <c r="AB1311" s="340"/>
      <c r="AC1311" s="340"/>
      <c r="AD1311" s="340"/>
      <c r="AE1311" s="340"/>
      <c r="AF1311" s="340"/>
      <c r="AG1311" s="340"/>
      <c r="AH1311" s="340"/>
      <c r="AI1311" s="340"/>
      <c r="AJ1311" s="340"/>
    </row>
    <row r="1312" spans="1:36" s="57" customFormat="1" ht="31.5" x14ac:dyDescent="0.25">
      <c r="A1312" s="7" t="s">
        <v>148</v>
      </c>
      <c r="B1312" s="78" t="s">
        <v>427</v>
      </c>
      <c r="C1312" s="79"/>
      <c r="D1312" s="255">
        <f t="shared" ref="D1312:D1313" si="150">D1313</f>
        <v>5243</v>
      </c>
      <c r="E1312" s="152"/>
      <c r="F1312" s="227"/>
      <c r="G1312" s="331"/>
      <c r="H1312" s="331"/>
      <c r="I1312" s="229"/>
      <c r="J1312" s="296"/>
      <c r="K1312" s="298"/>
      <c r="L1312" s="298"/>
      <c r="M1312" s="332"/>
      <c r="N1312" s="333"/>
      <c r="O1312" s="332"/>
      <c r="P1312" s="332"/>
      <c r="Q1312" s="332"/>
      <c r="R1312" s="332"/>
      <c r="S1312" s="332"/>
      <c r="T1312" s="332"/>
      <c r="U1312" s="332"/>
      <c r="V1312" s="332"/>
      <c r="W1312" s="332"/>
      <c r="X1312" s="332"/>
      <c r="Y1312" s="332"/>
      <c r="Z1312" s="332"/>
      <c r="AA1312" s="332"/>
      <c r="AB1312" s="332"/>
      <c r="AC1312" s="332"/>
      <c r="AD1312" s="332"/>
      <c r="AE1312" s="332"/>
      <c r="AF1312" s="332"/>
      <c r="AG1312" s="332"/>
      <c r="AH1312" s="332"/>
      <c r="AI1312" s="332"/>
      <c r="AJ1312" s="332"/>
    </row>
    <row r="1313" spans="1:36" s="36" customFormat="1" ht="47.25" x14ac:dyDescent="0.25">
      <c r="A1313" s="42" t="s">
        <v>38</v>
      </c>
      <c r="B1313" s="100" t="s">
        <v>427</v>
      </c>
      <c r="C1313" s="100">
        <v>100</v>
      </c>
      <c r="D1313" s="259">
        <f t="shared" si="150"/>
        <v>5243</v>
      </c>
      <c r="E1313" s="154"/>
      <c r="F1313" s="227"/>
      <c r="G1313" s="228"/>
      <c r="H1313" s="228"/>
      <c r="I1313" s="229"/>
      <c r="J1313" s="289"/>
      <c r="K1313" s="288"/>
      <c r="L1313" s="288"/>
      <c r="M1313" s="311"/>
      <c r="N1313" s="312"/>
      <c r="O1313" s="311"/>
      <c r="P1313" s="311"/>
      <c r="Q1313" s="311"/>
      <c r="R1313" s="311"/>
      <c r="S1313" s="311"/>
      <c r="T1313" s="311"/>
      <c r="U1313" s="311"/>
      <c r="V1313" s="311"/>
      <c r="W1313" s="311"/>
      <c r="X1313" s="311"/>
      <c r="Y1313" s="311"/>
      <c r="Z1313" s="311"/>
      <c r="AA1313" s="311"/>
      <c r="AB1313" s="311"/>
      <c r="AC1313" s="311"/>
      <c r="AD1313" s="311"/>
      <c r="AE1313" s="311"/>
      <c r="AF1313" s="311"/>
      <c r="AG1313" s="311"/>
      <c r="AH1313" s="311"/>
      <c r="AI1313" s="311"/>
      <c r="AJ1313" s="311"/>
    </row>
    <row r="1314" spans="1:36" s="36" customFormat="1" ht="15.75" x14ac:dyDescent="0.25">
      <c r="A1314" s="42" t="s">
        <v>8</v>
      </c>
      <c r="B1314" s="100" t="s">
        <v>427</v>
      </c>
      <c r="C1314" s="100">
        <v>120</v>
      </c>
      <c r="D1314" s="259">
        <f>D1315+D1316+D1317</f>
        <v>5243</v>
      </c>
      <c r="E1314" s="154"/>
      <c r="F1314" s="227"/>
      <c r="G1314" s="228"/>
      <c r="H1314" s="228"/>
      <c r="I1314" s="229"/>
      <c r="J1314" s="289"/>
      <c r="K1314" s="288"/>
      <c r="L1314" s="288"/>
      <c r="M1314" s="311"/>
      <c r="N1314" s="312"/>
      <c r="O1314" s="311"/>
      <c r="P1314" s="311"/>
      <c r="Q1314" s="311"/>
      <c r="R1314" s="311"/>
      <c r="S1314" s="311"/>
      <c r="T1314" s="311"/>
      <c r="U1314" s="311"/>
      <c r="V1314" s="311"/>
      <c r="W1314" s="311"/>
      <c r="X1314" s="311"/>
      <c r="Y1314" s="311"/>
      <c r="Z1314" s="311"/>
      <c r="AA1314" s="311"/>
      <c r="AB1314" s="311"/>
      <c r="AC1314" s="311"/>
      <c r="AD1314" s="311"/>
      <c r="AE1314" s="311"/>
      <c r="AF1314" s="311"/>
      <c r="AG1314" s="311"/>
      <c r="AH1314" s="311"/>
      <c r="AI1314" s="311"/>
      <c r="AJ1314" s="311"/>
    </row>
    <row r="1315" spans="1:36" s="36" customFormat="1" ht="15.75" x14ac:dyDescent="0.25">
      <c r="A1315" s="220" t="s">
        <v>263</v>
      </c>
      <c r="B1315" s="100" t="s">
        <v>427</v>
      </c>
      <c r="C1315" s="100" t="s">
        <v>75</v>
      </c>
      <c r="D1315" s="259">
        <f>2050+1329</f>
        <v>3379</v>
      </c>
      <c r="E1315" s="154"/>
      <c r="F1315" s="227"/>
      <c r="G1315" s="228"/>
      <c r="H1315" s="228"/>
      <c r="I1315" s="229"/>
      <c r="J1315" s="289"/>
      <c r="K1315" s="289"/>
      <c r="L1315" s="289"/>
      <c r="M1315" s="311"/>
      <c r="N1315" s="312"/>
      <c r="O1315" s="311"/>
      <c r="P1315" s="311"/>
      <c r="Q1315" s="311"/>
      <c r="R1315" s="311"/>
      <c r="S1315" s="311"/>
      <c r="T1315" s="311"/>
      <c r="U1315" s="311"/>
      <c r="V1315" s="311"/>
      <c r="W1315" s="311"/>
      <c r="X1315" s="311"/>
      <c r="Y1315" s="311"/>
      <c r="Z1315" s="311"/>
      <c r="AA1315" s="311"/>
      <c r="AB1315" s="311"/>
      <c r="AC1315" s="311"/>
      <c r="AD1315" s="311"/>
      <c r="AE1315" s="311"/>
      <c r="AF1315" s="311"/>
      <c r="AG1315" s="311"/>
      <c r="AH1315" s="311"/>
      <c r="AI1315" s="311"/>
      <c r="AJ1315" s="311"/>
    </row>
    <row r="1316" spans="1:36" s="36" customFormat="1" ht="31.5" x14ac:dyDescent="0.2">
      <c r="A1316" s="33" t="s">
        <v>76</v>
      </c>
      <c r="B1316" s="100" t="s">
        <v>427</v>
      </c>
      <c r="C1316" s="100" t="s">
        <v>77</v>
      </c>
      <c r="D1316" s="259">
        <v>661</v>
      </c>
      <c r="E1316" s="154"/>
      <c r="F1316" s="227"/>
      <c r="G1316" s="228"/>
      <c r="H1316" s="228"/>
      <c r="I1316" s="229"/>
      <c r="J1316" s="289"/>
      <c r="K1316" s="289"/>
      <c r="L1316" s="289"/>
      <c r="M1316" s="311"/>
      <c r="N1316" s="312"/>
      <c r="O1316" s="311"/>
      <c r="P1316" s="311"/>
      <c r="Q1316" s="311"/>
      <c r="R1316" s="311"/>
      <c r="S1316" s="311"/>
      <c r="T1316" s="311"/>
      <c r="U1316" s="311"/>
      <c r="V1316" s="311"/>
      <c r="W1316" s="311"/>
      <c r="X1316" s="311"/>
      <c r="Y1316" s="311"/>
      <c r="Z1316" s="311"/>
      <c r="AA1316" s="311"/>
      <c r="AB1316" s="311"/>
      <c r="AC1316" s="311"/>
      <c r="AD1316" s="311"/>
      <c r="AE1316" s="311"/>
      <c r="AF1316" s="311"/>
      <c r="AG1316" s="311"/>
      <c r="AH1316" s="311"/>
      <c r="AI1316" s="311"/>
      <c r="AJ1316" s="311"/>
    </row>
    <row r="1317" spans="1:36" s="36" customFormat="1" ht="47.25" x14ac:dyDescent="0.25">
      <c r="A1317" s="220" t="s">
        <v>160</v>
      </c>
      <c r="B1317" s="100" t="s">
        <v>427</v>
      </c>
      <c r="C1317" s="100" t="s">
        <v>159</v>
      </c>
      <c r="D1317" s="259">
        <f>802+401</f>
        <v>1203</v>
      </c>
      <c r="E1317" s="154"/>
      <c r="F1317" s="227"/>
      <c r="G1317" s="228"/>
      <c r="H1317" s="228"/>
      <c r="I1317" s="229"/>
      <c r="J1317" s="289"/>
      <c r="K1317" s="289"/>
      <c r="L1317" s="289"/>
      <c r="M1317" s="311"/>
      <c r="N1317" s="312"/>
      <c r="O1317" s="311"/>
      <c r="P1317" s="311"/>
      <c r="Q1317" s="311"/>
      <c r="R1317" s="311"/>
      <c r="S1317" s="311"/>
      <c r="T1317" s="311"/>
      <c r="U1317" s="311"/>
      <c r="V1317" s="311"/>
      <c r="W1317" s="311"/>
      <c r="X1317" s="311"/>
      <c r="Y1317" s="311"/>
      <c r="Z1317" s="311"/>
      <c r="AA1317" s="311"/>
      <c r="AB1317" s="311"/>
      <c r="AC1317" s="311"/>
      <c r="AD1317" s="311"/>
      <c r="AE1317" s="311"/>
      <c r="AF1317" s="311"/>
      <c r="AG1317" s="311"/>
      <c r="AH1317" s="311"/>
      <c r="AI1317" s="311"/>
      <c r="AJ1317" s="311"/>
    </row>
    <row r="1318" spans="1:36" s="36" customFormat="1" ht="31.5" x14ac:dyDescent="0.2">
      <c r="A1318" s="77" t="s">
        <v>807</v>
      </c>
      <c r="B1318" s="78" t="s">
        <v>808</v>
      </c>
      <c r="C1318" s="78"/>
      <c r="D1318" s="255">
        <f>D1319</f>
        <v>6117</v>
      </c>
      <c r="E1318" s="154"/>
      <c r="F1318" s="227"/>
      <c r="G1318" s="228"/>
      <c r="H1318" s="228"/>
      <c r="I1318" s="229"/>
      <c r="J1318" s="289"/>
      <c r="K1318" s="288"/>
      <c r="L1318" s="288"/>
      <c r="M1318" s="311"/>
      <c r="N1318" s="312"/>
      <c r="O1318" s="311"/>
      <c r="P1318" s="311"/>
      <c r="Q1318" s="311"/>
      <c r="R1318" s="311"/>
      <c r="S1318" s="311"/>
      <c r="T1318" s="311"/>
      <c r="U1318" s="311"/>
      <c r="V1318" s="311"/>
      <c r="W1318" s="311"/>
      <c r="X1318" s="311"/>
      <c r="Y1318" s="311"/>
      <c r="Z1318" s="311"/>
      <c r="AA1318" s="311"/>
      <c r="AB1318" s="311"/>
      <c r="AC1318" s="311"/>
      <c r="AD1318" s="311"/>
      <c r="AE1318" s="311"/>
      <c r="AF1318" s="311"/>
      <c r="AG1318" s="311"/>
      <c r="AH1318" s="311"/>
      <c r="AI1318" s="311"/>
      <c r="AJ1318" s="311"/>
    </row>
    <row r="1319" spans="1:36" s="36" customFormat="1" ht="47.25" x14ac:dyDescent="0.2">
      <c r="A1319" s="186" t="s">
        <v>38</v>
      </c>
      <c r="B1319" s="100" t="s">
        <v>808</v>
      </c>
      <c r="C1319" s="100">
        <v>100</v>
      </c>
      <c r="D1319" s="259">
        <f>D1320</f>
        <v>6117</v>
      </c>
      <c r="E1319" s="154"/>
      <c r="F1319" s="227"/>
      <c r="G1319" s="228"/>
      <c r="H1319" s="228"/>
      <c r="I1319" s="229"/>
      <c r="J1319" s="289"/>
      <c r="K1319" s="288"/>
      <c r="L1319" s="288"/>
      <c r="M1319" s="311"/>
      <c r="N1319" s="312"/>
      <c r="O1319" s="311"/>
      <c r="P1319" s="311"/>
      <c r="Q1319" s="311"/>
      <c r="R1319" s="311"/>
      <c r="S1319" s="311"/>
      <c r="T1319" s="311"/>
      <c r="U1319" s="311"/>
      <c r="V1319" s="311"/>
      <c r="W1319" s="311"/>
      <c r="X1319" s="311"/>
      <c r="Y1319" s="311"/>
      <c r="Z1319" s="311"/>
      <c r="AA1319" s="311"/>
      <c r="AB1319" s="311"/>
      <c r="AC1319" s="311"/>
      <c r="AD1319" s="311"/>
      <c r="AE1319" s="311"/>
      <c r="AF1319" s="311"/>
      <c r="AG1319" s="311"/>
      <c r="AH1319" s="311"/>
      <c r="AI1319" s="311"/>
      <c r="AJ1319" s="311"/>
    </row>
    <row r="1320" spans="1:36" s="36" customFormat="1" ht="15.75" x14ac:dyDescent="0.2">
      <c r="A1320" s="186" t="s">
        <v>8</v>
      </c>
      <c r="B1320" s="100" t="s">
        <v>808</v>
      </c>
      <c r="C1320" s="100">
        <v>120</v>
      </c>
      <c r="D1320" s="259">
        <f>D1321+D1322+D1323</f>
        <v>6117</v>
      </c>
      <c r="E1320" s="154"/>
      <c r="F1320" s="227"/>
      <c r="G1320" s="228"/>
      <c r="H1320" s="228"/>
      <c r="I1320" s="229"/>
      <c r="J1320" s="289"/>
      <c r="K1320" s="288"/>
      <c r="L1320" s="288"/>
      <c r="M1320" s="311"/>
      <c r="N1320" s="312"/>
      <c r="O1320" s="311"/>
      <c r="P1320" s="311"/>
      <c r="Q1320" s="311"/>
      <c r="R1320" s="311"/>
      <c r="S1320" s="311"/>
      <c r="T1320" s="311"/>
      <c r="U1320" s="311"/>
      <c r="V1320" s="311"/>
      <c r="W1320" s="311"/>
      <c r="X1320" s="311"/>
      <c r="Y1320" s="311"/>
      <c r="Z1320" s="311"/>
      <c r="AA1320" s="311"/>
      <c r="AB1320" s="311"/>
      <c r="AC1320" s="311"/>
      <c r="AD1320" s="311"/>
      <c r="AE1320" s="311"/>
      <c r="AF1320" s="311"/>
      <c r="AG1320" s="311"/>
      <c r="AH1320" s="311"/>
      <c r="AI1320" s="311"/>
      <c r="AJ1320" s="311"/>
    </row>
    <row r="1321" spans="1:36" s="36" customFormat="1" ht="15.75" x14ac:dyDescent="0.2">
      <c r="A1321" s="187" t="s">
        <v>263</v>
      </c>
      <c r="B1321" s="100" t="s">
        <v>808</v>
      </c>
      <c r="C1321" s="100" t="s">
        <v>75</v>
      </c>
      <c r="D1321" s="259">
        <v>3382</v>
      </c>
      <c r="E1321" s="154"/>
      <c r="F1321" s="227"/>
      <c r="G1321" s="228"/>
      <c r="H1321" s="228"/>
      <c r="I1321" s="229"/>
      <c r="J1321" s="289"/>
      <c r="K1321" s="288"/>
      <c r="L1321" s="288"/>
      <c r="M1321" s="311"/>
      <c r="N1321" s="312"/>
      <c r="O1321" s="311"/>
      <c r="P1321" s="311"/>
      <c r="Q1321" s="311"/>
      <c r="R1321" s="311"/>
      <c r="S1321" s="311"/>
      <c r="T1321" s="311"/>
      <c r="U1321" s="311"/>
      <c r="V1321" s="311"/>
      <c r="W1321" s="311"/>
      <c r="X1321" s="311"/>
      <c r="Y1321" s="311"/>
      <c r="Z1321" s="311"/>
      <c r="AA1321" s="311"/>
      <c r="AB1321" s="311"/>
      <c r="AC1321" s="311"/>
      <c r="AD1321" s="311"/>
      <c r="AE1321" s="311"/>
      <c r="AF1321" s="311"/>
      <c r="AG1321" s="311"/>
      <c r="AH1321" s="311"/>
      <c r="AI1321" s="311"/>
      <c r="AJ1321" s="311"/>
    </row>
    <row r="1322" spans="1:36" s="36" customFormat="1" ht="31.5" x14ac:dyDescent="0.2">
      <c r="A1322" s="187" t="s">
        <v>76</v>
      </c>
      <c r="B1322" s="100" t="s">
        <v>808</v>
      </c>
      <c r="C1322" s="100" t="s">
        <v>77</v>
      </c>
      <c r="D1322" s="259">
        <v>1320</v>
      </c>
      <c r="E1322" s="154"/>
      <c r="F1322" s="227"/>
      <c r="G1322" s="228"/>
      <c r="H1322" s="228"/>
      <c r="I1322" s="229"/>
      <c r="J1322" s="289"/>
      <c r="K1322" s="288"/>
      <c r="L1322" s="288"/>
      <c r="M1322" s="311"/>
      <c r="N1322" s="312"/>
      <c r="O1322" s="311"/>
      <c r="P1322" s="311"/>
      <c r="Q1322" s="311"/>
      <c r="R1322" s="311"/>
      <c r="S1322" s="311"/>
      <c r="T1322" s="311"/>
      <c r="U1322" s="311"/>
      <c r="V1322" s="311"/>
      <c r="W1322" s="311"/>
      <c r="X1322" s="311"/>
      <c r="Y1322" s="311"/>
      <c r="Z1322" s="311"/>
      <c r="AA1322" s="311"/>
      <c r="AB1322" s="311"/>
      <c r="AC1322" s="311"/>
      <c r="AD1322" s="311"/>
      <c r="AE1322" s="311"/>
      <c r="AF1322" s="311"/>
      <c r="AG1322" s="311"/>
      <c r="AH1322" s="311"/>
      <c r="AI1322" s="311"/>
      <c r="AJ1322" s="311"/>
    </row>
    <row r="1323" spans="1:36" s="36" customFormat="1" ht="47.25" x14ac:dyDescent="0.2">
      <c r="A1323" s="187" t="s">
        <v>160</v>
      </c>
      <c r="B1323" s="100" t="s">
        <v>808</v>
      </c>
      <c r="C1323" s="100" t="s">
        <v>159</v>
      </c>
      <c r="D1323" s="259">
        <v>1415</v>
      </c>
      <c r="E1323" s="154"/>
      <c r="F1323" s="227"/>
      <c r="G1323" s="228"/>
      <c r="H1323" s="228"/>
      <c r="I1323" s="229"/>
      <c r="J1323" s="289"/>
      <c r="K1323" s="288"/>
      <c r="L1323" s="288"/>
      <c r="M1323" s="311"/>
      <c r="N1323" s="312"/>
      <c r="O1323" s="311"/>
      <c r="P1323" s="311"/>
      <c r="Q1323" s="311"/>
      <c r="R1323" s="311"/>
      <c r="S1323" s="311"/>
      <c r="T1323" s="311"/>
      <c r="U1323" s="311"/>
      <c r="V1323" s="311"/>
      <c r="W1323" s="311"/>
      <c r="X1323" s="311"/>
      <c r="Y1323" s="311"/>
      <c r="Z1323" s="311"/>
      <c r="AA1323" s="311"/>
      <c r="AB1323" s="311"/>
      <c r="AC1323" s="311"/>
      <c r="AD1323" s="311"/>
      <c r="AE1323" s="311"/>
      <c r="AF1323" s="311"/>
      <c r="AG1323" s="311"/>
      <c r="AH1323" s="311"/>
      <c r="AI1323" s="311"/>
      <c r="AJ1323" s="311"/>
    </row>
    <row r="1324" spans="1:36" s="57" customFormat="1" ht="15.75" x14ac:dyDescent="0.25">
      <c r="A1324" s="7" t="s">
        <v>429</v>
      </c>
      <c r="B1324" s="78" t="s">
        <v>428</v>
      </c>
      <c r="C1324" s="87"/>
      <c r="D1324" s="271">
        <f>D1325+D1328</f>
        <v>7104.3</v>
      </c>
      <c r="E1324" s="152"/>
      <c r="F1324" s="227"/>
      <c r="G1324" s="331"/>
      <c r="H1324" s="331"/>
      <c r="I1324" s="229"/>
      <c r="J1324" s="296"/>
      <c r="K1324" s="298"/>
      <c r="L1324" s="298"/>
      <c r="M1324" s="332"/>
      <c r="N1324" s="333"/>
      <c r="O1324" s="332"/>
      <c r="P1324" s="332"/>
      <c r="Q1324" s="332"/>
      <c r="R1324" s="332"/>
      <c r="S1324" s="332"/>
      <c r="T1324" s="332"/>
      <c r="U1324" s="332"/>
      <c r="V1324" s="332"/>
      <c r="W1324" s="332"/>
      <c r="X1324" s="332"/>
      <c r="Y1324" s="332"/>
      <c r="Z1324" s="332"/>
      <c r="AA1324" s="332"/>
      <c r="AB1324" s="332"/>
      <c r="AC1324" s="332"/>
      <c r="AD1324" s="332"/>
      <c r="AE1324" s="332"/>
      <c r="AF1324" s="332"/>
      <c r="AG1324" s="332"/>
      <c r="AH1324" s="332"/>
      <c r="AI1324" s="332"/>
      <c r="AJ1324" s="332"/>
    </row>
    <row r="1325" spans="1:36" ht="31.5" x14ac:dyDescent="0.2">
      <c r="A1325" s="187" t="s">
        <v>532</v>
      </c>
      <c r="B1325" s="100" t="s">
        <v>428</v>
      </c>
      <c r="C1325" s="91">
        <v>200</v>
      </c>
      <c r="D1325" s="264">
        <f t="shared" ref="D1325:D1326" si="151">D1326</f>
        <v>6154.3</v>
      </c>
      <c r="E1325" s="154"/>
      <c r="F1325" s="227"/>
      <c r="G1325" s="313"/>
      <c r="H1325" s="313"/>
      <c r="I1325" s="229"/>
    </row>
    <row r="1326" spans="1:36" ht="31.5" x14ac:dyDescent="0.2">
      <c r="A1326" s="33" t="s">
        <v>17</v>
      </c>
      <c r="B1326" s="100" t="s">
        <v>428</v>
      </c>
      <c r="C1326" s="91">
        <v>240</v>
      </c>
      <c r="D1326" s="264">
        <f t="shared" si="151"/>
        <v>6154.3</v>
      </c>
      <c r="E1326" s="154"/>
      <c r="F1326" s="227"/>
      <c r="G1326" s="313"/>
      <c r="H1326" s="313"/>
      <c r="I1326" s="229"/>
    </row>
    <row r="1327" spans="1:36" ht="15.75" x14ac:dyDescent="0.2">
      <c r="A1327" s="33" t="s">
        <v>801</v>
      </c>
      <c r="B1327" s="100" t="s">
        <v>428</v>
      </c>
      <c r="C1327" s="91" t="s">
        <v>78</v>
      </c>
      <c r="D1327" s="264">
        <f>4575-420.7+2000</f>
        <v>6154.3</v>
      </c>
      <c r="E1327" s="165"/>
      <c r="F1327" s="227"/>
      <c r="G1327" s="313"/>
      <c r="H1327" s="313"/>
      <c r="I1327" s="229"/>
    </row>
    <row r="1328" spans="1:36" ht="15.75" x14ac:dyDescent="0.25">
      <c r="A1328" s="220" t="s">
        <v>13</v>
      </c>
      <c r="B1328" s="100" t="s">
        <v>428</v>
      </c>
      <c r="C1328" s="91">
        <v>800</v>
      </c>
      <c r="D1328" s="264">
        <f>D1329</f>
        <v>950</v>
      </c>
      <c r="E1328" s="165"/>
      <c r="F1328" s="227"/>
      <c r="G1328" s="313"/>
      <c r="H1328" s="313"/>
      <c r="I1328" s="229"/>
    </row>
    <row r="1329" spans="1:36" ht="15.75" x14ac:dyDescent="0.25">
      <c r="A1329" s="220" t="s">
        <v>34</v>
      </c>
      <c r="B1329" s="100" t="s">
        <v>428</v>
      </c>
      <c r="C1329" s="91">
        <v>850</v>
      </c>
      <c r="D1329" s="259">
        <f>D1330</f>
        <v>950</v>
      </c>
      <c r="E1329" s="154"/>
      <c r="F1329" s="227"/>
      <c r="G1329" s="313"/>
      <c r="H1329" s="313"/>
      <c r="I1329" s="229"/>
    </row>
    <row r="1330" spans="1:36" ht="15.75" x14ac:dyDescent="0.25">
      <c r="A1330" s="220" t="s">
        <v>370</v>
      </c>
      <c r="B1330" s="100" t="s">
        <v>428</v>
      </c>
      <c r="C1330" s="91" t="s">
        <v>369</v>
      </c>
      <c r="D1330" s="259">
        <f>454+496</f>
        <v>950</v>
      </c>
      <c r="E1330" s="154"/>
      <c r="F1330" s="227"/>
      <c r="G1330" s="313"/>
      <c r="H1330" s="313"/>
      <c r="I1330" s="229"/>
    </row>
    <row r="1331" spans="1:36" s="36" customFormat="1" ht="31.5" x14ac:dyDescent="0.25">
      <c r="A1331" s="6" t="s">
        <v>746</v>
      </c>
      <c r="B1331" s="86" t="s">
        <v>760</v>
      </c>
      <c r="C1331" s="118"/>
      <c r="D1331" s="254">
        <f>D1332+D1341</f>
        <v>14344.5</v>
      </c>
      <c r="E1331" s="151"/>
      <c r="F1331" s="227"/>
      <c r="G1331" s="228"/>
      <c r="H1331" s="228"/>
      <c r="I1331" s="229"/>
      <c r="J1331" s="289"/>
      <c r="K1331" s="288"/>
      <c r="L1331" s="288"/>
      <c r="M1331" s="311"/>
      <c r="N1331" s="312"/>
      <c r="O1331" s="311"/>
      <c r="P1331" s="311"/>
      <c r="Q1331" s="311"/>
      <c r="R1331" s="311"/>
      <c r="S1331" s="311"/>
      <c r="T1331" s="311"/>
      <c r="U1331" s="311"/>
      <c r="V1331" s="311"/>
      <c r="W1331" s="311"/>
      <c r="X1331" s="311"/>
      <c r="Y1331" s="311"/>
      <c r="Z1331" s="311"/>
      <c r="AA1331" s="311"/>
      <c r="AB1331" s="311"/>
      <c r="AC1331" s="311"/>
      <c r="AD1331" s="311"/>
      <c r="AE1331" s="311"/>
      <c r="AF1331" s="311"/>
      <c r="AG1331" s="311"/>
      <c r="AH1331" s="311"/>
      <c r="AI1331" s="311"/>
      <c r="AJ1331" s="311"/>
    </row>
    <row r="1332" spans="1:36" s="36" customFormat="1" ht="15.75" x14ac:dyDescent="0.25">
      <c r="A1332" s="6" t="s">
        <v>754</v>
      </c>
      <c r="B1332" s="86" t="s">
        <v>761</v>
      </c>
      <c r="C1332" s="118"/>
      <c r="D1332" s="254">
        <f>D1333+D1337</f>
        <v>7722.4999999999991</v>
      </c>
      <c r="E1332" s="151"/>
      <c r="F1332" s="227"/>
      <c r="G1332" s="228"/>
      <c r="H1332" s="228"/>
      <c r="I1332" s="229"/>
      <c r="J1332" s="289"/>
      <c r="K1332" s="288"/>
      <c r="L1332" s="288"/>
      <c r="M1332" s="311"/>
      <c r="N1332" s="312"/>
      <c r="O1332" s="311"/>
      <c r="P1332" s="311"/>
      <c r="Q1332" s="311"/>
      <c r="R1332" s="311"/>
      <c r="S1332" s="311"/>
      <c r="T1332" s="311"/>
      <c r="U1332" s="311"/>
      <c r="V1332" s="311"/>
      <c r="W1332" s="311"/>
      <c r="X1332" s="311"/>
      <c r="Y1332" s="311"/>
      <c r="Z1332" s="311"/>
      <c r="AA1332" s="311"/>
      <c r="AB1332" s="311"/>
      <c r="AC1332" s="311"/>
      <c r="AD1332" s="311"/>
      <c r="AE1332" s="311"/>
      <c r="AF1332" s="311"/>
      <c r="AG1332" s="311"/>
      <c r="AH1332" s="311"/>
      <c r="AI1332" s="311"/>
      <c r="AJ1332" s="311"/>
    </row>
    <row r="1333" spans="1:36" s="36" customFormat="1" ht="47.25" x14ac:dyDescent="0.25">
      <c r="A1333" s="42" t="s">
        <v>38</v>
      </c>
      <c r="B1333" s="92" t="s">
        <v>761</v>
      </c>
      <c r="C1333" s="118" t="s">
        <v>30</v>
      </c>
      <c r="D1333" s="264">
        <f t="shared" ref="D1333" si="152">D1334</f>
        <v>6809.0999999999995</v>
      </c>
      <c r="E1333" s="154"/>
      <c r="F1333" s="227"/>
      <c r="G1333" s="228"/>
      <c r="H1333" s="228"/>
      <c r="I1333" s="229"/>
      <c r="J1333" s="289"/>
      <c r="K1333" s="288"/>
      <c r="L1333" s="288"/>
      <c r="M1333" s="311"/>
      <c r="N1333" s="312"/>
      <c r="O1333" s="311"/>
      <c r="P1333" s="311"/>
      <c r="Q1333" s="311"/>
      <c r="R1333" s="311"/>
      <c r="S1333" s="311"/>
      <c r="T1333" s="311"/>
      <c r="U1333" s="311"/>
      <c r="V1333" s="311"/>
      <c r="W1333" s="311"/>
      <c r="X1333" s="311"/>
      <c r="Y1333" s="311"/>
      <c r="Z1333" s="311"/>
      <c r="AA1333" s="311"/>
      <c r="AB1333" s="311"/>
      <c r="AC1333" s="311"/>
      <c r="AD1333" s="311"/>
      <c r="AE1333" s="311"/>
      <c r="AF1333" s="311"/>
      <c r="AG1333" s="311"/>
      <c r="AH1333" s="311"/>
      <c r="AI1333" s="311"/>
      <c r="AJ1333" s="311"/>
    </row>
    <row r="1334" spans="1:36" s="36" customFormat="1" ht="15.75" x14ac:dyDescent="0.25">
      <c r="A1334" s="42" t="s">
        <v>8</v>
      </c>
      <c r="B1334" s="92" t="s">
        <v>761</v>
      </c>
      <c r="C1334" s="118" t="s">
        <v>64</v>
      </c>
      <c r="D1334" s="264">
        <f>D1335+D1336</f>
        <v>6809.0999999999995</v>
      </c>
      <c r="E1334" s="154"/>
      <c r="F1334" s="227"/>
      <c r="G1334" s="228"/>
      <c r="H1334" s="228"/>
      <c r="I1334" s="229"/>
      <c r="J1334" s="289"/>
      <c r="K1334" s="288"/>
      <c r="L1334" s="288"/>
      <c r="M1334" s="311"/>
      <c r="N1334" s="312"/>
      <c r="O1334" s="311"/>
      <c r="P1334" s="311"/>
      <c r="Q1334" s="311"/>
      <c r="R1334" s="311"/>
      <c r="S1334" s="311"/>
      <c r="T1334" s="311"/>
      <c r="U1334" s="311"/>
      <c r="V1334" s="311"/>
      <c r="W1334" s="311"/>
      <c r="X1334" s="311"/>
      <c r="Y1334" s="311"/>
      <c r="Z1334" s="311"/>
      <c r="AA1334" s="311"/>
      <c r="AB1334" s="311"/>
      <c r="AC1334" s="311"/>
      <c r="AD1334" s="311"/>
      <c r="AE1334" s="311"/>
      <c r="AF1334" s="311"/>
      <c r="AG1334" s="311"/>
      <c r="AH1334" s="311"/>
      <c r="AI1334" s="311"/>
      <c r="AJ1334" s="311"/>
    </row>
    <row r="1335" spans="1:36" s="36" customFormat="1" ht="15.75" x14ac:dyDescent="0.25">
      <c r="A1335" s="220" t="s">
        <v>263</v>
      </c>
      <c r="B1335" s="92" t="s">
        <v>761</v>
      </c>
      <c r="C1335" s="127" t="s">
        <v>75</v>
      </c>
      <c r="D1335" s="264">
        <f>5014+215.7+65.2</f>
        <v>5294.9</v>
      </c>
      <c r="E1335" s="154"/>
      <c r="F1335" s="227"/>
      <c r="G1335" s="228"/>
      <c r="H1335" s="228"/>
      <c r="I1335" s="229"/>
      <c r="J1335" s="289"/>
      <c r="K1335" s="288"/>
      <c r="L1335" s="288"/>
      <c r="M1335" s="311"/>
      <c r="N1335" s="312"/>
      <c r="O1335" s="311"/>
      <c r="P1335" s="311"/>
      <c r="Q1335" s="311"/>
      <c r="R1335" s="311"/>
      <c r="S1335" s="311"/>
      <c r="T1335" s="311"/>
      <c r="U1335" s="311"/>
      <c r="V1335" s="311"/>
      <c r="W1335" s="311"/>
      <c r="X1335" s="311"/>
      <c r="Y1335" s="311"/>
      <c r="Z1335" s="311"/>
      <c r="AA1335" s="311"/>
      <c r="AB1335" s="311"/>
      <c r="AC1335" s="311"/>
      <c r="AD1335" s="311"/>
      <c r="AE1335" s="311"/>
      <c r="AF1335" s="311"/>
      <c r="AG1335" s="311"/>
      <c r="AH1335" s="311"/>
      <c r="AI1335" s="311"/>
      <c r="AJ1335" s="311"/>
    </row>
    <row r="1336" spans="1:36" s="36" customFormat="1" ht="47.25" x14ac:dyDescent="0.25">
      <c r="A1336" s="220" t="s">
        <v>160</v>
      </c>
      <c r="B1336" s="92" t="s">
        <v>761</v>
      </c>
      <c r="C1336" s="127" t="s">
        <v>159</v>
      </c>
      <c r="D1336" s="264">
        <f>1514.2+65.2-65.2</f>
        <v>1514.2</v>
      </c>
      <c r="E1336" s="154"/>
      <c r="F1336" s="227"/>
      <c r="G1336" s="228"/>
      <c r="H1336" s="228"/>
      <c r="I1336" s="229"/>
      <c r="J1336" s="289"/>
      <c r="K1336" s="288"/>
      <c r="L1336" s="288"/>
      <c r="M1336" s="311"/>
      <c r="N1336" s="312"/>
      <c r="O1336" s="311"/>
      <c r="P1336" s="311"/>
      <c r="Q1336" s="311"/>
      <c r="R1336" s="311"/>
      <c r="S1336" s="311"/>
      <c r="T1336" s="311"/>
      <c r="U1336" s="311"/>
      <c r="V1336" s="311"/>
      <c r="W1336" s="311"/>
      <c r="X1336" s="311"/>
      <c r="Y1336" s="311"/>
      <c r="Z1336" s="311"/>
      <c r="AA1336" s="311"/>
      <c r="AB1336" s="311"/>
      <c r="AC1336" s="311"/>
      <c r="AD1336" s="311"/>
      <c r="AE1336" s="311"/>
      <c r="AF1336" s="311"/>
      <c r="AG1336" s="311"/>
      <c r="AH1336" s="311"/>
      <c r="AI1336" s="311"/>
      <c r="AJ1336" s="311"/>
    </row>
    <row r="1337" spans="1:36" s="36" customFormat="1" ht="31.5" x14ac:dyDescent="0.2">
      <c r="A1337" s="187" t="s">
        <v>532</v>
      </c>
      <c r="B1337" s="92" t="s">
        <v>761</v>
      </c>
      <c r="C1337" s="127" t="s">
        <v>15</v>
      </c>
      <c r="D1337" s="259">
        <f>D1338</f>
        <v>913.4</v>
      </c>
      <c r="E1337" s="154"/>
      <c r="F1337" s="227"/>
      <c r="G1337" s="228"/>
      <c r="H1337" s="228"/>
      <c r="I1337" s="229"/>
      <c r="J1337" s="289"/>
      <c r="K1337" s="288"/>
      <c r="L1337" s="288"/>
      <c r="M1337" s="311"/>
      <c r="N1337" s="312"/>
      <c r="O1337" s="311"/>
      <c r="P1337" s="311"/>
      <c r="Q1337" s="311"/>
      <c r="R1337" s="311"/>
      <c r="S1337" s="311"/>
      <c r="T1337" s="311"/>
      <c r="U1337" s="311"/>
      <c r="V1337" s="311"/>
      <c r="W1337" s="311"/>
      <c r="X1337" s="311"/>
      <c r="Y1337" s="311"/>
      <c r="Z1337" s="311"/>
      <c r="AA1337" s="311"/>
      <c r="AB1337" s="311"/>
      <c r="AC1337" s="311"/>
      <c r="AD1337" s="311"/>
      <c r="AE1337" s="311"/>
      <c r="AF1337" s="311"/>
      <c r="AG1337" s="311"/>
      <c r="AH1337" s="311"/>
      <c r="AI1337" s="311"/>
      <c r="AJ1337" s="311"/>
    </row>
    <row r="1338" spans="1:36" s="36" customFormat="1" ht="31.5" x14ac:dyDescent="0.25">
      <c r="A1338" s="9" t="s">
        <v>17</v>
      </c>
      <c r="B1338" s="92" t="s">
        <v>761</v>
      </c>
      <c r="C1338" s="127" t="s">
        <v>16</v>
      </c>
      <c r="D1338" s="259">
        <f>D1340+D1339</f>
        <v>913.4</v>
      </c>
      <c r="E1338" s="154"/>
      <c r="F1338" s="227"/>
      <c r="G1338" s="228"/>
      <c r="H1338" s="228"/>
      <c r="I1338" s="229"/>
      <c r="J1338" s="289"/>
      <c r="K1338" s="288"/>
      <c r="L1338" s="288"/>
      <c r="M1338" s="311"/>
      <c r="N1338" s="312"/>
      <c r="O1338" s="311"/>
      <c r="P1338" s="311"/>
      <c r="Q1338" s="311"/>
      <c r="R1338" s="311"/>
      <c r="S1338" s="311"/>
      <c r="T1338" s="311"/>
      <c r="U1338" s="311"/>
      <c r="V1338" s="311"/>
      <c r="W1338" s="311"/>
      <c r="X1338" s="311"/>
      <c r="Y1338" s="311"/>
      <c r="Z1338" s="311"/>
      <c r="AA1338" s="311"/>
      <c r="AB1338" s="311"/>
      <c r="AC1338" s="311"/>
      <c r="AD1338" s="311"/>
      <c r="AE1338" s="311"/>
      <c r="AF1338" s="311"/>
      <c r="AG1338" s="311"/>
      <c r="AH1338" s="311"/>
      <c r="AI1338" s="311"/>
      <c r="AJ1338" s="311"/>
    </row>
    <row r="1339" spans="1:36" ht="31.5" x14ac:dyDescent="0.25">
      <c r="A1339" s="17" t="s">
        <v>438</v>
      </c>
      <c r="B1339" s="92" t="s">
        <v>761</v>
      </c>
      <c r="C1339" s="91" t="s">
        <v>439</v>
      </c>
      <c r="D1339" s="264">
        <v>405.2</v>
      </c>
      <c r="E1339" s="165"/>
      <c r="F1339" s="227"/>
      <c r="G1339" s="313"/>
      <c r="H1339" s="313"/>
      <c r="I1339" s="229"/>
    </row>
    <row r="1340" spans="1:36" s="36" customFormat="1" ht="15.75" x14ac:dyDescent="0.25">
      <c r="A1340" s="220" t="s">
        <v>801</v>
      </c>
      <c r="B1340" s="92" t="s">
        <v>761</v>
      </c>
      <c r="C1340" s="127" t="s">
        <v>78</v>
      </c>
      <c r="D1340" s="259">
        <v>508.2</v>
      </c>
      <c r="E1340" s="154"/>
      <c r="F1340" s="227"/>
      <c r="G1340" s="228"/>
      <c r="H1340" s="228"/>
      <c r="I1340" s="229"/>
      <c r="J1340" s="289"/>
      <c r="K1340" s="288"/>
      <c r="L1340" s="288"/>
      <c r="M1340" s="311"/>
      <c r="N1340" s="312"/>
      <c r="O1340" s="311"/>
      <c r="P1340" s="311"/>
      <c r="Q1340" s="311"/>
      <c r="R1340" s="311"/>
      <c r="S1340" s="311"/>
      <c r="T1340" s="311"/>
      <c r="U1340" s="311"/>
      <c r="V1340" s="311"/>
      <c r="W1340" s="311"/>
      <c r="X1340" s="311"/>
      <c r="Y1340" s="311"/>
      <c r="Z1340" s="311"/>
      <c r="AA1340" s="311"/>
      <c r="AB1340" s="311"/>
      <c r="AC1340" s="311"/>
      <c r="AD1340" s="311"/>
      <c r="AE1340" s="311"/>
      <c r="AF1340" s="311"/>
      <c r="AG1340" s="311"/>
      <c r="AH1340" s="311"/>
      <c r="AI1340" s="311"/>
      <c r="AJ1340" s="311"/>
    </row>
    <row r="1341" spans="1:36" s="36" customFormat="1" ht="15.75" x14ac:dyDescent="0.25">
      <c r="A1341" s="6" t="s">
        <v>755</v>
      </c>
      <c r="B1341" s="86" t="s">
        <v>762</v>
      </c>
      <c r="C1341" s="118"/>
      <c r="D1341" s="254">
        <f>D1342+D1345</f>
        <v>6622</v>
      </c>
      <c r="E1341" s="151"/>
      <c r="F1341" s="227"/>
      <c r="G1341" s="228"/>
      <c r="H1341" s="228"/>
      <c r="I1341" s="229"/>
      <c r="J1341" s="289"/>
      <c r="K1341" s="288"/>
      <c r="L1341" s="288"/>
      <c r="M1341" s="311"/>
      <c r="N1341" s="312"/>
      <c r="O1341" s="311"/>
      <c r="P1341" s="311"/>
      <c r="Q1341" s="311"/>
      <c r="R1341" s="311"/>
      <c r="S1341" s="311"/>
      <c r="T1341" s="311"/>
      <c r="U1341" s="311"/>
      <c r="V1341" s="311"/>
      <c r="W1341" s="311"/>
      <c r="X1341" s="311"/>
      <c r="Y1341" s="311"/>
      <c r="Z1341" s="311"/>
      <c r="AA1341" s="311"/>
      <c r="AB1341" s="311"/>
      <c r="AC1341" s="311"/>
      <c r="AD1341" s="311"/>
      <c r="AE1341" s="311"/>
      <c r="AF1341" s="311"/>
      <c r="AG1341" s="311"/>
      <c r="AH1341" s="311"/>
      <c r="AI1341" s="311"/>
      <c r="AJ1341" s="311"/>
    </row>
    <row r="1342" spans="1:36" s="36" customFormat="1" ht="47.25" x14ac:dyDescent="0.25">
      <c r="A1342" s="42" t="s">
        <v>38</v>
      </c>
      <c r="B1342" s="92" t="s">
        <v>762</v>
      </c>
      <c r="C1342" s="118" t="s">
        <v>30</v>
      </c>
      <c r="D1342" s="264">
        <f t="shared" ref="D1342" si="153">D1343</f>
        <v>3677</v>
      </c>
      <c r="E1342" s="154"/>
      <c r="F1342" s="227"/>
      <c r="G1342" s="228"/>
      <c r="H1342" s="228"/>
      <c r="I1342" s="229"/>
      <c r="J1342" s="289"/>
      <c r="K1342" s="288"/>
      <c r="L1342" s="288"/>
      <c r="M1342" s="311"/>
      <c r="N1342" s="312"/>
      <c r="O1342" s="311"/>
      <c r="P1342" s="311"/>
      <c r="Q1342" s="311"/>
      <c r="R1342" s="311"/>
      <c r="S1342" s="311"/>
      <c r="T1342" s="311"/>
      <c r="U1342" s="311"/>
      <c r="V1342" s="311"/>
      <c r="W1342" s="311"/>
      <c r="X1342" s="311"/>
      <c r="Y1342" s="311"/>
      <c r="Z1342" s="311"/>
      <c r="AA1342" s="311"/>
      <c r="AB1342" s="311"/>
      <c r="AC1342" s="311"/>
      <c r="AD1342" s="311"/>
      <c r="AE1342" s="311"/>
      <c r="AF1342" s="311"/>
      <c r="AG1342" s="311"/>
      <c r="AH1342" s="311"/>
      <c r="AI1342" s="311"/>
      <c r="AJ1342" s="311"/>
    </row>
    <row r="1343" spans="1:36" s="36" customFormat="1" ht="15.75" x14ac:dyDescent="0.25">
      <c r="A1343" s="42" t="s">
        <v>8</v>
      </c>
      <c r="B1343" s="92" t="s">
        <v>762</v>
      </c>
      <c r="C1343" s="118" t="s">
        <v>64</v>
      </c>
      <c r="D1343" s="264">
        <f>D1344</f>
        <v>3677</v>
      </c>
      <c r="E1343" s="154"/>
      <c r="F1343" s="227"/>
      <c r="G1343" s="228"/>
      <c r="H1343" s="228"/>
      <c r="I1343" s="229"/>
      <c r="J1343" s="289"/>
      <c r="K1343" s="288"/>
      <c r="L1343" s="288"/>
      <c r="M1343" s="311"/>
      <c r="N1343" s="312"/>
      <c r="O1343" s="311"/>
      <c r="P1343" s="311"/>
      <c r="Q1343" s="311"/>
      <c r="R1343" s="311"/>
      <c r="S1343" s="311"/>
      <c r="T1343" s="311"/>
      <c r="U1343" s="311"/>
      <c r="V1343" s="311"/>
      <c r="W1343" s="311"/>
      <c r="X1343" s="311"/>
      <c r="Y1343" s="311"/>
      <c r="Z1343" s="311"/>
      <c r="AA1343" s="311"/>
      <c r="AB1343" s="311"/>
      <c r="AC1343" s="311"/>
      <c r="AD1343" s="311"/>
      <c r="AE1343" s="311"/>
      <c r="AF1343" s="311"/>
      <c r="AG1343" s="311"/>
      <c r="AH1343" s="311"/>
      <c r="AI1343" s="311"/>
      <c r="AJ1343" s="311"/>
    </row>
    <row r="1344" spans="1:36" s="36" customFormat="1" ht="15.75" x14ac:dyDescent="0.25">
      <c r="A1344" s="220" t="s">
        <v>263</v>
      </c>
      <c r="B1344" s="92" t="s">
        <v>762</v>
      </c>
      <c r="C1344" s="127" t="s">
        <v>75</v>
      </c>
      <c r="D1344" s="264">
        <f>2824+853</f>
        <v>3677</v>
      </c>
      <c r="E1344" s="154"/>
      <c r="F1344" s="227"/>
      <c r="G1344" s="228"/>
      <c r="H1344" s="228"/>
      <c r="I1344" s="229"/>
      <c r="J1344" s="289"/>
      <c r="K1344" s="288"/>
      <c r="L1344" s="288"/>
      <c r="M1344" s="311"/>
      <c r="N1344" s="312"/>
      <c r="O1344" s="311"/>
      <c r="P1344" s="311"/>
      <c r="Q1344" s="311"/>
      <c r="R1344" s="311"/>
      <c r="S1344" s="311"/>
      <c r="T1344" s="311"/>
      <c r="U1344" s="311"/>
      <c r="V1344" s="311"/>
      <c r="W1344" s="311"/>
      <c r="X1344" s="311"/>
      <c r="Y1344" s="311"/>
      <c r="Z1344" s="311"/>
      <c r="AA1344" s="311"/>
      <c r="AB1344" s="311"/>
      <c r="AC1344" s="311"/>
      <c r="AD1344" s="311"/>
      <c r="AE1344" s="311"/>
      <c r="AF1344" s="311"/>
      <c r="AG1344" s="311"/>
      <c r="AH1344" s="311"/>
      <c r="AI1344" s="311"/>
      <c r="AJ1344" s="311"/>
    </row>
    <row r="1345" spans="1:36" s="36" customFormat="1" ht="31.5" x14ac:dyDescent="0.2">
      <c r="A1345" s="187" t="s">
        <v>532</v>
      </c>
      <c r="B1345" s="92" t="s">
        <v>762</v>
      </c>
      <c r="C1345" s="127" t="s">
        <v>15</v>
      </c>
      <c r="D1345" s="259">
        <f>D1346</f>
        <v>2945</v>
      </c>
      <c r="E1345" s="154"/>
      <c r="F1345" s="227"/>
      <c r="G1345" s="228"/>
      <c r="H1345" s="228"/>
      <c r="I1345" s="229"/>
      <c r="J1345" s="289"/>
      <c r="K1345" s="288"/>
      <c r="L1345" s="288"/>
      <c r="M1345" s="311"/>
      <c r="N1345" s="312"/>
      <c r="O1345" s="311"/>
      <c r="P1345" s="311"/>
      <c r="Q1345" s="311"/>
      <c r="R1345" s="311"/>
      <c r="S1345" s="311"/>
      <c r="T1345" s="311"/>
      <c r="U1345" s="311"/>
      <c r="V1345" s="311"/>
      <c r="W1345" s="311"/>
      <c r="X1345" s="311"/>
      <c r="Y1345" s="311"/>
      <c r="Z1345" s="311"/>
      <c r="AA1345" s="311"/>
      <c r="AB1345" s="311"/>
      <c r="AC1345" s="311"/>
      <c r="AD1345" s="311"/>
      <c r="AE1345" s="311"/>
      <c r="AF1345" s="311"/>
      <c r="AG1345" s="311"/>
      <c r="AH1345" s="311"/>
      <c r="AI1345" s="311"/>
      <c r="AJ1345" s="311"/>
    </row>
    <row r="1346" spans="1:36" s="36" customFormat="1" ht="31.5" x14ac:dyDescent="0.25">
      <c r="A1346" s="9" t="s">
        <v>17</v>
      </c>
      <c r="B1346" s="92" t="s">
        <v>762</v>
      </c>
      <c r="C1346" s="127" t="s">
        <v>16</v>
      </c>
      <c r="D1346" s="259">
        <f>D1347+D1348</f>
        <v>2945</v>
      </c>
      <c r="E1346" s="154"/>
      <c r="F1346" s="227"/>
      <c r="G1346" s="228"/>
      <c r="H1346" s="228"/>
      <c r="I1346" s="229"/>
      <c r="J1346" s="289"/>
      <c r="K1346" s="288"/>
      <c r="L1346" s="288"/>
      <c r="M1346" s="311"/>
      <c r="N1346" s="312"/>
      <c r="O1346" s="311"/>
      <c r="P1346" s="311"/>
      <c r="Q1346" s="311"/>
      <c r="R1346" s="311"/>
      <c r="S1346" s="311"/>
      <c r="T1346" s="311"/>
      <c r="U1346" s="311"/>
      <c r="V1346" s="311"/>
      <c r="W1346" s="311"/>
      <c r="X1346" s="311"/>
      <c r="Y1346" s="311"/>
      <c r="Z1346" s="311"/>
      <c r="AA1346" s="311"/>
      <c r="AB1346" s="311"/>
      <c r="AC1346" s="311"/>
      <c r="AD1346" s="311"/>
      <c r="AE1346" s="311"/>
      <c r="AF1346" s="311"/>
      <c r="AG1346" s="311"/>
      <c r="AH1346" s="311"/>
      <c r="AI1346" s="311"/>
      <c r="AJ1346" s="311"/>
    </row>
    <row r="1347" spans="1:36" s="36" customFormat="1" ht="31.5" x14ac:dyDescent="0.25">
      <c r="A1347" s="17" t="s">
        <v>438</v>
      </c>
      <c r="B1347" s="92" t="s">
        <v>762</v>
      </c>
      <c r="C1347" s="91" t="s">
        <v>439</v>
      </c>
      <c r="D1347" s="264">
        <f>9980-9615</f>
        <v>365</v>
      </c>
      <c r="E1347" s="165"/>
      <c r="F1347" s="227"/>
      <c r="G1347" s="228"/>
      <c r="H1347" s="228"/>
      <c r="I1347" s="229"/>
      <c r="J1347" s="289"/>
      <c r="K1347" s="288"/>
      <c r="L1347" s="288"/>
      <c r="M1347" s="311"/>
      <c r="N1347" s="312"/>
      <c r="O1347" s="311"/>
      <c r="P1347" s="311"/>
      <c r="Q1347" s="311"/>
      <c r="R1347" s="311"/>
      <c r="S1347" s="311"/>
      <c r="T1347" s="311"/>
      <c r="U1347" s="311"/>
      <c r="V1347" s="311"/>
      <c r="W1347" s="311"/>
      <c r="X1347" s="311"/>
      <c r="Y1347" s="311"/>
      <c r="Z1347" s="311"/>
      <c r="AA1347" s="311"/>
      <c r="AB1347" s="311"/>
      <c r="AC1347" s="311"/>
      <c r="AD1347" s="311"/>
      <c r="AE1347" s="311"/>
      <c r="AF1347" s="311"/>
      <c r="AG1347" s="311"/>
      <c r="AH1347" s="311"/>
      <c r="AI1347" s="311"/>
      <c r="AJ1347" s="311"/>
    </row>
    <row r="1348" spans="1:36" s="36" customFormat="1" ht="15.75" x14ac:dyDescent="0.25">
      <c r="A1348" s="220" t="s">
        <v>801</v>
      </c>
      <c r="B1348" s="92" t="s">
        <v>762</v>
      </c>
      <c r="C1348" s="127" t="s">
        <v>78</v>
      </c>
      <c r="D1348" s="259">
        <f>4925-3311+966</f>
        <v>2580</v>
      </c>
      <c r="E1348" s="154"/>
      <c r="F1348" s="227"/>
      <c r="G1348" s="228"/>
      <c r="H1348" s="228"/>
      <c r="I1348" s="229"/>
      <c r="J1348" s="289"/>
      <c r="K1348" s="288"/>
      <c r="L1348" s="288"/>
      <c r="M1348" s="311"/>
      <c r="N1348" s="312"/>
      <c r="O1348" s="311"/>
      <c r="P1348" s="311"/>
      <c r="Q1348" s="311"/>
      <c r="R1348" s="311"/>
      <c r="S1348" s="311"/>
      <c r="T1348" s="311"/>
      <c r="U1348" s="311"/>
      <c r="V1348" s="311"/>
      <c r="W1348" s="311"/>
      <c r="X1348" s="311"/>
      <c r="Y1348" s="311"/>
      <c r="Z1348" s="311"/>
      <c r="AA1348" s="311"/>
      <c r="AB1348" s="311"/>
      <c r="AC1348" s="311"/>
      <c r="AD1348" s="311"/>
      <c r="AE1348" s="311"/>
      <c r="AF1348" s="311"/>
      <c r="AG1348" s="311"/>
      <c r="AH1348" s="311"/>
      <c r="AI1348" s="311"/>
      <c r="AJ1348" s="311"/>
    </row>
    <row r="1349" spans="1:36" s="36" customFormat="1" ht="15.75" x14ac:dyDescent="0.25">
      <c r="A1349" s="6" t="s">
        <v>764</v>
      </c>
      <c r="B1349" s="86" t="s">
        <v>763</v>
      </c>
      <c r="C1349" s="97"/>
      <c r="D1349" s="254">
        <f>D1350+D1353</f>
        <v>154006.91</v>
      </c>
      <c r="E1349" s="151"/>
      <c r="F1349" s="227"/>
      <c r="G1349" s="228"/>
      <c r="H1349" s="228"/>
      <c r="I1349" s="229"/>
      <c r="J1349" s="289"/>
      <c r="K1349" s="288"/>
      <c r="L1349" s="288"/>
      <c r="M1349" s="311"/>
      <c r="N1349" s="312"/>
      <c r="O1349" s="311"/>
      <c r="P1349" s="311"/>
      <c r="Q1349" s="311"/>
      <c r="R1349" s="311"/>
      <c r="S1349" s="311"/>
      <c r="T1349" s="311"/>
      <c r="U1349" s="311"/>
      <c r="V1349" s="311"/>
      <c r="W1349" s="311"/>
      <c r="X1349" s="311"/>
      <c r="Y1349" s="311"/>
      <c r="Z1349" s="311"/>
      <c r="AA1349" s="311"/>
      <c r="AB1349" s="311"/>
      <c r="AC1349" s="311"/>
      <c r="AD1349" s="311"/>
      <c r="AE1349" s="311"/>
      <c r="AF1349" s="311"/>
      <c r="AG1349" s="311"/>
      <c r="AH1349" s="311"/>
      <c r="AI1349" s="311"/>
      <c r="AJ1349" s="311"/>
    </row>
    <row r="1350" spans="1:36" s="36" customFormat="1" ht="31.5" x14ac:dyDescent="0.25">
      <c r="A1350" s="6" t="s">
        <v>747</v>
      </c>
      <c r="B1350" s="86" t="s">
        <v>765</v>
      </c>
      <c r="C1350" s="97"/>
      <c r="D1350" s="254">
        <f>D1351</f>
        <v>45900</v>
      </c>
      <c r="E1350" s="151"/>
      <c r="F1350" s="227"/>
      <c r="G1350" s="228"/>
      <c r="H1350" s="228"/>
      <c r="I1350" s="229"/>
      <c r="J1350" s="289"/>
      <c r="K1350" s="288"/>
      <c r="L1350" s="288"/>
      <c r="M1350" s="311"/>
      <c r="N1350" s="312"/>
      <c r="O1350" s="311"/>
      <c r="P1350" s="311"/>
      <c r="Q1350" s="311"/>
      <c r="R1350" s="311"/>
      <c r="S1350" s="311"/>
      <c r="T1350" s="311"/>
      <c r="U1350" s="311"/>
      <c r="V1350" s="311"/>
      <c r="W1350" s="311"/>
      <c r="X1350" s="311"/>
      <c r="Y1350" s="311"/>
      <c r="Z1350" s="311"/>
      <c r="AA1350" s="311"/>
      <c r="AB1350" s="311"/>
      <c r="AC1350" s="311"/>
      <c r="AD1350" s="311"/>
      <c r="AE1350" s="311"/>
      <c r="AF1350" s="311"/>
      <c r="AG1350" s="311"/>
      <c r="AH1350" s="311"/>
      <c r="AI1350" s="311"/>
      <c r="AJ1350" s="311"/>
    </row>
    <row r="1351" spans="1:36" s="36" customFormat="1" ht="15.75" x14ac:dyDescent="0.25">
      <c r="A1351" s="220" t="s">
        <v>745</v>
      </c>
      <c r="B1351" s="92" t="s">
        <v>765</v>
      </c>
      <c r="C1351" s="97" t="s">
        <v>742</v>
      </c>
      <c r="D1351" s="259">
        <f>D1352</f>
        <v>45900</v>
      </c>
      <c r="E1351" s="154"/>
      <c r="F1351" s="227"/>
      <c r="G1351" s="228"/>
      <c r="H1351" s="228"/>
      <c r="I1351" s="229"/>
      <c r="J1351" s="289"/>
      <c r="K1351" s="288"/>
      <c r="L1351" s="288"/>
      <c r="M1351" s="311"/>
      <c r="N1351" s="312"/>
      <c r="O1351" s="311"/>
      <c r="P1351" s="311"/>
      <c r="Q1351" s="311"/>
      <c r="R1351" s="311"/>
      <c r="S1351" s="311"/>
      <c r="T1351" s="311"/>
      <c r="U1351" s="311"/>
      <c r="V1351" s="311"/>
      <c r="W1351" s="311"/>
      <c r="X1351" s="311"/>
      <c r="Y1351" s="311"/>
      <c r="Z1351" s="311"/>
      <c r="AA1351" s="311"/>
      <c r="AB1351" s="311"/>
      <c r="AC1351" s="311"/>
      <c r="AD1351" s="311"/>
      <c r="AE1351" s="311"/>
      <c r="AF1351" s="311"/>
      <c r="AG1351" s="311"/>
      <c r="AH1351" s="311"/>
      <c r="AI1351" s="311"/>
      <c r="AJ1351" s="311"/>
    </row>
    <row r="1352" spans="1:36" s="36" customFormat="1" ht="15.75" x14ac:dyDescent="0.25">
      <c r="A1352" s="220" t="s">
        <v>744</v>
      </c>
      <c r="B1352" s="92" t="s">
        <v>765</v>
      </c>
      <c r="C1352" s="97" t="s">
        <v>743</v>
      </c>
      <c r="D1352" s="259">
        <f>153000-107100</f>
        <v>45900</v>
      </c>
      <c r="E1352" s="154"/>
      <c r="F1352" s="227"/>
      <c r="G1352" s="228"/>
      <c r="H1352" s="228"/>
      <c r="I1352" s="229"/>
      <c r="J1352" s="289"/>
      <c r="K1352" s="288"/>
      <c r="L1352" s="288"/>
      <c r="M1352" s="311"/>
      <c r="N1352" s="312"/>
      <c r="O1352" s="311"/>
      <c r="P1352" s="311"/>
      <c r="Q1352" s="311"/>
      <c r="R1352" s="311"/>
      <c r="S1352" s="311"/>
      <c r="T1352" s="311"/>
      <c r="U1352" s="311"/>
      <c r="V1352" s="311"/>
      <c r="W1352" s="311"/>
      <c r="X1352" s="311"/>
      <c r="Y1352" s="311"/>
      <c r="Z1352" s="311"/>
      <c r="AA1352" s="311"/>
      <c r="AB1352" s="311"/>
      <c r="AC1352" s="311"/>
      <c r="AD1352" s="311"/>
      <c r="AE1352" s="311"/>
      <c r="AF1352" s="311"/>
      <c r="AG1352" s="311"/>
      <c r="AH1352" s="311"/>
      <c r="AI1352" s="311"/>
      <c r="AJ1352" s="311"/>
    </row>
    <row r="1353" spans="1:36" s="36" customFormat="1" ht="31.5" x14ac:dyDescent="0.25">
      <c r="A1353" s="6" t="s">
        <v>1058</v>
      </c>
      <c r="B1353" s="86" t="s">
        <v>1057</v>
      </c>
      <c r="C1353" s="97"/>
      <c r="D1353" s="254">
        <f>D1354</f>
        <v>108106.91</v>
      </c>
      <c r="E1353" s="151"/>
      <c r="F1353" s="227"/>
      <c r="G1353" s="228"/>
      <c r="H1353" s="228"/>
      <c r="I1353" s="229"/>
      <c r="J1353" s="289"/>
      <c r="K1353" s="288"/>
      <c r="L1353" s="288"/>
      <c r="M1353" s="311"/>
      <c r="N1353" s="312"/>
      <c r="O1353" s="311"/>
      <c r="P1353" s="311"/>
      <c r="Q1353" s="311"/>
      <c r="R1353" s="311"/>
      <c r="S1353" s="311"/>
      <c r="T1353" s="311"/>
      <c r="U1353" s="311"/>
      <c r="V1353" s="311"/>
      <c r="W1353" s="311"/>
      <c r="X1353" s="311"/>
      <c r="Y1353" s="311"/>
      <c r="Z1353" s="311"/>
      <c r="AA1353" s="311"/>
      <c r="AB1353" s="311"/>
      <c r="AC1353" s="311"/>
      <c r="AD1353" s="311"/>
      <c r="AE1353" s="311"/>
      <c r="AF1353" s="311"/>
      <c r="AG1353" s="311"/>
      <c r="AH1353" s="311"/>
      <c r="AI1353" s="311"/>
      <c r="AJ1353" s="311"/>
    </row>
    <row r="1354" spans="1:36" s="36" customFormat="1" ht="31.5" x14ac:dyDescent="0.2">
      <c r="A1354" s="187" t="s">
        <v>532</v>
      </c>
      <c r="B1354" s="92" t="s">
        <v>1057</v>
      </c>
      <c r="C1354" s="97" t="s">
        <v>15</v>
      </c>
      <c r="D1354" s="254">
        <f>D1355</f>
        <v>108106.91</v>
      </c>
      <c r="E1354" s="154"/>
      <c r="F1354" s="227"/>
      <c r="G1354" s="228"/>
      <c r="H1354" s="228"/>
      <c r="I1354" s="229"/>
      <c r="J1354" s="289"/>
      <c r="K1354" s="288"/>
      <c r="L1354" s="288"/>
      <c r="M1354" s="311"/>
      <c r="N1354" s="312"/>
      <c r="O1354" s="311"/>
      <c r="P1354" s="311"/>
      <c r="Q1354" s="311"/>
      <c r="R1354" s="311"/>
      <c r="S1354" s="311"/>
      <c r="T1354" s="311"/>
      <c r="U1354" s="311"/>
      <c r="V1354" s="311"/>
      <c r="W1354" s="311"/>
      <c r="X1354" s="311"/>
      <c r="Y1354" s="311"/>
      <c r="Z1354" s="311"/>
      <c r="AA1354" s="311"/>
      <c r="AB1354" s="311"/>
      <c r="AC1354" s="311"/>
      <c r="AD1354" s="311"/>
      <c r="AE1354" s="311"/>
      <c r="AF1354" s="311"/>
      <c r="AG1354" s="311"/>
      <c r="AH1354" s="311"/>
      <c r="AI1354" s="311"/>
      <c r="AJ1354" s="311"/>
    </row>
    <row r="1355" spans="1:36" s="36" customFormat="1" ht="31.5" x14ac:dyDescent="0.25">
      <c r="A1355" s="9" t="s">
        <v>17</v>
      </c>
      <c r="B1355" s="92" t="s">
        <v>1057</v>
      </c>
      <c r="C1355" s="97" t="s">
        <v>16</v>
      </c>
      <c r="D1355" s="259">
        <f>D1356</f>
        <v>108106.91</v>
      </c>
      <c r="E1355" s="154"/>
      <c r="F1355" s="227"/>
      <c r="G1355" s="228"/>
      <c r="H1355" s="228"/>
      <c r="I1355" s="229"/>
      <c r="J1355" s="289"/>
      <c r="K1355" s="288"/>
      <c r="L1355" s="288"/>
      <c r="M1355" s="311"/>
      <c r="N1355" s="312"/>
      <c r="O1355" s="311"/>
      <c r="P1355" s="311"/>
      <c r="Q1355" s="311"/>
      <c r="R1355" s="311"/>
      <c r="S1355" s="311"/>
      <c r="T1355" s="311"/>
      <c r="U1355" s="311"/>
      <c r="V1355" s="311"/>
      <c r="W1355" s="311"/>
      <c r="X1355" s="311"/>
      <c r="Y1355" s="311"/>
      <c r="Z1355" s="311"/>
      <c r="AA1355" s="311"/>
      <c r="AB1355" s="311"/>
      <c r="AC1355" s="311"/>
      <c r="AD1355" s="311"/>
      <c r="AE1355" s="311"/>
      <c r="AF1355" s="311"/>
      <c r="AG1355" s="311"/>
      <c r="AH1355" s="311"/>
      <c r="AI1355" s="311"/>
      <c r="AJ1355" s="311"/>
    </row>
    <row r="1356" spans="1:36" s="36" customFormat="1" ht="15.75" x14ac:dyDescent="0.25">
      <c r="A1356" s="220" t="s">
        <v>801</v>
      </c>
      <c r="B1356" s="92" t="s">
        <v>1057</v>
      </c>
      <c r="C1356" s="97" t="s">
        <v>78</v>
      </c>
      <c r="D1356" s="259">
        <f>107100+1006.91</f>
        <v>108106.91</v>
      </c>
      <c r="E1356" s="154"/>
      <c r="F1356" s="227"/>
      <c r="G1356" s="228"/>
      <c r="H1356" s="228"/>
      <c r="I1356" s="229"/>
      <c r="J1356" s="289"/>
      <c r="K1356" s="288"/>
      <c r="L1356" s="288"/>
      <c r="M1356" s="311"/>
      <c r="N1356" s="312"/>
      <c r="O1356" s="311"/>
      <c r="P1356" s="311"/>
      <c r="Q1356" s="311"/>
      <c r="R1356" s="311"/>
      <c r="S1356" s="311"/>
      <c r="T1356" s="311"/>
      <c r="U1356" s="311"/>
      <c r="V1356" s="311"/>
      <c r="W1356" s="311"/>
      <c r="X1356" s="311"/>
      <c r="Y1356" s="311"/>
      <c r="Z1356" s="311"/>
      <c r="AA1356" s="311"/>
      <c r="AB1356" s="311"/>
      <c r="AC1356" s="311"/>
      <c r="AD1356" s="311"/>
      <c r="AE1356" s="311"/>
      <c r="AF1356" s="311"/>
      <c r="AG1356" s="311"/>
      <c r="AH1356" s="311"/>
      <c r="AI1356" s="311"/>
      <c r="AJ1356" s="311"/>
    </row>
    <row r="1357" spans="1:36" s="36" customFormat="1" ht="15.75" x14ac:dyDescent="0.25">
      <c r="A1357" s="6" t="s">
        <v>1000</v>
      </c>
      <c r="B1357" s="86" t="s">
        <v>998</v>
      </c>
      <c r="C1357" s="97"/>
      <c r="D1357" s="254">
        <f>D1358</f>
        <v>17264.099999999999</v>
      </c>
      <c r="E1357" s="151"/>
      <c r="F1357" s="227"/>
      <c r="G1357" s="228"/>
      <c r="H1357" s="228"/>
      <c r="I1357" s="229"/>
      <c r="J1357" s="289"/>
      <c r="K1357" s="288"/>
      <c r="L1357" s="288"/>
      <c r="M1357" s="311"/>
      <c r="N1357" s="312"/>
      <c r="O1357" s="311"/>
      <c r="P1357" s="311"/>
      <c r="Q1357" s="311"/>
      <c r="R1357" s="311"/>
      <c r="S1357" s="311"/>
      <c r="T1357" s="311"/>
      <c r="U1357" s="311"/>
      <c r="V1357" s="311"/>
      <c r="W1357" s="311"/>
      <c r="X1357" s="311"/>
      <c r="Y1357" s="311"/>
      <c r="Z1357" s="311"/>
      <c r="AA1357" s="311"/>
      <c r="AB1357" s="311"/>
      <c r="AC1357" s="311"/>
      <c r="AD1357" s="311"/>
      <c r="AE1357" s="311"/>
      <c r="AF1357" s="311"/>
      <c r="AG1357" s="311"/>
      <c r="AH1357" s="311"/>
      <c r="AI1357" s="311"/>
      <c r="AJ1357" s="311"/>
    </row>
    <row r="1358" spans="1:36" s="36" customFormat="1" ht="15.75" x14ac:dyDescent="0.25">
      <c r="A1358" s="146" t="s">
        <v>1001</v>
      </c>
      <c r="B1358" s="90" t="s">
        <v>999</v>
      </c>
      <c r="C1358" s="95"/>
      <c r="D1358" s="256">
        <f>D1359+D1363+D1366</f>
        <v>17264.099999999999</v>
      </c>
      <c r="E1358" s="151"/>
      <c r="F1358" s="227"/>
      <c r="G1358" s="228"/>
      <c r="H1358" s="228"/>
      <c r="I1358" s="229"/>
      <c r="J1358" s="289"/>
      <c r="K1358" s="288"/>
      <c r="L1358" s="288"/>
      <c r="M1358" s="311"/>
      <c r="N1358" s="312"/>
      <c r="O1358" s="311"/>
      <c r="P1358" s="311"/>
      <c r="Q1358" s="311"/>
      <c r="R1358" s="311"/>
      <c r="S1358" s="311"/>
      <c r="T1358" s="311"/>
      <c r="U1358" s="311"/>
      <c r="V1358" s="311"/>
      <c r="W1358" s="311"/>
      <c r="X1358" s="311"/>
      <c r="Y1358" s="311"/>
      <c r="Z1358" s="311"/>
      <c r="AA1358" s="311"/>
      <c r="AB1358" s="311"/>
      <c r="AC1358" s="311"/>
      <c r="AD1358" s="311"/>
      <c r="AE1358" s="311"/>
      <c r="AF1358" s="311"/>
      <c r="AG1358" s="311"/>
      <c r="AH1358" s="311"/>
      <c r="AI1358" s="311"/>
      <c r="AJ1358" s="311"/>
    </row>
    <row r="1359" spans="1:36" s="36" customFormat="1" ht="47.25" x14ac:dyDescent="0.25">
      <c r="A1359" s="42" t="s">
        <v>38</v>
      </c>
      <c r="B1359" s="92" t="s">
        <v>999</v>
      </c>
      <c r="C1359" s="97" t="s">
        <v>30</v>
      </c>
      <c r="D1359" s="259">
        <f>D1360</f>
        <v>8137</v>
      </c>
      <c r="E1359" s="154"/>
      <c r="F1359" s="227"/>
      <c r="G1359" s="228"/>
      <c r="H1359" s="228"/>
      <c r="I1359" s="229"/>
      <c r="J1359" s="289"/>
      <c r="K1359" s="288"/>
      <c r="L1359" s="288"/>
      <c r="M1359" s="311"/>
      <c r="N1359" s="312"/>
      <c r="O1359" s="311"/>
      <c r="P1359" s="311"/>
      <c r="Q1359" s="311"/>
      <c r="R1359" s="311"/>
      <c r="S1359" s="311"/>
      <c r="T1359" s="311"/>
      <c r="U1359" s="311"/>
      <c r="V1359" s="311"/>
      <c r="W1359" s="311"/>
      <c r="X1359" s="311"/>
      <c r="Y1359" s="311"/>
      <c r="Z1359" s="311"/>
      <c r="AA1359" s="311"/>
      <c r="AB1359" s="311"/>
      <c r="AC1359" s="311"/>
      <c r="AD1359" s="311"/>
      <c r="AE1359" s="311"/>
      <c r="AF1359" s="311"/>
      <c r="AG1359" s="311"/>
      <c r="AH1359" s="311"/>
      <c r="AI1359" s="311"/>
      <c r="AJ1359" s="311"/>
    </row>
    <row r="1360" spans="1:36" s="36" customFormat="1" ht="15.75" x14ac:dyDescent="0.25">
      <c r="A1360" s="9" t="s">
        <v>32</v>
      </c>
      <c r="B1360" s="92" t="s">
        <v>999</v>
      </c>
      <c r="C1360" s="97" t="s">
        <v>31</v>
      </c>
      <c r="D1360" s="259">
        <f>D1361+D1362</f>
        <v>8137</v>
      </c>
      <c r="E1360" s="154"/>
      <c r="F1360" s="227"/>
      <c r="G1360" s="228"/>
      <c r="H1360" s="228"/>
      <c r="I1360" s="229"/>
      <c r="J1360" s="289"/>
      <c r="K1360" s="288"/>
      <c r="L1360" s="288"/>
      <c r="M1360" s="311"/>
      <c r="N1360" s="312"/>
      <c r="O1360" s="311"/>
      <c r="P1360" s="311"/>
      <c r="Q1360" s="311"/>
      <c r="R1360" s="311"/>
      <c r="S1360" s="311"/>
      <c r="T1360" s="311"/>
      <c r="U1360" s="311"/>
      <c r="V1360" s="311"/>
      <c r="W1360" s="311"/>
      <c r="X1360" s="311"/>
      <c r="Y1360" s="311"/>
      <c r="Z1360" s="311"/>
      <c r="AA1360" s="311"/>
      <c r="AB1360" s="311"/>
      <c r="AC1360" s="311"/>
      <c r="AD1360" s="311"/>
      <c r="AE1360" s="311"/>
      <c r="AF1360" s="311"/>
      <c r="AG1360" s="311"/>
      <c r="AH1360" s="311"/>
      <c r="AI1360" s="311"/>
      <c r="AJ1360" s="311"/>
    </row>
    <row r="1361" spans="1:16380" s="36" customFormat="1" ht="15.75" x14ac:dyDescent="0.25">
      <c r="A1361" s="9" t="s">
        <v>262</v>
      </c>
      <c r="B1361" s="92" t="s">
        <v>999</v>
      </c>
      <c r="C1361" s="97" t="s">
        <v>88</v>
      </c>
      <c r="D1361" s="259">
        <f>330+5400+1995</f>
        <v>7725</v>
      </c>
      <c r="E1361" s="154"/>
      <c r="F1361" s="227"/>
      <c r="G1361" s="228"/>
      <c r="H1361" s="228"/>
      <c r="I1361" s="229"/>
      <c r="J1361" s="289"/>
      <c r="K1361" s="288"/>
      <c r="L1361" s="288"/>
      <c r="M1361" s="311"/>
      <c r="N1361" s="312"/>
      <c r="O1361" s="311"/>
      <c r="P1361" s="311"/>
      <c r="Q1361" s="311"/>
      <c r="R1361" s="311"/>
      <c r="S1361" s="311"/>
      <c r="T1361" s="311"/>
      <c r="U1361" s="311"/>
      <c r="V1361" s="311"/>
      <c r="W1361" s="311"/>
      <c r="X1361" s="311"/>
      <c r="Y1361" s="311"/>
      <c r="Z1361" s="311"/>
      <c r="AA1361" s="311"/>
      <c r="AB1361" s="311"/>
      <c r="AC1361" s="311"/>
      <c r="AD1361" s="311"/>
      <c r="AE1361" s="311"/>
      <c r="AF1361" s="311"/>
      <c r="AG1361" s="311"/>
      <c r="AH1361" s="311"/>
      <c r="AI1361" s="311"/>
      <c r="AJ1361" s="311"/>
    </row>
    <row r="1362" spans="1:16380" s="36" customFormat="1" ht="31.5" x14ac:dyDescent="0.25">
      <c r="A1362" s="220" t="s">
        <v>157</v>
      </c>
      <c r="B1362" s="92" t="s">
        <v>999</v>
      </c>
      <c r="C1362" s="97" t="s">
        <v>156</v>
      </c>
      <c r="D1362" s="259">
        <f>222+190</f>
        <v>412</v>
      </c>
      <c r="E1362" s="154"/>
      <c r="F1362" s="227"/>
      <c r="G1362" s="228"/>
      <c r="H1362" s="228"/>
      <c r="I1362" s="229"/>
      <c r="J1362" s="289"/>
      <c r="K1362" s="288"/>
      <c r="L1362" s="288"/>
      <c r="M1362" s="311"/>
      <c r="N1362" s="312"/>
      <c r="O1362" s="311"/>
      <c r="P1362" s="311"/>
      <c r="Q1362" s="311"/>
      <c r="R1362" s="311"/>
      <c r="S1362" s="311"/>
      <c r="T1362" s="311"/>
      <c r="U1362" s="311"/>
      <c r="V1362" s="311"/>
      <c r="W1362" s="311"/>
      <c r="X1362" s="311"/>
      <c r="Y1362" s="311"/>
      <c r="Z1362" s="311"/>
      <c r="AA1362" s="311"/>
      <c r="AB1362" s="311"/>
      <c r="AC1362" s="311"/>
      <c r="AD1362" s="311"/>
      <c r="AE1362" s="311"/>
      <c r="AF1362" s="311"/>
      <c r="AG1362" s="311"/>
      <c r="AH1362" s="311"/>
      <c r="AI1362" s="311"/>
      <c r="AJ1362" s="311"/>
    </row>
    <row r="1363" spans="1:16380" s="36" customFormat="1" ht="31.5" x14ac:dyDescent="0.25">
      <c r="A1363" s="17" t="s">
        <v>18</v>
      </c>
      <c r="B1363" s="92" t="s">
        <v>999</v>
      </c>
      <c r="C1363" s="97" t="s">
        <v>20</v>
      </c>
      <c r="D1363" s="259">
        <f t="shared" ref="D1363:D1364" si="154">D1364</f>
        <v>8770.1</v>
      </c>
      <c r="E1363" s="154"/>
      <c r="F1363" s="227"/>
      <c r="G1363" s="228"/>
      <c r="H1363" s="228"/>
      <c r="I1363" s="229"/>
      <c r="J1363" s="289"/>
      <c r="K1363" s="288"/>
      <c r="L1363" s="288"/>
      <c r="M1363" s="311"/>
      <c r="N1363" s="312"/>
      <c r="O1363" s="311"/>
      <c r="P1363" s="311"/>
      <c r="Q1363" s="311"/>
      <c r="R1363" s="311"/>
      <c r="S1363" s="311"/>
      <c r="T1363" s="311"/>
      <c r="U1363" s="311"/>
      <c r="V1363" s="311"/>
      <c r="W1363" s="311"/>
      <c r="X1363" s="311"/>
      <c r="Y1363" s="311"/>
      <c r="Z1363" s="311"/>
      <c r="AA1363" s="311"/>
      <c r="AB1363" s="311"/>
      <c r="AC1363" s="311"/>
      <c r="AD1363" s="311"/>
      <c r="AE1363" s="311"/>
      <c r="AF1363" s="311"/>
      <c r="AG1363" s="311"/>
      <c r="AH1363" s="311"/>
      <c r="AI1363" s="311"/>
      <c r="AJ1363" s="311"/>
    </row>
    <row r="1364" spans="1:16380" s="36" customFormat="1" ht="15.75" x14ac:dyDescent="0.25">
      <c r="A1364" s="21" t="s">
        <v>24</v>
      </c>
      <c r="B1364" s="92" t="s">
        <v>999</v>
      </c>
      <c r="C1364" s="97" t="s">
        <v>25</v>
      </c>
      <c r="D1364" s="259">
        <f t="shared" si="154"/>
        <v>8770.1</v>
      </c>
      <c r="E1364" s="154"/>
      <c r="F1364" s="227"/>
      <c r="G1364" s="228"/>
      <c r="H1364" s="228"/>
      <c r="I1364" s="229"/>
      <c r="J1364" s="289"/>
      <c r="K1364" s="288"/>
      <c r="L1364" s="288"/>
      <c r="M1364" s="311"/>
      <c r="N1364" s="312"/>
      <c r="O1364" s="311"/>
      <c r="P1364" s="311"/>
      <c r="Q1364" s="311"/>
      <c r="R1364" s="311"/>
      <c r="S1364" s="311"/>
      <c r="T1364" s="311"/>
      <c r="U1364" s="311"/>
      <c r="V1364" s="311"/>
      <c r="W1364" s="311"/>
      <c r="X1364" s="311"/>
      <c r="Y1364" s="311"/>
      <c r="Z1364" s="311"/>
      <c r="AA1364" s="311"/>
      <c r="AB1364" s="311"/>
      <c r="AC1364" s="311"/>
      <c r="AD1364" s="311"/>
      <c r="AE1364" s="311"/>
      <c r="AF1364" s="311"/>
      <c r="AG1364" s="311"/>
      <c r="AH1364" s="311"/>
      <c r="AI1364" s="311"/>
      <c r="AJ1364" s="311"/>
    </row>
    <row r="1365" spans="1:16380" s="36" customFormat="1" ht="15.75" x14ac:dyDescent="0.25">
      <c r="A1365" s="21" t="s">
        <v>83</v>
      </c>
      <c r="B1365" s="92" t="s">
        <v>999</v>
      </c>
      <c r="C1365" s="97" t="s">
        <v>84</v>
      </c>
      <c r="D1365" s="259">
        <v>8770.1</v>
      </c>
      <c r="E1365" s="154"/>
      <c r="F1365" s="227"/>
      <c r="G1365" s="228"/>
      <c r="H1365" s="228"/>
      <c r="I1365" s="229"/>
      <c r="J1365" s="289"/>
      <c r="K1365" s="288"/>
      <c r="L1365" s="288"/>
      <c r="M1365" s="311"/>
      <c r="N1365" s="312"/>
      <c r="O1365" s="311"/>
      <c r="P1365" s="311"/>
      <c r="Q1365" s="311"/>
      <c r="R1365" s="311"/>
      <c r="S1365" s="311"/>
      <c r="T1365" s="311"/>
      <c r="U1365" s="311"/>
      <c r="V1365" s="311"/>
      <c r="W1365" s="311"/>
      <c r="X1365" s="311"/>
      <c r="Y1365" s="311"/>
      <c r="Z1365" s="311"/>
      <c r="AA1365" s="311"/>
      <c r="AB1365" s="311"/>
      <c r="AC1365" s="311"/>
      <c r="AD1365" s="311"/>
      <c r="AE1365" s="311"/>
      <c r="AF1365" s="311"/>
      <c r="AG1365" s="311"/>
      <c r="AH1365" s="311"/>
      <c r="AI1365" s="311"/>
      <c r="AJ1365" s="311"/>
    </row>
    <row r="1366" spans="1:16380" s="36" customFormat="1" ht="15.75" x14ac:dyDescent="0.25">
      <c r="A1366" s="42" t="s">
        <v>13</v>
      </c>
      <c r="B1366" s="92" t="s">
        <v>999</v>
      </c>
      <c r="C1366" s="97" t="s">
        <v>14</v>
      </c>
      <c r="D1366" s="259">
        <f>D1367</f>
        <v>357</v>
      </c>
      <c r="E1366" s="154"/>
      <c r="F1366" s="227"/>
      <c r="G1366" s="228"/>
      <c r="H1366" s="228"/>
      <c r="I1366" s="229"/>
      <c r="J1366" s="289"/>
      <c r="K1366" s="288"/>
      <c r="L1366" s="288"/>
      <c r="M1366" s="311"/>
      <c r="N1366" s="312"/>
      <c r="O1366" s="311"/>
      <c r="P1366" s="311"/>
      <c r="Q1366" s="311"/>
      <c r="R1366" s="311"/>
      <c r="S1366" s="311"/>
      <c r="T1366" s="311"/>
      <c r="U1366" s="311"/>
      <c r="V1366" s="311"/>
      <c r="W1366" s="311"/>
      <c r="X1366" s="311"/>
      <c r="Y1366" s="311"/>
      <c r="Z1366" s="311"/>
      <c r="AA1366" s="311"/>
      <c r="AB1366" s="311"/>
      <c r="AC1366" s="311"/>
      <c r="AD1366" s="311"/>
      <c r="AE1366" s="311"/>
      <c r="AF1366" s="311"/>
      <c r="AG1366" s="311"/>
      <c r="AH1366" s="311"/>
      <c r="AI1366" s="311"/>
      <c r="AJ1366" s="311"/>
    </row>
    <row r="1367" spans="1:16380" s="36" customFormat="1" ht="15.75" x14ac:dyDescent="0.25">
      <c r="A1367" s="42" t="s">
        <v>34</v>
      </c>
      <c r="B1367" s="92" t="s">
        <v>999</v>
      </c>
      <c r="C1367" s="97" t="s">
        <v>33</v>
      </c>
      <c r="D1367" s="259">
        <f>D1368</f>
        <v>357</v>
      </c>
      <c r="E1367" s="154"/>
      <c r="F1367" s="227"/>
      <c r="G1367" s="228"/>
      <c r="H1367" s="228"/>
      <c r="I1367" s="229"/>
      <c r="J1367" s="289"/>
      <c r="K1367" s="288"/>
      <c r="L1367" s="288"/>
      <c r="M1367" s="311"/>
      <c r="N1367" s="312"/>
      <c r="O1367" s="311"/>
      <c r="P1367" s="311"/>
      <c r="Q1367" s="311"/>
      <c r="R1367" s="311"/>
      <c r="S1367" s="311"/>
      <c r="T1367" s="311"/>
      <c r="U1367" s="311"/>
      <c r="V1367" s="311"/>
      <c r="W1367" s="311"/>
      <c r="X1367" s="311"/>
      <c r="Y1367" s="311"/>
      <c r="Z1367" s="311"/>
      <c r="AA1367" s="311"/>
      <c r="AB1367" s="311"/>
      <c r="AC1367" s="311"/>
      <c r="AD1367" s="311"/>
      <c r="AE1367" s="311"/>
      <c r="AF1367" s="311"/>
      <c r="AG1367" s="311"/>
      <c r="AH1367" s="311"/>
      <c r="AI1367" s="311"/>
      <c r="AJ1367" s="311"/>
    </row>
    <row r="1368" spans="1:16380" s="36" customFormat="1" ht="15.75" x14ac:dyDescent="0.25">
      <c r="A1368" s="220" t="s">
        <v>370</v>
      </c>
      <c r="B1368" s="92" t="s">
        <v>999</v>
      </c>
      <c r="C1368" s="97" t="s">
        <v>369</v>
      </c>
      <c r="D1368" s="259">
        <f>250+107</f>
        <v>357</v>
      </c>
      <c r="E1368" s="154"/>
      <c r="F1368" s="227"/>
      <c r="G1368" s="228"/>
      <c r="H1368" s="228"/>
      <c r="I1368" s="229"/>
      <c r="J1368" s="289"/>
      <c r="K1368" s="288"/>
      <c r="L1368" s="288"/>
      <c r="M1368" s="311"/>
      <c r="N1368" s="312"/>
      <c r="O1368" s="311"/>
      <c r="P1368" s="311"/>
      <c r="Q1368" s="311"/>
      <c r="R1368" s="311"/>
      <c r="S1368" s="311"/>
      <c r="T1368" s="311"/>
      <c r="U1368" s="311"/>
      <c r="V1368" s="311"/>
      <c r="W1368" s="311"/>
      <c r="X1368" s="311"/>
      <c r="Y1368" s="311"/>
      <c r="Z1368" s="311"/>
      <c r="AA1368" s="311"/>
      <c r="AB1368" s="311"/>
      <c r="AC1368" s="311"/>
      <c r="AD1368" s="311"/>
      <c r="AE1368" s="311"/>
      <c r="AF1368" s="311"/>
      <c r="AG1368" s="311"/>
      <c r="AH1368" s="311"/>
      <c r="AI1368" s="311"/>
      <c r="AJ1368" s="311"/>
    </row>
    <row r="1369" spans="1:16380" ht="38.25" customHeight="1" x14ac:dyDescent="0.2">
      <c r="A1369" s="4" t="s">
        <v>707</v>
      </c>
      <c r="B1369" s="84" t="s">
        <v>161</v>
      </c>
      <c r="C1369" s="85"/>
      <c r="D1369" s="278">
        <f>D1370+D1383+D1452</f>
        <v>1071896</v>
      </c>
      <c r="E1369" s="298"/>
      <c r="F1369" s="298"/>
      <c r="G1369" s="298"/>
      <c r="H1369" s="298"/>
      <c r="I1369" s="324"/>
      <c r="J1369" s="296"/>
      <c r="K1369" s="298"/>
      <c r="L1369" s="298"/>
      <c r="M1369" s="298"/>
      <c r="N1369" s="299"/>
      <c r="O1369" s="298"/>
      <c r="P1369" s="298"/>
      <c r="Q1369" s="298"/>
      <c r="R1369" s="298"/>
      <c r="S1369" s="298"/>
      <c r="T1369" s="298"/>
      <c r="U1369" s="298"/>
      <c r="V1369" s="298"/>
      <c r="W1369" s="298"/>
      <c r="X1369" s="298"/>
      <c r="Y1369" s="298"/>
      <c r="Z1369" s="298"/>
      <c r="AA1369" s="298"/>
      <c r="AB1369" s="298"/>
      <c r="AC1369" s="298"/>
      <c r="AD1369" s="298"/>
      <c r="AE1369" s="298"/>
      <c r="AF1369" s="298"/>
      <c r="AG1369" s="298"/>
      <c r="AH1369" s="298"/>
      <c r="AI1369" s="298"/>
      <c r="AJ1369" s="298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/>
      <c r="AW1369" s="5"/>
      <c r="AX1369" s="5"/>
      <c r="AY1369" s="5"/>
      <c r="AZ1369" s="5"/>
      <c r="BA1369" s="5"/>
      <c r="BB1369" s="5"/>
      <c r="BC1369" s="5"/>
      <c r="BD1369" s="5"/>
      <c r="BE1369" s="5"/>
      <c r="BF1369" s="5"/>
      <c r="BG1369" s="5"/>
      <c r="BH1369" s="5"/>
      <c r="BI1369" s="5"/>
      <c r="BJ1369" s="5"/>
      <c r="BK1369" s="5"/>
      <c r="BL1369" s="5"/>
      <c r="BM1369" s="5"/>
      <c r="BN1369" s="5"/>
      <c r="BO1369" s="5"/>
      <c r="BP1369" s="5"/>
      <c r="BQ1369" s="5"/>
      <c r="BR1369" s="5"/>
      <c r="BS1369" s="5"/>
      <c r="BT1369" s="5"/>
      <c r="BU1369" s="5"/>
      <c r="BV1369" s="5"/>
      <c r="BW1369" s="5"/>
      <c r="BX1369" s="5"/>
      <c r="BY1369" s="5"/>
      <c r="BZ1369" s="5"/>
      <c r="CA1369" s="5"/>
      <c r="CB1369" s="5"/>
      <c r="CC1369" s="5"/>
      <c r="CD1369" s="5"/>
      <c r="CE1369" s="5"/>
      <c r="CF1369" s="5"/>
      <c r="CG1369" s="5"/>
      <c r="CH1369" s="5"/>
      <c r="CI1369" s="5"/>
      <c r="CJ1369" s="5"/>
      <c r="CK1369" s="5"/>
      <c r="CL1369" s="5"/>
      <c r="CM1369" s="5"/>
      <c r="CN1369" s="5"/>
      <c r="CO1369" s="5"/>
      <c r="CP1369" s="5"/>
      <c r="CQ1369" s="5"/>
      <c r="CR1369" s="5"/>
      <c r="CS1369" s="5"/>
      <c r="CT1369" s="5"/>
      <c r="CU1369" s="5"/>
      <c r="CV1369" s="5"/>
      <c r="CW1369" s="5"/>
      <c r="CX1369" s="5"/>
      <c r="CY1369" s="5"/>
      <c r="CZ1369" s="5"/>
      <c r="DA1369" s="5"/>
      <c r="DB1369" s="5"/>
      <c r="DC1369" s="5"/>
      <c r="DD1369" s="5"/>
      <c r="DE1369" s="5"/>
      <c r="DF1369" s="5"/>
      <c r="DG1369" s="5"/>
      <c r="DH1369" s="5"/>
      <c r="DI1369" s="5"/>
      <c r="DJ1369" s="5"/>
      <c r="DK1369" s="5"/>
      <c r="DL1369" s="5"/>
      <c r="DM1369" s="5"/>
      <c r="DN1369" s="5"/>
      <c r="DO1369" s="5"/>
      <c r="DP1369" s="5"/>
      <c r="DQ1369" s="5"/>
      <c r="DR1369" s="5"/>
      <c r="DS1369" s="5"/>
      <c r="DT1369" s="5"/>
      <c r="DU1369" s="5"/>
      <c r="DV1369" s="5"/>
      <c r="DW1369" s="5"/>
      <c r="DX1369" s="5"/>
      <c r="DY1369" s="5"/>
      <c r="DZ1369" s="5"/>
      <c r="EA1369" s="5"/>
      <c r="EB1369" s="5"/>
      <c r="EC1369" s="5"/>
      <c r="ED1369" s="5"/>
      <c r="EE1369" s="5"/>
      <c r="EF1369" s="5"/>
      <c r="EG1369" s="5"/>
      <c r="EH1369" s="5"/>
      <c r="EI1369" s="5"/>
      <c r="EJ1369" s="5"/>
      <c r="EK1369" s="5"/>
      <c r="EL1369" s="5"/>
      <c r="EM1369" s="5"/>
      <c r="EN1369" s="5"/>
      <c r="EO1369" s="5"/>
      <c r="EP1369" s="5"/>
      <c r="EQ1369" s="5"/>
      <c r="ER1369" s="5"/>
      <c r="ES1369" s="5"/>
      <c r="ET1369" s="5"/>
      <c r="EU1369" s="5"/>
      <c r="EV1369" s="5"/>
      <c r="EW1369" s="5"/>
      <c r="EX1369" s="5"/>
      <c r="EY1369" s="5"/>
      <c r="EZ1369" s="5"/>
      <c r="FA1369" s="5"/>
      <c r="FB1369" s="5"/>
      <c r="FC1369" s="5"/>
      <c r="FD1369" s="5"/>
      <c r="FE1369" s="5"/>
      <c r="FF1369" s="5"/>
      <c r="FG1369" s="5"/>
      <c r="FH1369" s="5"/>
      <c r="FI1369" s="5"/>
      <c r="FJ1369" s="5"/>
      <c r="FK1369" s="5"/>
      <c r="FL1369" s="5"/>
      <c r="FM1369" s="5"/>
      <c r="FN1369" s="5"/>
      <c r="FO1369" s="5"/>
      <c r="FP1369" s="5"/>
      <c r="FQ1369" s="5"/>
      <c r="FR1369" s="5"/>
      <c r="FS1369" s="5"/>
      <c r="FT1369" s="5"/>
      <c r="FU1369" s="5"/>
      <c r="FV1369" s="5"/>
      <c r="FW1369" s="5"/>
      <c r="FX1369" s="5"/>
      <c r="FY1369" s="5"/>
      <c r="FZ1369" s="5"/>
      <c r="GA1369" s="5"/>
      <c r="GB1369" s="5"/>
      <c r="GC1369" s="5"/>
      <c r="GD1369" s="5"/>
      <c r="GE1369" s="5"/>
      <c r="GF1369" s="5"/>
      <c r="GG1369" s="5"/>
      <c r="GH1369" s="5"/>
      <c r="GI1369" s="5"/>
      <c r="GJ1369" s="5"/>
      <c r="GK1369" s="5"/>
      <c r="GL1369" s="5"/>
      <c r="GM1369" s="5"/>
      <c r="GN1369" s="5"/>
      <c r="GO1369" s="5"/>
      <c r="GP1369" s="5"/>
      <c r="GQ1369" s="5"/>
      <c r="GR1369" s="5"/>
      <c r="GS1369" s="5"/>
      <c r="GT1369" s="5"/>
      <c r="GU1369" s="5"/>
      <c r="GV1369" s="5"/>
      <c r="GW1369" s="5"/>
      <c r="GX1369" s="5"/>
      <c r="GY1369" s="5"/>
      <c r="GZ1369" s="5"/>
      <c r="HA1369" s="5"/>
      <c r="HB1369" s="5"/>
      <c r="HC1369" s="5"/>
      <c r="HD1369" s="5"/>
      <c r="HE1369" s="5"/>
      <c r="HF1369" s="5"/>
      <c r="HG1369" s="5"/>
      <c r="HH1369" s="5"/>
      <c r="HI1369" s="5"/>
      <c r="HJ1369" s="5"/>
      <c r="HK1369" s="5"/>
      <c r="HL1369" s="5"/>
      <c r="HM1369" s="5"/>
      <c r="HN1369" s="5"/>
      <c r="HO1369" s="5"/>
      <c r="HP1369" s="5"/>
      <c r="HQ1369" s="5"/>
      <c r="HR1369" s="5"/>
      <c r="HS1369" s="5"/>
      <c r="HT1369" s="5"/>
      <c r="HU1369" s="5"/>
      <c r="HV1369" s="5"/>
      <c r="HW1369" s="5"/>
      <c r="HX1369" s="5"/>
      <c r="HY1369" s="5"/>
      <c r="HZ1369" s="5"/>
      <c r="IA1369" s="5"/>
      <c r="IB1369" s="5"/>
      <c r="IC1369" s="5"/>
      <c r="ID1369" s="5"/>
      <c r="IE1369" s="5"/>
      <c r="IF1369" s="5"/>
      <c r="IG1369" s="5"/>
      <c r="IH1369" s="5"/>
      <c r="II1369" s="5"/>
      <c r="IJ1369" s="5"/>
      <c r="IK1369" s="5"/>
      <c r="IL1369" s="5"/>
      <c r="IM1369" s="5"/>
      <c r="IN1369" s="5"/>
      <c r="IO1369" s="5"/>
      <c r="IP1369" s="5"/>
      <c r="IQ1369" s="5"/>
      <c r="IR1369" s="5"/>
      <c r="IS1369" s="5"/>
      <c r="IT1369" s="5"/>
      <c r="IU1369" s="5"/>
      <c r="IV1369" s="5"/>
      <c r="IW1369" s="5"/>
      <c r="IX1369" s="5"/>
      <c r="IY1369" s="5"/>
      <c r="IZ1369" s="5"/>
      <c r="JA1369" s="5"/>
      <c r="JB1369" s="5"/>
      <c r="JC1369" s="5"/>
      <c r="JD1369" s="5"/>
      <c r="JE1369" s="5"/>
      <c r="JF1369" s="5"/>
      <c r="JG1369" s="5"/>
      <c r="JH1369" s="5"/>
      <c r="JI1369" s="5"/>
      <c r="JJ1369" s="5"/>
      <c r="JK1369" s="5"/>
      <c r="JL1369" s="5"/>
      <c r="JM1369" s="5"/>
      <c r="JN1369" s="5"/>
      <c r="JO1369" s="5"/>
      <c r="JP1369" s="5"/>
      <c r="JQ1369" s="5"/>
      <c r="JR1369" s="5"/>
      <c r="JS1369" s="5"/>
      <c r="JT1369" s="5"/>
      <c r="JU1369" s="5"/>
      <c r="JV1369" s="5"/>
      <c r="JW1369" s="5"/>
      <c r="JX1369" s="5"/>
      <c r="JY1369" s="5"/>
      <c r="JZ1369" s="5"/>
      <c r="KA1369" s="5"/>
      <c r="KB1369" s="5"/>
      <c r="KC1369" s="5"/>
      <c r="KD1369" s="5"/>
      <c r="KE1369" s="5"/>
      <c r="KF1369" s="5"/>
      <c r="KG1369" s="5"/>
      <c r="KH1369" s="5"/>
      <c r="KI1369" s="5"/>
      <c r="KJ1369" s="5"/>
      <c r="KK1369" s="5"/>
      <c r="KL1369" s="5"/>
      <c r="KM1369" s="5"/>
      <c r="KN1369" s="5"/>
      <c r="KO1369" s="5"/>
      <c r="KP1369" s="5"/>
      <c r="KQ1369" s="5"/>
      <c r="KR1369" s="5"/>
      <c r="KS1369" s="5"/>
      <c r="KT1369" s="5"/>
      <c r="KU1369" s="5"/>
      <c r="KV1369" s="5"/>
      <c r="KW1369" s="5"/>
      <c r="KX1369" s="5"/>
      <c r="KY1369" s="5"/>
      <c r="KZ1369" s="5"/>
      <c r="LA1369" s="5"/>
      <c r="LB1369" s="5"/>
      <c r="LC1369" s="5"/>
      <c r="LD1369" s="5"/>
      <c r="LE1369" s="5"/>
      <c r="LF1369" s="5"/>
      <c r="LG1369" s="5"/>
      <c r="LH1369" s="5"/>
      <c r="LI1369" s="5"/>
      <c r="LJ1369" s="5"/>
      <c r="LK1369" s="5"/>
      <c r="LL1369" s="5"/>
      <c r="LM1369" s="5"/>
      <c r="LN1369" s="5"/>
      <c r="LO1369" s="5"/>
      <c r="LP1369" s="5"/>
      <c r="LQ1369" s="5"/>
      <c r="LR1369" s="5"/>
      <c r="LS1369" s="5"/>
      <c r="LT1369" s="5"/>
      <c r="LU1369" s="5"/>
      <c r="LV1369" s="5"/>
      <c r="LW1369" s="5"/>
      <c r="LX1369" s="5"/>
      <c r="LY1369" s="5"/>
      <c r="LZ1369" s="5"/>
      <c r="MA1369" s="5"/>
      <c r="MB1369" s="5"/>
      <c r="MC1369" s="5"/>
      <c r="MD1369" s="5"/>
      <c r="ME1369" s="5"/>
      <c r="MF1369" s="5"/>
      <c r="MG1369" s="5"/>
      <c r="MH1369" s="5"/>
      <c r="MI1369" s="5"/>
      <c r="MJ1369" s="5"/>
      <c r="MK1369" s="5"/>
      <c r="ML1369" s="5"/>
      <c r="MM1369" s="5"/>
      <c r="MN1369" s="5"/>
      <c r="MO1369" s="5"/>
      <c r="MP1369" s="5"/>
      <c r="MQ1369" s="5"/>
      <c r="MR1369" s="5"/>
      <c r="MS1369" s="5"/>
      <c r="MT1369" s="5"/>
      <c r="MU1369" s="5"/>
      <c r="MV1369" s="5"/>
      <c r="MW1369" s="5"/>
      <c r="MX1369" s="5"/>
      <c r="MY1369" s="5"/>
      <c r="MZ1369" s="5"/>
      <c r="NA1369" s="5"/>
      <c r="NB1369" s="5"/>
      <c r="NC1369" s="5"/>
      <c r="ND1369" s="5"/>
      <c r="NE1369" s="5"/>
      <c r="NF1369" s="5"/>
      <c r="NG1369" s="5"/>
      <c r="NH1369" s="5"/>
      <c r="NI1369" s="5"/>
      <c r="NJ1369" s="5"/>
      <c r="NK1369" s="5"/>
      <c r="NL1369" s="5"/>
      <c r="NM1369" s="5"/>
      <c r="NN1369" s="5"/>
      <c r="NO1369" s="5"/>
      <c r="NP1369" s="5"/>
      <c r="NQ1369" s="5"/>
      <c r="NR1369" s="5"/>
      <c r="NS1369" s="5"/>
      <c r="NT1369" s="5"/>
      <c r="NU1369" s="5"/>
      <c r="NV1369" s="5"/>
      <c r="NW1369" s="5"/>
      <c r="NX1369" s="5"/>
      <c r="NY1369" s="5"/>
      <c r="NZ1369" s="5"/>
      <c r="OA1369" s="5"/>
      <c r="OB1369" s="5"/>
      <c r="OC1369" s="5"/>
      <c r="OD1369" s="5"/>
      <c r="OE1369" s="5"/>
      <c r="OF1369" s="5"/>
      <c r="OG1369" s="5"/>
      <c r="OH1369" s="5"/>
      <c r="OI1369" s="5"/>
      <c r="OJ1369" s="5"/>
      <c r="OK1369" s="5"/>
      <c r="OL1369" s="5"/>
      <c r="OM1369" s="5"/>
      <c r="ON1369" s="5"/>
      <c r="OO1369" s="5"/>
      <c r="OP1369" s="5"/>
      <c r="OQ1369" s="5"/>
      <c r="OR1369" s="5"/>
      <c r="OS1369" s="5"/>
      <c r="OT1369" s="5"/>
      <c r="OU1369" s="5"/>
      <c r="OV1369" s="5"/>
      <c r="OW1369" s="5"/>
      <c r="OX1369" s="5"/>
      <c r="OY1369" s="5"/>
      <c r="OZ1369" s="5"/>
      <c r="PA1369" s="5"/>
      <c r="PB1369" s="5"/>
      <c r="PC1369" s="5"/>
      <c r="PD1369" s="5"/>
      <c r="PE1369" s="5"/>
      <c r="PF1369" s="5"/>
      <c r="PG1369" s="5"/>
      <c r="PH1369" s="5"/>
      <c r="PI1369" s="5"/>
      <c r="PJ1369" s="5"/>
      <c r="PK1369" s="5"/>
      <c r="PL1369" s="5"/>
      <c r="PM1369" s="5"/>
      <c r="PN1369" s="5"/>
      <c r="PO1369" s="5"/>
      <c r="PP1369" s="5"/>
      <c r="PQ1369" s="5"/>
      <c r="PR1369" s="5"/>
      <c r="PS1369" s="5"/>
      <c r="PT1369" s="5"/>
      <c r="PU1369" s="5"/>
      <c r="PV1369" s="5"/>
      <c r="PW1369" s="5"/>
      <c r="PX1369" s="5"/>
      <c r="PY1369" s="5"/>
      <c r="PZ1369" s="5"/>
      <c r="QA1369" s="5"/>
      <c r="QB1369" s="5"/>
      <c r="QC1369" s="5"/>
      <c r="QD1369" s="5"/>
      <c r="QE1369" s="5"/>
      <c r="QF1369" s="5"/>
      <c r="QG1369" s="5"/>
      <c r="QH1369" s="5"/>
      <c r="QI1369" s="5"/>
      <c r="QJ1369" s="5"/>
      <c r="QK1369" s="5"/>
      <c r="QL1369" s="5"/>
      <c r="QM1369" s="5"/>
      <c r="QN1369" s="5"/>
      <c r="QO1369" s="5"/>
      <c r="QP1369" s="5"/>
      <c r="QQ1369" s="5"/>
      <c r="QR1369" s="5"/>
      <c r="QS1369" s="5"/>
      <c r="QT1369" s="5"/>
      <c r="QU1369" s="5"/>
      <c r="QV1369" s="5"/>
      <c r="QW1369" s="5"/>
      <c r="QX1369" s="5"/>
      <c r="QY1369" s="5"/>
      <c r="QZ1369" s="5"/>
      <c r="RA1369" s="5"/>
      <c r="RB1369" s="5"/>
      <c r="RC1369" s="5"/>
      <c r="RD1369" s="5"/>
      <c r="RE1369" s="5"/>
      <c r="RF1369" s="5"/>
      <c r="RG1369" s="5"/>
      <c r="RH1369" s="5"/>
      <c r="RI1369" s="5"/>
      <c r="RJ1369" s="5"/>
      <c r="RK1369" s="5"/>
      <c r="RL1369" s="5"/>
      <c r="RM1369" s="5"/>
      <c r="RN1369" s="5"/>
      <c r="RO1369" s="5"/>
      <c r="RP1369" s="5"/>
      <c r="RQ1369" s="5"/>
      <c r="RR1369" s="5"/>
      <c r="RS1369" s="5"/>
      <c r="RT1369" s="5"/>
      <c r="RU1369" s="5"/>
      <c r="RV1369" s="5"/>
      <c r="RW1369" s="5"/>
      <c r="RX1369" s="5"/>
      <c r="RY1369" s="5"/>
      <c r="RZ1369" s="5"/>
      <c r="SA1369" s="5"/>
      <c r="SB1369" s="5"/>
      <c r="SC1369" s="5"/>
      <c r="SD1369" s="5"/>
      <c r="SE1369" s="5"/>
      <c r="SF1369" s="5"/>
      <c r="SG1369" s="5"/>
      <c r="SH1369" s="5"/>
      <c r="SI1369" s="5"/>
      <c r="SJ1369" s="5"/>
      <c r="SK1369" s="5"/>
      <c r="SL1369" s="5"/>
      <c r="SM1369" s="5"/>
      <c r="SN1369" s="5"/>
      <c r="SO1369" s="5"/>
      <c r="SP1369" s="5"/>
      <c r="SQ1369" s="5"/>
      <c r="SR1369" s="5"/>
      <c r="SS1369" s="5"/>
      <c r="ST1369" s="5"/>
      <c r="SU1369" s="5"/>
      <c r="SV1369" s="5"/>
      <c r="SW1369" s="5"/>
      <c r="SX1369" s="5"/>
      <c r="SY1369" s="5"/>
      <c r="SZ1369" s="5"/>
      <c r="TA1369" s="5"/>
      <c r="TB1369" s="5"/>
      <c r="TC1369" s="5"/>
      <c r="TD1369" s="5"/>
      <c r="TE1369" s="5"/>
      <c r="TF1369" s="5"/>
      <c r="TG1369" s="5"/>
      <c r="TH1369" s="5"/>
      <c r="TI1369" s="5"/>
      <c r="TJ1369" s="5"/>
      <c r="TK1369" s="5"/>
      <c r="TL1369" s="5"/>
      <c r="TM1369" s="5"/>
      <c r="TN1369" s="5"/>
      <c r="TO1369" s="5"/>
      <c r="TP1369" s="5"/>
      <c r="TQ1369" s="5"/>
      <c r="TR1369" s="5"/>
      <c r="TS1369" s="5"/>
      <c r="TT1369" s="5"/>
      <c r="TU1369" s="5"/>
      <c r="TV1369" s="5"/>
      <c r="TW1369" s="5"/>
      <c r="TX1369" s="5"/>
      <c r="TY1369" s="5"/>
      <c r="TZ1369" s="5"/>
      <c r="UA1369" s="5"/>
      <c r="UB1369" s="5"/>
      <c r="UC1369" s="5"/>
      <c r="UD1369" s="5"/>
      <c r="UE1369" s="5"/>
      <c r="UF1369" s="5"/>
      <c r="UG1369" s="5"/>
      <c r="UH1369" s="5"/>
      <c r="UI1369" s="5"/>
      <c r="UJ1369" s="5"/>
      <c r="UK1369" s="5"/>
      <c r="UL1369" s="5"/>
      <c r="UM1369" s="5"/>
      <c r="UN1369" s="5"/>
      <c r="UO1369" s="5"/>
      <c r="UP1369" s="5"/>
      <c r="UQ1369" s="5"/>
      <c r="UR1369" s="5"/>
      <c r="US1369" s="5"/>
      <c r="UT1369" s="5"/>
      <c r="UU1369" s="5"/>
      <c r="UV1369" s="5"/>
      <c r="UW1369" s="5"/>
      <c r="UX1369" s="5"/>
      <c r="UY1369" s="5"/>
      <c r="UZ1369" s="5"/>
      <c r="VA1369" s="5"/>
      <c r="VB1369" s="5"/>
      <c r="VC1369" s="5"/>
      <c r="VD1369" s="5"/>
      <c r="VE1369" s="5"/>
      <c r="VF1369" s="5"/>
      <c r="VG1369" s="5"/>
      <c r="VH1369" s="5"/>
      <c r="VI1369" s="5"/>
      <c r="VJ1369" s="5"/>
      <c r="VK1369" s="5"/>
      <c r="VL1369" s="5"/>
      <c r="VM1369" s="5"/>
      <c r="VN1369" s="5"/>
      <c r="VO1369" s="5"/>
      <c r="VP1369" s="5"/>
      <c r="VQ1369" s="5"/>
      <c r="VR1369" s="5"/>
      <c r="VS1369" s="5"/>
      <c r="VT1369" s="5"/>
      <c r="VU1369" s="5"/>
      <c r="VV1369" s="5"/>
      <c r="VW1369" s="5"/>
      <c r="VX1369" s="5"/>
      <c r="VY1369" s="5"/>
      <c r="VZ1369" s="5"/>
      <c r="WA1369" s="5"/>
      <c r="WB1369" s="5"/>
      <c r="WC1369" s="5"/>
      <c r="WD1369" s="5"/>
      <c r="WE1369" s="5"/>
      <c r="WF1369" s="5"/>
      <c r="WG1369" s="5"/>
      <c r="WH1369" s="5"/>
      <c r="WI1369" s="5"/>
      <c r="WJ1369" s="5"/>
      <c r="WK1369" s="5"/>
      <c r="WL1369" s="5"/>
      <c r="WM1369" s="5"/>
      <c r="WN1369" s="5"/>
      <c r="WO1369" s="5"/>
      <c r="WP1369" s="5"/>
      <c r="WQ1369" s="5"/>
      <c r="WR1369" s="5"/>
      <c r="WS1369" s="5"/>
      <c r="WT1369" s="5"/>
      <c r="WU1369" s="5"/>
      <c r="WV1369" s="5"/>
      <c r="WW1369" s="5"/>
      <c r="WX1369" s="5"/>
      <c r="WY1369" s="5"/>
      <c r="WZ1369" s="5"/>
      <c r="XA1369" s="5"/>
      <c r="XB1369" s="5"/>
      <c r="XC1369" s="5"/>
      <c r="XD1369" s="5"/>
      <c r="XE1369" s="5"/>
      <c r="XF1369" s="5"/>
      <c r="XG1369" s="5"/>
      <c r="XH1369" s="5"/>
      <c r="XI1369" s="5"/>
      <c r="XJ1369" s="5"/>
      <c r="XK1369" s="5"/>
      <c r="XL1369" s="5"/>
      <c r="XM1369" s="5"/>
      <c r="XN1369" s="5"/>
      <c r="XO1369" s="5"/>
      <c r="XP1369" s="5"/>
      <c r="XQ1369" s="5"/>
      <c r="XR1369" s="5"/>
      <c r="XS1369" s="5"/>
      <c r="XT1369" s="5"/>
      <c r="XU1369" s="5"/>
      <c r="XV1369" s="5"/>
      <c r="XW1369" s="5"/>
      <c r="XX1369" s="5"/>
      <c r="XY1369" s="5"/>
      <c r="XZ1369" s="5"/>
      <c r="YA1369" s="5"/>
      <c r="YB1369" s="5"/>
      <c r="YC1369" s="5"/>
      <c r="YD1369" s="5"/>
      <c r="YE1369" s="5"/>
      <c r="YF1369" s="5"/>
      <c r="YG1369" s="5"/>
      <c r="YH1369" s="5"/>
      <c r="YI1369" s="5"/>
      <c r="YJ1369" s="5"/>
      <c r="YK1369" s="5"/>
      <c r="YL1369" s="5"/>
      <c r="YM1369" s="5"/>
      <c r="YN1369" s="5"/>
      <c r="YO1369" s="5"/>
      <c r="YP1369" s="5"/>
      <c r="YQ1369" s="5"/>
      <c r="YR1369" s="5"/>
      <c r="YS1369" s="5"/>
      <c r="YT1369" s="5"/>
      <c r="YU1369" s="5"/>
      <c r="YV1369" s="5"/>
      <c r="YW1369" s="5"/>
      <c r="YX1369" s="5"/>
      <c r="YY1369" s="5"/>
      <c r="YZ1369" s="5"/>
      <c r="ZA1369" s="5"/>
      <c r="ZB1369" s="5"/>
      <c r="ZC1369" s="5"/>
      <c r="ZD1369" s="5"/>
      <c r="ZE1369" s="5"/>
      <c r="ZF1369" s="5"/>
      <c r="ZG1369" s="5"/>
      <c r="ZH1369" s="5"/>
      <c r="ZI1369" s="5"/>
      <c r="ZJ1369" s="5"/>
      <c r="ZK1369" s="5"/>
      <c r="ZL1369" s="5"/>
      <c r="ZM1369" s="5"/>
      <c r="ZN1369" s="5"/>
      <c r="ZO1369" s="5"/>
      <c r="ZP1369" s="5"/>
      <c r="ZQ1369" s="5"/>
      <c r="ZR1369" s="5"/>
      <c r="ZS1369" s="5"/>
      <c r="ZT1369" s="5"/>
      <c r="ZU1369" s="5"/>
      <c r="ZV1369" s="5"/>
      <c r="ZW1369" s="5"/>
      <c r="ZX1369" s="5"/>
      <c r="ZY1369" s="5"/>
      <c r="ZZ1369" s="5"/>
      <c r="AAA1369" s="5"/>
      <c r="AAB1369" s="5"/>
      <c r="AAC1369" s="5"/>
      <c r="AAD1369" s="5"/>
      <c r="AAE1369" s="5"/>
      <c r="AAF1369" s="5"/>
      <c r="AAG1369" s="5"/>
      <c r="AAH1369" s="5"/>
      <c r="AAI1369" s="5"/>
      <c r="AAJ1369" s="5"/>
      <c r="AAK1369" s="5"/>
      <c r="AAL1369" s="5"/>
      <c r="AAM1369" s="5"/>
      <c r="AAN1369" s="5"/>
      <c r="AAO1369" s="5"/>
      <c r="AAP1369" s="5"/>
      <c r="AAQ1369" s="5"/>
      <c r="AAR1369" s="5"/>
      <c r="AAS1369" s="5"/>
      <c r="AAT1369" s="5"/>
      <c r="AAU1369" s="5"/>
      <c r="AAV1369" s="5"/>
      <c r="AAW1369" s="5"/>
      <c r="AAX1369" s="5"/>
      <c r="AAY1369" s="5"/>
      <c r="AAZ1369" s="5"/>
      <c r="ABA1369" s="5"/>
      <c r="ABB1369" s="5"/>
      <c r="ABC1369" s="5"/>
      <c r="ABD1369" s="5"/>
      <c r="ABE1369" s="5"/>
      <c r="ABF1369" s="5"/>
      <c r="ABG1369" s="5"/>
      <c r="ABH1369" s="5"/>
      <c r="ABI1369" s="5"/>
      <c r="ABJ1369" s="5"/>
      <c r="ABK1369" s="5"/>
      <c r="ABL1369" s="5"/>
      <c r="ABM1369" s="5"/>
      <c r="ABN1369" s="5"/>
      <c r="ABO1369" s="5"/>
      <c r="ABP1369" s="5"/>
      <c r="ABQ1369" s="5"/>
      <c r="ABR1369" s="5"/>
      <c r="ABS1369" s="5"/>
      <c r="ABT1369" s="5"/>
      <c r="ABU1369" s="5"/>
      <c r="ABV1369" s="5"/>
      <c r="ABW1369" s="5"/>
      <c r="ABX1369" s="5"/>
      <c r="ABY1369" s="5"/>
      <c r="ABZ1369" s="5"/>
      <c r="ACA1369" s="5"/>
      <c r="ACB1369" s="5"/>
      <c r="ACC1369" s="5"/>
      <c r="ACD1369" s="5"/>
      <c r="ACE1369" s="5"/>
      <c r="ACF1369" s="5"/>
      <c r="ACG1369" s="5"/>
      <c r="ACH1369" s="5"/>
      <c r="ACI1369" s="5"/>
      <c r="ACJ1369" s="5"/>
      <c r="ACK1369" s="5"/>
      <c r="ACL1369" s="5"/>
      <c r="ACM1369" s="5"/>
      <c r="ACN1369" s="5"/>
      <c r="ACO1369" s="5"/>
      <c r="ACP1369" s="5"/>
      <c r="ACQ1369" s="5"/>
      <c r="ACR1369" s="5"/>
      <c r="ACS1369" s="5"/>
      <c r="ACT1369" s="5"/>
      <c r="ACU1369" s="5"/>
      <c r="ACV1369" s="5"/>
      <c r="ACW1369" s="5"/>
      <c r="ACX1369" s="5"/>
      <c r="ACY1369" s="5"/>
      <c r="ACZ1369" s="5"/>
      <c r="ADA1369" s="5"/>
      <c r="ADB1369" s="5"/>
      <c r="ADC1369" s="5"/>
      <c r="ADD1369" s="5"/>
      <c r="ADE1369" s="5"/>
      <c r="ADF1369" s="5"/>
      <c r="ADG1369" s="5"/>
      <c r="ADH1369" s="5"/>
      <c r="ADI1369" s="5"/>
      <c r="ADJ1369" s="5"/>
      <c r="ADK1369" s="5"/>
      <c r="ADL1369" s="5"/>
      <c r="ADM1369" s="5"/>
      <c r="ADN1369" s="5"/>
      <c r="ADO1369" s="5"/>
      <c r="ADP1369" s="5"/>
      <c r="ADQ1369" s="5"/>
      <c r="ADR1369" s="5"/>
      <c r="ADS1369" s="5"/>
      <c r="ADT1369" s="5"/>
      <c r="ADU1369" s="5"/>
      <c r="ADV1369" s="5"/>
      <c r="ADW1369" s="5"/>
      <c r="ADX1369" s="5"/>
      <c r="ADY1369" s="5"/>
      <c r="ADZ1369" s="5"/>
      <c r="AEA1369" s="5"/>
      <c r="AEB1369" s="5"/>
      <c r="AEC1369" s="5"/>
      <c r="AED1369" s="5"/>
      <c r="AEE1369" s="5"/>
      <c r="AEF1369" s="5"/>
      <c r="AEG1369" s="5"/>
      <c r="AEH1369" s="5"/>
      <c r="AEI1369" s="5"/>
      <c r="AEJ1369" s="5"/>
      <c r="AEK1369" s="5"/>
      <c r="AEL1369" s="5"/>
      <c r="AEM1369" s="5"/>
      <c r="AEN1369" s="5"/>
      <c r="AEO1369" s="5"/>
      <c r="AEP1369" s="5"/>
      <c r="AEQ1369" s="5"/>
      <c r="AER1369" s="5"/>
      <c r="AES1369" s="5"/>
      <c r="AET1369" s="5"/>
      <c r="AEU1369" s="5"/>
      <c r="AEV1369" s="5"/>
      <c r="AEW1369" s="5"/>
      <c r="AEX1369" s="5"/>
      <c r="AEY1369" s="5"/>
      <c r="AEZ1369" s="5"/>
      <c r="AFA1369" s="5"/>
      <c r="AFB1369" s="5"/>
      <c r="AFC1369" s="5"/>
      <c r="AFD1369" s="5"/>
      <c r="AFE1369" s="5"/>
      <c r="AFF1369" s="5"/>
      <c r="AFG1369" s="5"/>
      <c r="AFH1369" s="5"/>
      <c r="AFI1369" s="5"/>
      <c r="AFJ1369" s="5"/>
      <c r="AFK1369" s="5"/>
      <c r="AFL1369" s="5"/>
      <c r="AFM1369" s="5"/>
      <c r="AFN1369" s="5"/>
      <c r="AFO1369" s="5"/>
      <c r="AFP1369" s="5"/>
      <c r="AFQ1369" s="5"/>
      <c r="AFR1369" s="5"/>
      <c r="AFS1369" s="5"/>
      <c r="AFT1369" s="5"/>
      <c r="AFU1369" s="5"/>
      <c r="AFV1369" s="5"/>
      <c r="AFW1369" s="5"/>
      <c r="AFX1369" s="5"/>
      <c r="AFY1369" s="5"/>
      <c r="AFZ1369" s="5"/>
      <c r="AGA1369" s="5"/>
      <c r="AGB1369" s="5"/>
      <c r="AGC1369" s="5"/>
      <c r="AGD1369" s="5"/>
      <c r="AGE1369" s="5"/>
      <c r="AGF1369" s="5"/>
      <c r="AGG1369" s="5"/>
      <c r="AGH1369" s="5"/>
      <c r="AGI1369" s="5"/>
      <c r="AGJ1369" s="5"/>
      <c r="AGK1369" s="5"/>
      <c r="AGL1369" s="5"/>
      <c r="AGM1369" s="5"/>
      <c r="AGN1369" s="5"/>
      <c r="AGO1369" s="5"/>
      <c r="AGP1369" s="5"/>
      <c r="AGQ1369" s="5"/>
      <c r="AGR1369" s="5"/>
      <c r="AGS1369" s="5"/>
      <c r="AGT1369" s="5"/>
      <c r="AGU1369" s="5"/>
      <c r="AGV1369" s="5"/>
      <c r="AGW1369" s="5"/>
      <c r="AGX1369" s="5"/>
      <c r="AGY1369" s="5"/>
      <c r="AGZ1369" s="5"/>
      <c r="AHA1369" s="5"/>
      <c r="AHB1369" s="5"/>
      <c r="AHC1369" s="5"/>
      <c r="AHD1369" s="5"/>
      <c r="AHE1369" s="5"/>
      <c r="AHF1369" s="5"/>
      <c r="AHG1369" s="5"/>
      <c r="AHH1369" s="5"/>
      <c r="AHI1369" s="5"/>
      <c r="AHJ1369" s="5"/>
      <c r="AHK1369" s="5"/>
      <c r="AHL1369" s="5"/>
      <c r="AHM1369" s="5"/>
      <c r="AHN1369" s="5"/>
      <c r="AHO1369" s="5"/>
      <c r="AHP1369" s="5"/>
      <c r="AHQ1369" s="5"/>
      <c r="AHR1369" s="5"/>
      <c r="AHS1369" s="5"/>
      <c r="AHT1369" s="5"/>
      <c r="AHU1369" s="5"/>
      <c r="AHV1369" s="5"/>
      <c r="AHW1369" s="5"/>
      <c r="AHX1369" s="5"/>
      <c r="AHY1369" s="5"/>
      <c r="AHZ1369" s="5"/>
      <c r="AIA1369" s="5"/>
      <c r="AIB1369" s="5"/>
      <c r="AIC1369" s="5"/>
      <c r="AID1369" s="5"/>
      <c r="AIE1369" s="5"/>
      <c r="AIF1369" s="5"/>
      <c r="AIG1369" s="5"/>
      <c r="AIH1369" s="5"/>
      <c r="AII1369" s="5"/>
      <c r="AIJ1369" s="5"/>
      <c r="AIK1369" s="5"/>
      <c r="AIL1369" s="5"/>
      <c r="AIM1369" s="5"/>
      <c r="AIN1369" s="5"/>
      <c r="AIO1369" s="5"/>
      <c r="AIP1369" s="5"/>
      <c r="AIQ1369" s="5"/>
      <c r="AIR1369" s="5"/>
      <c r="AIS1369" s="5"/>
      <c r="AIT1369" s="5"/>
      <c r="AIU1369" s="5"/>
      <c r="AIV1369" s="5"/>
      <c r="AIW1369" s="5"/>
      <c r="AIX1369" s="5"/>
      <c r="AIY1369" s="5"/>
      <c r="AIZ1369" s="5"/>
      <c r="AJA1369" s="5"/>
      <c r="AJB1369" s="5"/>
      <c r="AJC1369" s="5"/>
      <c r="AJD1369" s="5"/>
      <c r="AJE1369" s="5"/>
      <c r="AJF1369" s="5"/>
      <c r="AJG1369" s="5"/>
      <c r="AJH1369" s="5"/>
      <c r="AJI1369" s="5"/>
      <c r="AJJ1369" s="5"/>
      <c r="AJK1369" s="5"/>
      <c r="AJL1369" s="5"/>
      <c r="AJM1369" s="5"/>
      <c r="AJN1369" s="5"/>
      <c r="AJO1369" s="5"/>
      <c r="AJP1369" s="5"/>
      <c r="AJQ1369" s="5"/>
      <c r="AJR1369" s="5"/>
      <c r="AJS1369" s="5"/>
      <c r="AJT1369" s="5"/>
      <c r="AJU1369" s="5"/>
      <c r="AJV1369" s="5"/>
      <c r="AJW1369" s="5"/>
      <c r="AJX1369" s="5"/>
      <c r="AJY1369" s="5"/>
      <c r="AJZ1369" s="5"/>
      <c r="AKA1369" s="5"/>
      <c r="AKB1369" s="5"/>
      <c r="AKC1369" s="5"/>
      <c r="AKD1369" s="5"/>
      <c r="AKE1369" s="5"/>
      <c r="AKF1369" s="5"/>
      <c r="AKG1369" s="5"/>
      <c r="AKH1369" s="5"/>
      <c r="AKI1369" s="5"/>
      <c r="AKJ1369" s="5"/>
      <c r="AKK1369" s="5"/>
      <c r="AKL1369" s="5"/>
      <c r="AKM1369" s="5"/>
      <c r="AKN1369" s="5"/>
      <c r="AKO1369" s="5"/>
      <c r="AKP1369" s="5"/>
      <c r="AKQ1369" s="5"/>
      <c r="AKR1369" s="5"/>
      <c r="AKS1369" s="5"/>
      <c r="AKT1369" s="5"/>
      <c r="AKU1369" s="5"/>
      <c r="AKV1369" s="5"/>
      <c r="AKW1369" s="5"/>
      <c r="AKX1369" s="5"/>
      <c r="AKY1369" s="5"/>
      <c r="AKZ1369" s="5"/>
      <c r="ALA1369" s="5"/>
      <c r="ALB1369" s="5"/>
      <c r="ALC1369" s="5"/>
      <c r="ALD1369" s="5"/>
      <c r="ALE1369" s="5"/>
      <c r="ALF1369" s="5"/>
      <c r="ALG1369" s="5"/>
      <c r="ALH1369" s="5"/>
      <c r="ALI1369" s="5"/>
      <c r="ALJ1369" s="5"/>
      <c r="ALK1369" s="5"/>
      <c r="ALL1369" s="5"/>
      <c r="ALM1369" s="5"/>
      <c r="ALN1369" s="5"/>
      <c r="ALO1369" s="5"/>
      <c r="ALP1369" s="5"/>
      <c r="ALQ1369" s="5"/>
      <c r="ALR1369" s="5"/>
      <c r="ALS1369" s="5"/>
      <c r="ALT1369" s="5"/>
      <c r="ALU1369" s="5"/>
      <c r="ALV1369" s="5"/>
      <c r="ALW1369" s="5"/>
      <c r="ALX1369" s="5"/>
      <c r="ALY1369" s="5"/>
      <c r="ALZ1369" s="5"/>
      <c r="AMA1369" s="5"/>
      <c r="AMB1369" s="5"/>
      <c r="AMC1369" s="5"/>
      <c r="AMD1369" s="5"/>
      <c r="AME1369" s="5"/>
      <c r="AMF1369" s="5"/>
      <c r="AMG1369" s="5"/>
      <c r="AMH1369" s="5"/>
      <c r="AMI1369" s="5"/>
      <c r="AMJ1369" s="5"/>
      <c r="AMK1369" s="5"/>
      <c r="AML1369" s="5"/>
      <c r="AMM1369" s="5"/>
      <c r="AMN1369" s="5"/>
      <c r="AMO1369" s="5"/>
      <c r="AMP1369" s="5"/>
      <c r="AMQ1369" s="5"/>
      <c r="AMR1369" s="5"/>
      <c r="AMS1369" s="5"/>
      <c r="AMT1369" s="5"/>
      <c r="AMU1369" s="5"/>
      <c r="AMV1369" s="5"/>
      <c r="AMW1369" s="5"/>
      <c r="AMX1369" s="5"/>
      <c r="AMY1369" s="5"/>
      <c r="AMZ1369" s="5"/>
      <c r="ANA1369" s="5"/>
      <c r="ANB1369" s="5"/>
      <c r="ANC1369" s="5"/>
      <c r="AND1369" s="5"/>
      <c r="ANE1369" s="5"/>
      <c r="ANF1369" s="5"/>
      <c r="ANG1369" s="5"/>
      <c r="ANH1369" s="5"/>
      <c r="ANI1369" s="5"/>
      <c r="ANJ1369" s="5"/>
      <c r="ANK1369" s="5"/>
      <c r="ANL1369" s="5"/>
      <c r="ANM1369" s="5"/>
      <c r="ANN1369" s="5"/>
      <c r="ANO1369" s="5"/>
      <c r="ANP1369" s="5"/>
      <c r="ANQ1369" s="5"/>
      <c r="ANR1369" s="5"/>
      <c r="ANS1369" s="5"/>
      <c r="ANT1369" s="5"/>
      <c r="ANU1369" s="5"/>
      <c r="ANV1369" s="5"/>
      <c r="ANW1369" s="5"/>
      <c r="ANX1369" s="5"/>
      <c r="ANY1369" s="5"/>
      <c r="ANZ1369" s="5"/>
      <c r="AOA1369" s="5"/>
      <c r="AOB1369" s="5"/>
      <c r="AOC1369" s="5"/>
      <c r="AOD1369" s="5"/>
      <c r="AOE1369" s="5"/>
      <c r="AOF1369" s="5"/>
      <c r="AOG1369" s="5"/>
      <c r="AOH1369" s="5"/>
      <c r="AOI1369" s="5"/>
      <c r="AOJ1369" s="5"/>
      <c r="AOK1369" s="5"/>
      <c r="AOL1369" s="5"/>
      <c r="AOM1369" s="5"/>
      <c r="AON1369" s="5"/>
      <c r="AOO1369" s="5"/>
      <c r="AOP1369" s="5"/>
      <c r="AOQ1369" s="5"/>
      <c r="AOR1369" s="5"/>
      <c r="AOS1369" s="5"/>
      <c r="AOT1369" s="5"/>
      <c r="AOU1369" s="5"/>
      <c r="AOV1369" s="5"/>
      <c r="AOW1369" s="5"/>
      <c r="AOX1369" s="5"/>
      <c r="AOY1369" s="5"/>
      <c r="AOZ1369" s="5"/>
      <c r="APA1369" s="5"/>
      <c r="APB1369" s="5"/>
      <c r="APC1369" s="5"/>
      <c r="APD1369" s="5"/>
      <c r="APE1369" s="5"/>
      <c r="APF1369" s="5"/>
      <c r="APG1369" s="5"/>
      <c r="APH1369" s="5"/>
      <c r="API1369" s="5"/>
      <c r="APJ1369" s="5"/>
      <c r="APK1369" s="5"/>
      <c r="APL1369" s="5"/>
      <c r="APM1369" s="5"/>
      <c r="APN1369" s="5"/>
      <c r="APO1369" s="5"/>
      <c r="APP1369" s="5"/>
      <c r="APQ1369" s="5"/>
      <c r="APR1369" s="5"/>
      <c r="APS1369" s="5"/>
      <c r="APT1369" s="5"/>
      <c r="APU1369" s="5"/>
      <c r="APV1369" s="5"/>
      <c r="APW1369" s="5"/>
      <c r="APX1369" s="5"/>
      <c r="APY1369" s="5"/>
      <c r="APZ1369" s="5"/>
      <c r="AQA1369" s="5"/>
      <c r="AQB1369" s="5"/>
      <c r="AQC1369" s="5"/>
      <c r="AQD1369" s="5"/>
      <c r="AQE1369" s="5"/>
      <c r="AQF1369" s="5"/>
      <c r="AQG1369" s="5"/>
      <c r="AQH1369" s="5"/>
      <c r="AQI1369" s="5"/>
      <c r="AQJ1369" s="5"/>
      <c r="AQK1369" s="5"/>
      <c r="AQL1369" s="5"/>
      <c r="AQM1369" s="5"/>
      <c r="AQN1369" s="5"/>
      <c r="AQO1369" s="5"/>
      <c r="AQP1369" s="5"/>
      <c r="AQQ1369" s="5"/>
      <c r="AQR1369" s="5"/>
      <c r="AQS1369" s="5"/>
      <c r="AQT1369" s="5"/>
      <c r="AQU1369" s="5"/>
      <c r="AQV1369" s="5"/>
      <c r="AQW1369" s="5"/>
      <c r="AQX1369" s="5"/>
      <c r="AQY1369" s="5"/>
      <c r="AQZ1369" s="5"/>
      <c r="ARA1369" s="5"/>
      <c r="ARB1369" s="5"/>
      <c r="ARC1369" s="5"/>
      <c r="ARD1369" s="5"/>
      <c r="ARE1369" s="5"/>
      <c r="ARF1369" s="5"/>
      <c r="ARG1369" s="5"/>
      <c r="ARH1369" s="5"/>
      <c r="ARI1369" s="5"/>
      <c r="ARJ1369" s="5"/>
      <c r="ARK1369" s="5"/>
      <c r="ARL1369" s="5"/>
      <c r="ARM1369" s="5"/>
      <c r="ARN1369" s="5"/>
      <c r="ARO1369" s="5"/>
      <c r="ARP1369" s="5"/>
      <c r="ARQ1369" s="5"/>
      <c r="ARR1369" s="5"/>
      <c r="ARS1369" s="5"/>
      <c r="ART1369" s="5"/>
      <c r="ARU1369" s="5"/>
      <c r="ARV1369" s="5"/>
      <c r="ARW1369" s="5"/>
      <c r="ARX1369" s="5"/>
      <c r="ARY1369" s="5"/>
      <c r="ARZ1369" s="5"/>
      <c r="ASA1369" s="5"/>
      <c r="ASB1369" s="5"/>
      <c r="ASC1369" s="5"/>
      <c r="ASD1369" s="5"/>
      <c r="ASE1369" s="5"/>
      <c r="ASF1369" s="5"/>
      <c r="ASG1369" s="5"/>
      <c r="ASH1369" s="5"/>
      <c r="ASI1369" s="5"/>
      <c r="ASJ1369" s="5"/>
      <c r="ASK1369" s="5"/>
      <c r="ASL1369" s="5"/>
      <c r="ASM1369" s="5"/>
      <c r="ASN1369" s="5"/>
      <c r="ASO1369" s="5"/>
      <c r="ASP1369" s="5"/>
      <c r="ASQ1369" s="5"/>
      <c r="ASR1369" s="5"/>
      <c r="ASS1369" s="5"/>
      <c r="AST1369" s="5"/>
      <c r="ASU1369" s="5"/>
      <c r="ASV1369" s="5"/>
      <c r="ASW1369" s="5"/>
      <c r="ASX1369" s="5"/>
      <c r="ASY1369" s="5"/>
      <c r="ASZ1369" s="5"/>
      <c r="ATA1369" s="5"/>
      <c r="ATB1369" s="5"/>
      <c r="ATC1369" s="5"/>
      <c r="ATD1369" s="5"/>
      <c r="ATE1369" s="5"/>
      <c r="ATF1369" s="5"/>
      <c r="ATG1369" s="5"/>
      <c r="ATH1369" s="5"/>
      <c r="ATI1369" s="5"/>
      <c r="ATJ1369" s="5"/>
      <c r="ATK1369" s="5"/>
      <c r="ATL1369" s="5"/>
      <c r="ATM1369" s="5"/>
      <c r="ATN1369" s="5"/>
      <c r="ATO1369" s="5"/>
      <c r="ATP1369" s="5"/>
      <c r="ATQ1369" s="5"/>
      <c r="ATR1369" s="5"/>
      <c r="ATS1369" s="5"/>
      <c r="ATT1369" s="5"/>
      <c r="ATU1369" s="5"/>
      <c r="ATV1369" s="5"/>
      <c r="ATW1369" s="5"/>
      <c r="ATX1369" s="5"/>
      <c r="ATY1369" s="5"/>
      <c r="ATZ1369" s="5"/>
      <c r="AUA1369" s="5"/>
      <c r="AUB1369" s="5"/>
      <c r="AUC1369" s="5"/>
      <c r="AUD1369" s="5"/>
      <c r="AUE1369" s="5"/>
      <c r="AUF1369" s="5"/>
      <c r="AUG1369" s="5"/>
      <c r="AUH1369" s="5"/>
      <c r="AUI1369" s="5"/>
      <c r="AUJ1369" s="5"/>
      <c r="AUK1369" s="5"/>
      <c r="AUL1369" s="5"/>
      <c r="AUM1369" s="5"/>
      <c r="AUN1369" s="5"/>
      <c r="AUO1369" s="5"/>
      <c r="AUP1369" s="5"/>
      <c r="AUQ1369" s="5"/>
      <c r="AUR1369" s="5"/>
      <c r="AUS1369" s="5"/>
      <c r="AUT1369" s="5"/>
      <c r="AUU1369" s="5"/>
      <c r="AUV1369" s="5"/>
      <c r="AUW1369" s="5"/>
      <c r="AUX1369" s="5"/>
      <c r="AUY1369" s="5"/>
      <c r="AUZ1369" s="5"/>
      <c r="AVA1369" s="5"/>
      <c r="AVB1369" s="5"/>
      <c r="AVC1369" s="5"/>
      <c r="AVD1369" s="5"/>
      <c r="AVE1369" s="5"/>
      <c r="AVF1369" s="5"/>
      <c r="AVG1369" s="5"/>
      <c r="AVH1369" s="5"/>
      <c r="AVI1369" s="5"/>
      <c r="AVJ1369" s="5"/>
      <c r="AVK1369" s="5"/>
      <c r="AVL1369" s="5"/>
      <c r="AVM1369" s="5"/>
      <c r="AVN1369" s="5"/>
      <c r="AVO1369" s="5"/>
      <c r="AVP1369" s="5"/>
      <c r="AVQ1369" s="5"/>
      <c r="AVR1369" s="5"/>
      <c r="AVS1369" s="5"/>
      <c r="AVT1369" s="5"/>
      <c r="AVU1369" s="5"/>
      <c r="AVV1369" s="5"/>
      <c r="AVW1369" s="5"/>
      <c r="AVX1369" s="5"/>
      <c r="AVY1369" s="5"/>
      <c r="AVZ1369" s="5"/>
      <c r="AWA1369" s="5"/>
      <c r="AWB1369" s="5"/>
      <c r="AWC1369" s="5"/>
      <c r="AWD1369" s="5"/>
      <c r="AWE1369" s="5"/>
      <c r="AWF1369" s="5"/>
      <c r="AWG1369" s="5"/>
      <c r="AWH1369" s="5"/>
      <c r="AWI1369" s="5"/>
      <c r="AWJ1369" s="5"/>
      <c r="AWK1369" s="5"/>
      <c r="AWL1369" s="5"/>
      <c r="AWM1369" s="5"/>
      <c r="AWN1369" s="5"/>
      <c r="AWO1369" s="5"/>
      <c r="AWP1369" s="5"/>
      <c r="AWQ1369" s="5"/>
      <c r="AWR1369" s="5"/>
      <c r="AWS1369" s="5"/>
      <c r="AWT1369" s="5"/>
      <c r="AWU1369" s="5"/>
      <c r="AWV1369" s="5"/>
      <c r="AWW1369" s="5"/>
      <c r="AWX1369" s="5"/>
      <c r="AWY1369" s="5"/>
      <c r="AWZ1369" s="5"/>
      <c r="AXA1369" s="5"/>
      <c r="AXB1369" s="5"/>
      <c r="AXC1369" s="5"/>
      <c r="AXD1369" s="5"/>
      <c r="AXE1369" s="5"/>
      <c r="AXF1369" s="5"/>
      <c r="AXG1369" s="5"/>
      <c r="AXH1369" s="5"/>
      <c r="AXI1369" s="5"/>
      <c r="AXJ1369" s="5"/>
      <c r="AXK1369" s="5"/>
      <c r="AXL1369" s="5"/>
      <c r="AXM1369" s="5"/>
      <c r="AXN1369" s="5"/>
      <c r="AXO1369" s="5"/>
      <c r="AXP1369" s="5"/>
      <c r="AXQ1369" s="5"/>
      <c r="AXR1369" s="5"/>
      <c r="AXS1369" s="5"/>
      <c r="AXT1369" s="5"/>
      <c r="AXU1369" s="5"/>
      <c r="AXV1369" s="5"/>
      <c r="AXW1369" s="5"/>
      <c r="AXX1369" s="5"/>
      <c r="AXY1369" s="5"/>
      <c r="AXZ1369" s="5"/>
      <c r="AYA1369" s="5"/>
      <c r="AYB1369" s="5"/>
      <c r="AYC1369" s="5"/>
      <c r="AYD1369" s="5"/>
      <c r="AYE1369" s="5"/>
      <c r="AYF1369" s="5"/>
      <c r="AYG1369" s="5"/>
      <c r="AYH1369" s="5"/>
      <c r="AYI1369" s="5"/>
      <c r="AYJ1369" s="5"/>
      <c r="AYK1369" s="5"/>
      <c r="AYL1369" s="5"/>
      <c r="AYM1369" s="5"/>
      <c r="AYN1369" s="5"/>
      <c r="AYO1369" s="5"/>
      <c r="AYP1369" s="5"/>
      <c r="AYQ1369" s="5"/>
      <c r="AYR1369" s="5"/>
      <c r="AYS1369" s="5"/>
      <c r="AYT1369" s="5"/>
      <c r="AYU1369" s="5"/>
      <c r="AYV1369" s="5"/>
      <c r="AYW1369" s="5"/>
      <c r="AYX1369" s="5"/>
      <c r="AYY1369" s="5"/>
      <c r="AYZ1369" s="5"/>
      <c r="AZA1369" s="5"/>
      <c r="AZB1369" s="5"/>
      <c r="AZC1369" s="5"/>
      <c r="AZD1369" s="5"/>
      <c r="AZE1369" s="5"/>
      <c r="AZF1369" s="5"/>
      <c r="AZG1369" s="5"/>
      <c r="AZH1369" s="5"/>
      <c r="AZI1369" s="5"/>
      <c r="AZJ1369" s="5"/>
      <c r="AZK1369" s="5"/>
      <c r="AZL1369" s="5"/>
      <c r="AZM1369" s="5"/>
      <c r="AZN1369" s="5"/>
      <c r="AZO1369" s="5"/>
      <c r="AZP1369" s="5"/>
      <c r="AZQ1369" s="5"/>
      <c r="AZR1369" s="5"/>
      <c r="AZS1369" s="5"/>
      <c r="AZT1369" s="5"/>
      <c r="AZU1369" s="5"/>
      <c r="AZV1369" s="5"/>
      <c r="AZW1369" s="5"/>
      <c r="AZX1369" s="5"/>
      <c r="AZY1369" s="5"/>
      <c r="AZZ1369" s="5"/>
      <c r="BAA1369" s="5"/>
      <c r="BAB1369" s="5"/>
      <c r="BAC1369" s="5"/>
      <c r="BAD1369" s="5"/>
      <c r="BAE1369" s="5"/>
      <c r="BAF1369" s="5"/>
      <c r="BAG1369" s="5"/>
      <c r="BAH1369" s="5"/>
      <c r="BAI1369" s="5"/>
      <c r="BAJ1369" s="5"/>
      <c r="BAK1369" s="5"/>
      <c r="BAL1369" s="5"/>
      <c r="BAM1369" s="5"/>
      <c r="BAN1369" s="5"/>
      <c r="BAO1369" s="5"/>
      <c r="BAP1369" s="5"/>
      <c r="BAQ1369" s="5"/>
      <c r="BAR1369" s="5"/>
      <c r="BAS1369" s="5"/>
      <c r="BAT1369" s="5"/>
      <c r="BAU1369" s="5"/>
      <c r="BAV1369" s="5"/>
      <c r="BAW1369" s="5"/>
      <c r="BAX1369" s="5"/>
      <c r="BAY1369" s="5"/>
      <c r="BAZ1369" s="5"/>
      <c r="BBA1369" s="5"/>
      <c r="BBB1369" s="5"/>
      <c r="BBC1369" s="5"/>
      <c r="BBD1369" s="5"/>
      <c r="BBE1369" s="5"/>
      <c r="BBF1369" s="5"/>
      <c r="BBG1369" s="5"/>
      <c r="BBH1369" s="5"/>
      <c r="BBI1369" s="5"/>
      <c r="BBJ1369" s="5"/>
      <c r="BBK1369" s="5"/>
      <c r="BBL1369" s="5"/>
      <c r="BBM1369" s="5"/>
      <c r="BBN1369" s="5"/>
      <c r="BBO1369" s="5"/>
      <c r="BBP1369" s="5"/>
      <c r="BBQ1369" s="5"/>
      <c r="BBR1369" s="5"/>
      <c r="BBS1369" s="5"/>
      <c r="BBT1369" s="5"/>
      <c r="BBU1369" s="5"/>
      <c r="BBV1369" s="5"/>
      <c r="BBW1369" s="5"/>
      <c r="BBX1369" s="5"/>
      <c r="BBY1369" s="5"/>
      <c r="BBZ1369" s="5"/>
      <c r="BCA1369" s="5"/>
      <c r="BCB1369" s="5"/>
      <c r="BCC1369" s="5"/>
      <c r="BCD1369" s="5"/>
      <c r="BCE1369" s="5"/>
      <c r="BCF1369" s="5"/>
      <c r="BCG1369" s="5"/>
      <c r="BCH1369" s="5"/>
      <c r="BCI1369" s="5"/>
      <c r="BCJ1369" s="5"/>
      <c r="BCK1369" s="5"/>
      <c r="BCL1369" s="5"/>
      <c r="BCM1369" s="5"/>
      <c r="BCN1369" s="5"/>
      <c r="BCO1369" s="5"/>
      <c r="BCP1369" s="5"/>
      <c r="BCQ1369" s="5"/>
      <c r="BCR1369" s="5"/>
      <c r="BCS1369" s="5"/>
      <c r="BCT1369" s="5"/>
      <c r="BCU1369" s="5"/>
      <c r="BCV1369" s="5"/>
      <c r="BCW1369" s="5"/>
      <c r="BCX1369" s="5"/>
      <c r="BCY1369" s="5"/>
      <c r="BCZ1369" s="5"/>
      <c r="BDA1369" s="5"/>
      <c r="BDB1369" s="5"/>
      <c r="BDC1369" s="5"/>
      <c r="BDD1369" s="5"/>
      <c r="BDE1369" s="5"/>
      <c r="BDF1369" s="5"/>
      <c r="BDG1369" s="5"/>
      <c r="BDH1369" s="5"/>
      <c r="BDI1369" s="5"/>
      <c r="BDJ1369" s="5"/>
      <c r="BDK1369" s="5"/>
      <c r="BDL1369" s="5"/>
      <c r="BDM1369" s="5"/>
      <c r="BDN1369" s="5"/>
      <c r="BDO1369" s="5"/>
      <c r="BDP1369" s="5"/>
      <c r="BDQ1369" s="5"/>
      <c r="BDR1369" s="5"/>
      <c r="BDS1369" s="5"/>
      <c r="BDT1369" s="5"/>
      <c r="BDU1369" s="5"/>
      <c r="BDV1369" s="5"/>
      <c r="BDW1369" s="5"/>
      <c r="BDX1369" s="5"/>
      <c r="BDY1369" s="5"/>
      <c r="BDZ1369" s="5"/>
      <c r="BEA1369" s="5"/>
      <c r="BEB1369" s="5"/>
      <c r="BEC1369" s="5"/>
      <c r="BED1369" s="5"/>
      <c r="BEE1369" s="5"/>
      <c r="BEF1369" s="5"/>
      <c r="BEG1369" s="5"/>
      <c r="BEH1369" s="5"/>
      <c r="BEI1369" s="5"/>
      <c r="BEJ1369" s="5"/>
      <c r="BEK1369" s="5"/>
      <c r="BEL1369" s="5"/>
      <c r="BEM1369" s="5"/>
      <c r="BEN1369" s="5"/>
      <c r="BEO1369" s="5"/>
      <c r="BEP1369" s="5"/>
      <c r="BEQ1369" s="5"/>
      <c r="BER1369" s="5"/>
      <c r="BES1369" s="5"/>
      <c r="BET1369" s="5"/>
      <c r="BEU1369" s="5"/>
      <c r="BEV1369" s="5"/>
      <c r="BEW1369" s="5"/>
      <c r="BEX1369" s="5"/>
      <c r="BEY1369" s="5"/>
      <c r="BEZ1369" s="5"/>
      <c r="BFA1369" s="5"/>
      <c r="BFB1369" s="5"/>
      <c r="BFC1369" s="5"/>
      <c r="BFD1369" s="5"/>
      <c r="BFE1369" s="5"/>
      <c r="BFF1369" s="5"/>
      <c r="BFG1369" s="5"/>
      <c r="BFH1369" s="5"/>
      <c r="BFI1369" s="5"/>
      <c r="BFJ1369" s="5"/>
      <c r="BFK1369" s="5"/>
      <c r="BFL1369" s="5"/>
      <c r="BFM1369" s="5"/>
      <c r="BFN1369" s="5"/>
      <c r="BFO1369" s="5"/>
      <c r="BFP1369" s="5"/>
      <c r="BFQ1369" s="5"/>
      <c r="BFR1369" s="5"/>
      <c r="BFS1369" s="5"/>
      <c r="BFT1369" s="5"/>
      <c r="BFU1369" s="5"/>
      <c r="BFV1369" s="5"/>
      <c r="BFW1369" s="5"/>
      <c r="BFX1369" s="5"/>
      <c r="BFY1369" s="5"/>
      <c r="BFZ1369" s="5"/>
      <c r="BGA1369" s="5"/>
      <c r="BGB1369" s="5"/>
      <c r="BGC1369" s="5"/>
      <c r="BGD1369" s="5"/>
      <c r="BGE1369" s="5"/>
      <c r="BGF1369" s="5"/>
      <c r="BGG1369" s="5"/>
      <c r="BGH1369" s="5"/>
      <c r="BGI1369" s="5"/>
      <c r="BGJ1369" s="5"/>
      <c r="BGK1369" s="5"/>
      <c r="BGL1369" s="5"/>
      <c r="BGM1369" s="5"/>
      <c r="BGN1369" s="5"/>
      <c r="BGO1369" s="5"/>
      <c r="BGP1369" s="5"/>
      <c r="BGQ1369" s="5"/>
      <c r="BGR1369" s="5"/>
      <c r="BGS1369" s="5"/>
      <c r="BGT1369" s="5"/>
      <c r="BGU1369" s="5"/>
      <c r="BGV1369" s="5"/>
      <c r="BGW1369" s="5"/>
      <c r="BGX1369" s="5"/>
      <c r="BGY1369" s="5"/>
      <c r="BGZ1369" s="5"/>
      <c r="BHA1369" s="5"/>
      <c r="BHB1369" s="5"/>
      <c r="BHC1369" s="5"/>
      <c r="BHD1369" s="5"/>
      <c r="BHE1369" s="5"/>
      <c r="BHF1369" s="5"/>
      <c r="BHG1369" s="5"/>
      <c r="BHH1369" s="5"/>
      <c r="BHI1369" s="5"/>
      <c r="BHJ1369" s="5"/>
      <c r="BHK1369" s="5"/>
      <c r="BHL1369" s="5"/>
      <c r="BHM1369" s="5"/>
      <c r="BHN1369" s="5"/>
      <c r="BHO1369" s="5"/>
      <c r="BHP1369" s="5"/>
      <c r="BHQ1369" s="5"/>
      <c r="BHR1369" s="5"/>
      <c r="BHS1369" s="5"/>
      <c r="BHT1369" s="5"/>
      <c r="BHU1369" s="5"/>
      <c r="BHV1369" s="5"/>
      <c r="BHW1369" s="5"/>
      <c r="BHX1369" s="5"/>
      <c r="BHY1369" s="5"/>
      <c r="BHZ1369" s="5"/>
      <c r="BIA1369" s="5"/>
      <c r="BIB1369" s="5"/>
      <c r="BIC1369" s="5"/>
      <c r="BID1369" s="5"/>
      <c r="BIE1369" s="5"/>
      <c r="BIF1369" s="5"/>
      <c r="BIG1369" s="5"/>
      <c r="BIH1369" s="5"/>
      <c r="BII1369" s="5"/>
      <c r="BIJ1369" s="5"/>
      <c r="BIK1369" s="5"/>
      <c r="BIL1369" s="5"/>
      <c r="BIM1369" s="5"/>
      <c r="BIN1369" s="5"/>
      <c r="BIO1369" s="5"/>
      <c r="BIP1369" s="5"/>
      <c r="BIQ1369" s="5"/>
      <c r="BIR1369" s="5"/>
      <c r="BIS1369" s="5"/>
      <c r="BIT1369" s="5"/>
      <c r="BIU1369" s="5"/>
      <c r="BIV1369" s="5"/>
      <c r="BIW1369" s="5"/>
      <c r="BIX1369" s="5"/>
      <c r="BIY1369" s="5"/>
      <c r="BIZ1369" s="5"/>
      <c r="BJA1369" s="5"/>
      <c r="BJB1369" s="5"/>
      <c r="BJC1369" s="5"/>
      <c r="BJD1369" s="5"/>
      <c r="BJE1369" s="5"/>
      <c r="BJF1369" s="5"/>
      <c r="BJG1369" s="5"/>
      <c r="BJH1369" s="5"/>
      <c r="BJI1369" s="5"/>
      <c r="BJJ1369" s="5"/>
      <c r="BJK1369" s="5"/>
      <c r="BJL1369" s="5"/>
      <c r="BJM1369" s="5"/>
      <c r="BJN1369" s="5"/>
      <c r="BJO1369" s="5"/>
      <c r="BJP1369" s="5"/>
      <c r="BJQ1369" s="5"/>
      <c r="BJR1369" s="5"/>
      <c r="BJS1369" s="5"/>
      <c r="BJT1369" s="5"/>
      <c r="BJU1369" s="5"/>
      <c r="BJV1369" s="5"/>
      <c r="BJW1369" s="5"/>
      <c r="BJX1369" s="5"/>
      <c r="BJY1369" s="5"/>
      <c r="BJZ1369" s="5"/>
      <c r="BKA1369" s="5"/>
      <c r="BKB1369" s="5"/>
      <c r="BKC1369" s="5"/>
      <c r="BKD1369" s="5"/>
      <c r="BKE1369" s="5"/>
      <c r="BKF1369" s="5"/>
      <c r="BKG1369" s="5"/>
      <c r="BKH1369" s="5"/>
      <c r="BKI1369" s="5"/>
      <c r="BKJ1369" s="5"/>
      <c r="BKK1369" s="5"/>
      <c r="BKL1369" s="5"/>
      <c r="BKM1369" s="5"/>
      <c r="BKN1369" s="5"/>
      <c r="BKO1369" s="5"/>
      <c r="BKP1369" s="5"/>
      <c r="BKQ1369" s="5"/>
      <c r="BKR1369" s="5"/>
      <c r="BKS1369" s="5"/>
      <c r="BKT1369" s="5"/>
      <c r="BKU1369" s="5"/>
      <c r="BKV1369" s="5"/>
      <c r="BKW1369" s="5"/>
      <c r="BKX1369" s="5"/>
      <c r="BKY1369" s="5"/>
      <c r="BKZ1369" s="5"/>
      <c r="BLA1369" s="5"/>
      <c r="BLB1369" s="5"/>
      <c r="BLC1369" s="5"/>
      <c r="BLD1369" s="5"/>
      <c r="BLE1369" s="5"/>
      <c r="BLF1369" s="5"/>
      <c r="BLG1369" s="5"/>
      <c r="BLH1369" s="5"/>
      <c r="BLI1369" s="5"/>
      <c r="BLJ1369" s="5"/>
      <c r="BLK1369" s="5"/>
      <c r="BLL1369" s="5"/>
      <c r="BLM1369" s="5"/>
      <c r="BLN1369" s="5"/>
      <c r="BLO1369" s="5"/>
      <c r="BLP1369" s="5"/>
      <c r="BLQ1369" s="5"/>
      <c r="BLR1369" s="5"/>
      <c r="BLS1369" s="5"/>
      <c r="BLT1369" s="5"/>
      <c r="BLU1369" s="5"/>
      <c r="BLV1369" s="5"/>
      <c r="BLW1369" s="5"/>
      <c r="BLX1369" s="5"/>
      <c r="BLY1369" s="5"/>
      <c r="BLZ1369" s="5"/>
      <c r="BMA1369" s="5"/>
      <c r="BMB1369" s="5"/>
      <c r="BMC1369" s="5"/>
      <c r="BMD1369" s="5"/>
      <c r="BME1369" s="5"/>
      <c r="BMF1369" s="5"/>
      <c r="BMG1369" s="5"/>
      <c r="BMH1369" s="5"/>
      <c r="BMI1369" s="5"/>
      <c r="BMJ1369" s="5"/>
      <c r="BMK1369" s="5"/>
      <c r="BML1369" s="5"/>
      <c r="BMM1369" s="5"/>
      <c r="BMN1369" s="5"/>
      <c r="BMO1369" s="5"/>
      <c r="BMP1369" s="5"/>
      <c r="BMQ1369" s="5"/>
      <c r="BMR1369" s="5"/>
      <c r="BMS1369" s="5"/>
      <c r="BMT1369" s="5"/>
      <c r="BMU1369" s="5"/>
      <c r="BMV1369" s="5"/>
      <c r="BMW1369" s="5"/>
      <c r="BMX1369" s="5"/>
      <c r="BMY1369" s="5"/>
      <c r="BMZ1369" s="5"/>
      <c r="BNA1369" s="5"/>
      <c r="BNB1369" s="5"/>
      <c r="BNC1369" s="5"/>
      <c r="BND1369" s="5"/>
      <c r="BNE1369" s="5"/>
      <c r="BNF1369" s="5"/>
      <c r="BNG1369" s="5"/>
      <c r="BNH1369" s="5"/>
      <c r="BNI1369" s="5"/>
      <c r="BNJ1369" s="5"/>
      <c r="BNK1369" s="5"/>
      <c r="BNL1369" s="5"/>
      <c r="BNM1369" s="5"/>
      <c r="BNN1369" s="5"/>
      <c r="BNO1369" s="5"/>
      <c r="BNP1369" s="5"/>
      <c r="BNQ1369" s="5"/>
      <c r="BNR1369" s="5"/>
      <c r="BNS1369" s="5"/>
      <c r="BNT1369" s="5"/>
      <c r="BNU1369" s="5"/>
      <c r="BNV1369" s="5"/>
      <c r="BNW1369" s="5"/>
      <c r="BNX1369" s="5"/>
      <c r="BNY1369" s="5"/>
      <c r="BNZ1369" s="5"/>
      <c r="BOA1369" s="5"/>
      <c r="BOB1369" s="5"/>
      <c r="BOC1369" s="5"/>
      <c r="BOD1369" s="5"/>
      <c r="BOE1369" s="5"/>
      <c r="BOF1369" s="5"/>
      <c r="BOG1369" s="5"/>
      <c r="BOH1369" s="5"/>
      <c r="BOI1369" s="5"/>
      <c r="BOJ1369" s="5"/>
      <c r="BOK1369" s="5"/>
      <c r="BOL1369" s="5"/>
      <c r="BOM1369" s="5"/>
      <c r="BON1369" s="5"/>
      <c r="BOO1369" s="5"/>
      <c r="BOP1369" s="5"/>
      <c r="BOQ1369" s="5"/>
      <c r="BOR1369" s="5"/>
      <c r="BOS1369" s="5"/>
      <c r="BOT1369" s="5"/>
      <c r="BOU1369" s="5"/>
      <c r="BOV1369" s="5"/>
      <c r="BOW1369" s="5"/>
      <c r="BOX1369" s="5"/>
      <c r="BOY1369" s="5"/>
      <c r="BOZ1369" s="5"/>
      <c r="BPA1369" s="5"/>
      <c r="BPB1369" s="5"/>
      <c r="BPC1369" s="5"/>
      <c r="BPD1369" s="5"/>
      <c r="BPE1369" s="5"/>
      <c r="BPF1369" s="5"/>
      <c r="BPG1369" s="5"/>
      <c r="BPH1369" s="5"/>
      <c r="BPI1369" s="5"/>
      <c r="BPJ1369" s="5"/>
      <c r="BPK1369" s="5"/>
      <c r="BPL1369" s="5"/>
      <c r="BPM1369" s="5"/>
      <c r="BPN1369" s="5"/>
      <c r="BPO1369" s="5"/>
      <c r="BPP1369" s="5"/>
      <c r="BPQ1369" s="5"/>
      <c r="BPR1369" s="5"/>
      <c r="BPS1369" s="5"/>
      <c r="BPT1369" s="5"/>
      <c r="BPU1369" s="5"/>
      <c r="BPV1369" s="5"/>
      <c r="BPW1369" s="5"/>
      <c r="BPX1369" s="5"/>
      <c r="BPY1369" s="5"/>
      <c r="BPZ1369" s="5"/>
      <c r="BQA1369" s="5"/>
      <c r="BQB1369" s="5"/>
      <c r="BQC1369" s="5"/>
      <c r="BQD1369" s="5"/>
      <c r="BQE1369" s="5"/>
      <c r="BQF1369" s="5"/>
      <c r="BQG1369" s="5"/>
      <c r="BQH1369" s="5"/>
      <c r="BQI1369" s="5"/>
      <c r="BQJ1369" s="5"/>
      <c r="BQK1369" s="5"/>
      <c r="BQL1369" s="5"/>
      <c r="BQM1369" s="5"/>
      <c r="BQN1369" s="5"/>
      <c r="BQO1369" s="5"/>
      <c r="BQP1369" s="5"/>
      <c r="BQQ1369" s="5"/>
      <c r="BQR1369" s="5"/>
      <c r="BQS1369" s="5"/>
      <c r="BQT1369" s="5"/>
      <c r="BQU1369" s="5"/>
      <c r="BQV1369" s="5"/>
      <c r="BQW1369" s="5"/>
      <c r="BQX1369" s="5"/>
      <c r="BQY1369" s="5"/>
      <c r="BQZ1369" s="5"/>
      <c r="BRA1369" s="5"/>
      <c r="BRB1369" s="5"/>
      <c r="BRC1369" s="5"/>
      <c r="BRD1369" s="5"/>
      <c r="BRE1369" s="5"/>
      <c r="BRF1369" s="5"/>
      <c r="BRG1369" s="5"/>
      <c r="BRH1369" s="5"/>
      <c r="BRI1369" s="5"/>
      <c r="BRJ1369" s="5"/>
      <c r="BRK1369" s="5"/>
      <c r="BRL1369" s="5"/>
      <c r="BRM1369" s="5"/>
      <c r="BRN1369" s="5"/>
      <c r="BRO1369" s="5"/>
      <c r="BRP1369" s="5"/>
      <c r="BRQ1369" s="5"/>
      <c r="BRR1369" s="5"/>
      <c r="BRS1369" s="5"/>
      <c r="BRT1369" s="5"/>
      <c r="BRU1369" s="5"/>
      <c r="BRV1369" s="5"/>
      <c r="BRW1369" s="5"/>
      <c r="BRX1369" s="5"/>
      <c r="BRY1369" s="5"/>
      <c r="BRZ1369" s="5"/>
      <c r="BSA1369" s="5"/>
      <c r="BSB1369" s="5"/>
      <c r="BSC1369" s="5"/>
      <c r="BSD1369" s="5"/>
      <c r="BSE1369" s="5"/>
      <c r="BSF1369" s="5"/>
      <c r="BSG1369" s="5"/>
      <c r="BSH1369" s="5"/>
      <c r="BSI1369" s="5"/>
      <c r="BSJ1369" s="5"/>
      <c r="BSK1369" s="5"/>
      <c r="BSL1369" s="5"/>
      <c r="BSM1369" s="5"/>
      <c r="BSN1369" s="5"/>
      <c r="BSO1369" s="5"/>
      <c r="BSP1369" s="5"/>
      <c r="BSQ1369" s="5"/>
      <c r="BSR1369" s="5"/>
      <c r="BSS1369" s="5"/>
      <c r="BST1369" s="5"/>
      <c r="BSU1369" s="5"/>
      <c r="BSV1369" s="5"/>
      <c r="BSW1369" s="5"/>
      <c r="BSX1369" s="5"/>
      <c r="BSY1369" s="5"/>
      <c r="BSZ1369" s="5"/>
      <c r="BTA1369" s="5"/>
      <c r="BTB1369" s="5"/>
      <c r="BTC1369" s="5"/>
      <c r="BTD1369" s="5"/>
      <c r="BTE1369" s="5"/>
      <c r="BTF1369" s="5"/>
      <c r="BTG1369" s="5"/>
      <c r="BTH1369" s="5"/>
      <c r="BTI1369" s="5"/>
      <c r="BTJ1369" s="5"/>
      <c r="BTK1369" s="5"/>
      <c r="BTL1369" s="5"/>
      <c r="BTM1369" s="5"/>
      <c r="BTN1369" s="5"/>
      <c r="BTO1369" s="5"/>
      <c r="BTP1369" s="5"/>
      <c r="BTQ1369" s="5"/>
      <c r="BTR1369" s="5"/>
      <c r="BTS1369" s="5"/>
      <c r="BTT1369" s="5"/>
      <c r="BTU1369" s="5"/>
      <c r="BTV1369" s="5"/>
      <c r="BTW1369" s="5"/>
      <c r="BTX1369" s="5"/>
      <c r="BTY1369" s="5"/>
      <c r="BTZ1369" s="5"/>
      <c r="BUA1369" s="5"/>
      <c r="BUB1369" s="5"/>
      <c r="BUC1369" s="5"/>
      <c r="BUD1369" s="5"/>
      <c r="BUE1369" s="5"/>
      <c r="BUF1369" s="5"/>
      <c r="BUG1369" s="5"/>
      <c r="BUH1369" s="5"/>
      <c r="BUI1369" s="5"/>
      <c r="BUJ1369" s="5"/>
      <c r="BUK1369" s="5"/>
      <c r="BUL1369" s="5"/>
      <c r="BUM1369" s="5"/>
      <c r="BUN1369" s="5"/>
      <c r="BUO1369" s="5"/>
      <c r="BUP1369" s="5"/>
      <c r="BUQ1369" s="5"/>
      <c r="BUR1369" s="5"/>
      <c r="BUS1369" s="5"/>
      <c r="BUT1369" s="5"/>
      <c r="BUU1369" s="5"/>
      <c r="BUV1369" s="5"/>
      <c r="BUW1369" s="5"/>
      <c r="BUX1369" s="5"/>
      <c r="BUY1369" s="5"/>
      <c r="BUZ1369" s="5"/>
      <c r="BVA1369" s="5"/>
      <c r="BVB1369" s="5"/>
      <c r="BVC1369" s="5"/>
      <c r="BVD1369" s="5"/>
      <c r="BVE1369" s="5"/>
      <c r="BVF1369" s="5"/>
      <c r="BVG1369" s="5"/>
      <c r="BVH1369" s="5"/>
      <c r="BVI1369" s="5"/>
      <c r="BVJ1369" s="5"/>
      <c r="BVK1369" s="5"/>
      <c r="BVL1369" s="5"/>
      <c r="BVM1369" s="5"/>
      <c r="BVN1369" s="5"/>
      <c r="BVO1369" s="5"/>
      <c r="BVP1369" s="5"/>
      <c r="BVQ1369" s="5"/>
      <c r="BVR1369" s="5"/>
      <c r="BVS1369" s="5"/>
      <c r="BVT1369" s="5"/>
      <c r="BVU1369" s="5"/>
      <c r="BVV1369" s="5"/>
      <c r="BVW1369" s="5"/>
      <c r="BVX1369" s="5"/>
      <c r="BVY1369" s="5"/>
      <c r="BVZ1369" s="5"/>
      <c r="BWA1369" s="5"/>
      <c r="BWB1369" s="5"/>
      <c r="BWC1369" s="5"/>
      <c r="BWD1369" s="5"/>
      <c r="BWE1369" s="5"/>
      <c r="BWF1369" s="5"/>
      <c r="BWG1369" s="5"/>
      <c r="BWH1369" s="5"/>
      <c r="BWI1369" s="5"/>
      <c r="BWJ1369" s="5"/>
      <c r="BWK1369" s="5"/>
      <c r="BWL1369" s="5"/>
      <c r="BWM1369" s="5"/>
      <c r="BWN1369" s="5"/>
      <c r="BWO1369" s="5"/>
      <c r="BWP1369" s="5"/>
      <c r="BWQ1369" s="5"/>
      <c r="BWR1369" s="5"/>
      <c r="BWS1369" s="5"/>
      <c r="BWT1369" s="5"/>
      <c r="BWU1369" s="5"/>
      <c r="BWV1369" s="5"/>
      <c r="BWW1369" s="5"/>
      <c r="BWX1369" s="5"/>
      <c r="BWY1369" s="5"/>
      <c r="BWZ1369" s="5"/>
      <c r="BXA1369" s="5"/>
      <c r="BXB1369" s="5"/>
      <c r="BXC1369" s="5"/>
      <c r="BXD1369" s="5"/>
      <c r="BXE1369" s="5"/>
      <c r="BXF1369" s="5"/>
      <c r="BXG1369" s="5"/>
      <c r="BXH1369" s="5"/>
      <c r="BXI1369" s="5"/>
      <c r="BXJ1369" s="5"/>
      <c r="BXK1369" s="5"/>
      <c r="BXL1369" s="5"/>
      <c r="BXM1369" s="5"/>
      <c r="BXN1369" s="5"/>
      <c r="BXO1369" s="5"/>
      <c r="BXP1369" s="5"/>
      <c r="BXQ1369" s="5"/>
      <c r="BXR1369" s="5"/>
      <c r="BXS1369" s="5"/>
      <c r="BXT1369" s="5"/>
      <c r="BXU1369" s="5"/>
      <c r="BXV1369" s="5"/>
      <c r="BXW1369" s="5"/>
      <c r="BXX1369" s="5"/>
      <c r="BXY1369" s="5"/>
      <c r="BXZ1369" s="5"/>
      <c r="BYA1369" s="5"/>
      <c r="BYB1369" s="5"/>
      <c r="BYC1369" s="5"/>
      <c r="BYD1369" s="5"/>
      <c r="BYE1369" s="5"/>
      <c r="BYF1369" s="5"/>
      <c r="BYG1369" s="5"/>
      <c r="BYH1369" s="5"/>
      <c r="BYI1369" s="5"/>
      <c r="BYJ1369" s="5"/>
      <c r="BYK1369" s="5"/>
      <c r="BYL1369" s="5"/>
      <c r="BYM1369" s="5"/>
      <c r="BYN1369" s="5"/>
      <c r="BYO1369" s="5"/>
      <c r="BYP1369" s="5"/>
      <c r="BYQ1369" s="5"/>
      <c r="BYR1369" s="5"/>
      <c r="BYS1369" s="5"/>
      <c r="BYT1369" s="5"/>
      <c r="BYU1369" s="5"/>
      <c r="BYV1369" s="5"/>
      <c r="BYW1369" s="5"/>
      <c r="BYX1369" s="5"/>
      <c r="BYY1369" s="5"/>
      <c r="BYZ1369" s="5"/>
      <c r="BZA1369" s="5"/>
      <c r="BZB1369" s="5"/>
      <c r="BZC1369" s="5"/>
      <c r="BZD1369" s="5"/>
      <c r="BZE1369" s="5"/>
      <c r="BZF1369" s="5"/>
      <c r="BZG1369" s="5"/>
      <c r="BZH1369" s="5"/>
      <c r="BZI1369" s="5"/>
      <c r="BZJ1369" s="5"/>
      <c r="BZK1369" s="5"/>
      <c r="BZL1369" s="5"/>
      <c r="BZM1369" s="5"/>
      <c r="BZN1369" s="5"/>
      <c r="BZO1369" s="5"/>
      <c r="BZP1369" s="5"/>
      <c r="BZQ1369" s="5"/>
      <c r="BZR1369" s="5"/>
      <c r="BZS1369" s="5"/>
      <c r="BZT1369" s="5"/>
      <c r="BZU1369" s="5"/>
      <c r="BZV1369" s="5"/>
      <c r="BZW1369" s="5"/>
      <c r="BZX1369" s="5"/>
      <c r="BZY1369" s="5"/>
      <c r="BZZ1369" s="5"/>
      <c r="CAA1369" s="5"/>
      <c r="CAB1369" s="5"/>
      <c r="CAC1369" s="5"/>
      <c r="CAD1369" s="5"/>
      <c r="CAE1369" s="5"/>
      <c r="CAF1369" s="5"/>
      <c r="CAG1369" s="5"/>
      <c r="CAH1369" s="5"/>
      <c r="CAI1369" s="5"/>
      <c r="CAJ1369" s="5"/>
      <c r="CAK1369" s="5"/>
      <c r="CAL1369" s="5"/>
      <c r="CAM1369" s="5"/>
      <c r="CAN1369" s="5"/>
      <c r="CAO1369" s="5"/>
      <c r="CAP1369" s="5"/>
      <c r="CAQ1369" s="5"/>
      <c r="CAR1369" s="5"/>
      <c r="CAS1369" s="5"/>
      <c r="CAT1369" s="5"/>
      <c r="CAU1369" s="5"/>
      <c r="CAV1369" s="5"/>
      <c r="CAW1369" s="5"/>
      <c r="CAX1369" s="5"/>
      <c r="CAY1369" s="5"/>
      <c r="CAZ1369" s="5"/>
      <c r="CBA1369" s="5"/>
      <c r="CBB1369" s="5"/>
      <c r="CBC1369" s="5"/>
      <c r="CBD1369" s="5"/>
      <c r="CBE1369" s="5"/>
      <c r="CBF1369" s="5"/>
      <c r="CBG1369" s="5"/>
      <c r="CBH1369" s="5"/>
      <c r="CBI1369" s="5"/>
      <c r="CBJ1369" s="5"/>
      <c r="CBK1369" s="5"/>
      <c r="CBL1369" s="5"/>
      <c r="CBM1369" s="5"/>
      <c r="CBN1369" s="5"/>
      <c r="CBO1369" s="5"/>
      <c r="CBP1369" s="5"/>
      <c r="CBQ1369" s="5"/>
      <c r="CBR1369" s="5"/>
      <c r="CBS1369" s="5"/>
      <c r="CBT1369" s="5"/>
      <c r="CBU1369" s="5"/>
      <c r="CBV1369" s="5"/>
      <c r="CBW1369" s="5"/>
      <c r="CBX1369" s="5"/>
      <c r="CBY1369" s="5"/>
      <c r="CBZ1369" s="5"/>
      <c r="CCA1369" s="5"/>
      <c r="CCB1369" s="5"/>
      <c r="CCC1369" s="5"/>
      <c r="CCD1369" s="5"/>
      <c r="CCE1369" s="5"/>
      <c r="CCF1369" s="5"/>
      <c r="CCG1369" s="5"/>
      <c r="CCH1369" s="5"/>
      <c r="CCI1369" s="5"/>
      <c r="CCJ1369" s="5"/>
      <c r="CCK1369" s="5"/>
      <c r="CCL1369" s="5"/>
      <c r="CCM1369" s="5"/>
      <c r="CCN1369" s="5"/>
      <c r="CCO1369" s="5"/>
      <c r="CCP1369" s="5"/>
      <c r="CCQ1369" s="5"/>
      <c r="CCR1369" s="5"/>
      <c r="CCS1369" s="5"/>
      <c r="CCT1369" s="5"/>
      <c r="CCU1369" s="5"/>
      <c r="CCV1369" s="5"/>
      <c r="CCW1369" s="5"/>
      <c r="CCX1369" s="5"/>
      <c r="CCY1369" s="5"/>
      <c r="CCZ1369" s="5"/>
      <c r="CDA1369" s="5"/>
      <c r="CDB1369" s="5"/>
      <c r="CDC1369" s="5"/>
      <c r="CDD1369" s="5"/>
      <c r="CDE1369" s="5"/>
      <c r="CDF1369" s="5"/>
      <c r="CDG1369" s="5"/>
      <c r="CDH1369" s="5"/>
      <c r="CDI1369" s="5"/>
      <c r="CDJ1369" s="5"/>
      <c r="CDK1369" s="5"/>
      <c r="CDL1369" s="5"/>
      <c r="CDM1369" s="5"/>
      <c r="CDN1369" s="5"/>
      <c r="CDO1369" s="5"/>
      <c r="CDP1369" s="5"/>
      <c r="CDQ1369" s="5"/>
      <c r="CDR1369" s="5"/>
      <c r="CDS1369" s="5"/>
      <c r="CDT1369" s="5"/>
      <c r="CDU1369" s="5"/>
      <c r="CDV1369" s="5"/>
      <c r="CDW1369" s="5"/>
      <c r="CDX1369" s="5"/>
      <c r="CDY1369" s="5"/>
      <c r="CDZ1369" s="5"/>
      <c r="CEA1369" s="5"/>
      <c r="CEB1369" s="5"/>
      <c r="CEC1369" s="5"/>
      <c r="CED1369" s="5"/>
      <c r="CEE1369" s="5"/>
      <c r="CEF1369" s="5"/>
      <c r="CEG1369" s="5"/>
      <c r="CEH1369" s="5"/>
      <c r="CEI1369" s="5"/>
      <c r="CEJ1369" s="5"/>
      <c r="CEK1369" s="5"/>
      <c r="CEL1369" s="5"/>
      <c r="CEM1369" s="5"/>
      <c r="CEN1369" s="5"/>
      <c r="CEO1369" s="5"/>
      <c r="CEP1369" s="5"/>
      <c r="CEQ1369" s="5"/>
      <c r="CER1369" s="5"/>
      <c r="CES1369" s="5"/>
      <c r="CET1369" s="5"/>
      <c r="CEU1369" s="5"/>
      <c r="CEV1369" s="5"/>
      <c r="CEW1369" s="5"/>
      <c r="CEX1369" s="5"/>
      <c r="CEY1369" s="5"/>
      <c r="CEZ1369" s="5"/>
      <c r="CFA1369" s="5"/>
      <c r="CFB1369" s="5"/>
      <c r="CFC1369" s="5"/>
      <c r="CFD1369" s="5"/>
      <c r="CFE1369" s="5"/>
      <c r="CFF1369" s="5"/>
      <c r="CFG1369" s="5"/>
      <c r="CFH1369" s="5"/>
      <c r="CFI1369" s="5"/>
      <c r="CFJ1369" s="5"/>
      <c r="CFK1369" s="5"/>
      <c r="CFL1369" s="5"/>
      <c r="CFM1369" s="5"/>
      <c r="CFN1369" s="5"/>
      <c r="CFO1369" s="5"/>
      <c r="CFP1369" s="5"/>
      <c r="CFQ1369" s="5"/>
      <c r="CFR1369" s="5"/>
      <c r="CFS1369" s="5"/>
      <c r="CFT1369" s="5"/>
      <c r="CFU1369" s="5"/>
      <c r="CFV1369" s="5"/>
      <c r="CFW1369" s="5"/>
      <c r="CFX1369" s="5"/>
      <c r="CFY1369" s="5"/>
      <c r="CFZ1369" s="5"/>
      <c r="CGA1369" s="5"/>
      <c r="CGB1369" s="5"/>
      <c r="CGC1369" s="5"/>
      <c r="CGD1369" s="5"/>
      <c r="CGE1369" s="5"/>
      <c r="CGF1369" s="5"/>
      <c r="CGG1369" s="5"/>
      <c r="CGH1369" s="5"/>
      <c r="CGI1369" s="5"/>
      <c r="CGJ1369" s="5"/>
      <c r="CGK1369" s="5"/>
      <c r="CGL1369" s="5"/>
      <c r="CGM1369" s="5"/>
      <c r="CGN1369" s="5"/>
      <c r="CGO1369" s="5"/>
      <c r="CGP1369" s="5"/>
      <c r="CGQ1369" s="5"/>
      <c r="CGR1369" s="5"/>
      <c r="CGS1369" s="5"/>
      <c r="CGT1369" s="5"/>
      <c r="CGU1369" s="5"/>
      <c r="CGV1369" s="5"/>
      <c r="CGW1369" s="5"/>
      <c r="CGX1369" s="5"/>
      <c r="CGY1369" s="5"/>
      <c r="CGZ1369" s="5"/>
      <c r="CHA1369" s="5"/>
      <c r="CHB1369" s="5"/>
      <c r="CHC1369" s="5"/>
      <c r="CHD1369" s="5"/>
      <c r="CHE1369" s="5"/>
      <c r="CHF1369" s="5"/>
      <c r="CHG1369" s="5"/>
      <c r="CHH1369" s="5"/>
      <c r="CHI1369" s="5"/>
      <c r="CHJ1369" s="5"/>
      <c r="CHK1369" s="5"/>
      <c r="CHL1369" s="5"/>
      <c r="CHM1369" s="5"/>
      <c r="CHN1369" s="5"/>
      <c r="CHO1369" s="5"/>
      <c r="CHP1369" s="5"/>
      <c r="CHQ1369" s="5"/>
      <c r="CHR1369" s="5"/>
      <c r="CHS1369" s="5"/>
      <c r="CHT1369" s="5"/>
      <c r="CHU1369" s="5"/>
      <c r="CHV1369" s="5"/>
      <c r="CHW1369" s="5"/>
      <c r="CHX1369" s="5"/>
      <c r="CHY1369" s="5"/>
      <c r="CHZ1369" s="5"/>
      <c r="CIA1369" s="5"/>
      <c r="CIB1369" s="5"/>
      <c r="CIC1369" s="5"/>
      <c r="CID1369" s="5"/>
      <c r="CIE1369" s="5"/>
      <c r="CIF1369" s="5"/>
      <c r="CIG1369" s="5"/>
      <c r="CIH1369" s="5"/>
      <c r="CII1369" s="5"/>
      <c r="CIJ1369" s="5"/>
      <c r="CIK1369" s="5"/>
      <c r="CIL1369" s="5"/>
      <c r="CIM1369" s="5"/>
      <c r="CIN1369" s="5"/>
      <c r="CIO1369" s="5"/>
      <c r="CIP1369" s="5"/>
      <c r="CIQ1369" s="5"/>
      <c r="CIR1369" s="5"/>
      <c r="CIS1369" s="5"/>
      <c r="CIT1369" s="5"/>
      <c r="CIU1369" s="5"/>
      <c r="CIV1369" s="5"/>
      <c r="CIW1369" s="5"/>
      <c r="CIX1369" s="5"/>
      <c r="CIY1369" s="5"/>
      <c r="CIZ1369" s="5"/>
      <c r="CJA1369" s="5"/>
      <c r="CJB1369" s="5"/>
      <c r="CJC1369" s="5"/>
      <c r="CJD1369" s="5"/>
      <c r="CJE1369" s="5"/>
      <c r="CJF1369" s="5"/>
      <c r="CJG1369" s="5"/>
      <c r="CJH1369" s="5"/>
      <c r="CJI1369" s="5"/>
      <c r="CJJ1369" s="5"/>
      <c r="CJK1369" s="5"/>
      <c r="CJL1369" s="5"/>
      <c r="CJM1369" s="5"/>
      <c r="CJN1369" s="5"/>
      <c r="CJO1369" s="5"/>
      <c r="CJP1369" s="5"/>
      <c r="CJQ1369" s="5"/>
      <c r="CJR1369" s="5"/>
      <c r="CJS1369" s="5"/>
      <c r="CJT1369" s="5"/>
      <c r="CJU1369" s="5"/>
      <c r="CJV1369" s="5"/>
      <c r="CJW1369" s="5"/>
      <c r="CJX1369" s="5"/>
      <c r="CJY1369" s="5"/>
      <c r="CJZ1369" s="5"/>
      <c r="CKA1369" s="5"/>
      <c r="CKB1369" s="5"/>
      <c r="CKC1369" s="5"/>
      <c r="CKD1369" s="5"/>
      <c r="CKE1369" s="5"/>
      <c r="CKF1369" s="5"/>
      <c r="CKG1369" s="5"/>
      <c r="CKH1369" s="5"/>
      <c r="CKI1369" s="5"/>
      <c r="CKJ1369" s="5"/>
      <c r="CKK1369" s="5"/>
      <c r="CKL1369" s="5"/>
      <c r="CKM1369" s="5"/>
      <c r="CKN1369" s="5"/>
      <c r="CKO1369" s="5"/>
      <c r="CKP1369" s="5"/>
      <c r="CKQ1369" s="5"/>
      <c r="CKR1369" s="5"/>
      <c r="CKS1369" s="5"/>
      <c r="CKT1369" s="5"/>
      <c r="CKU1369" s="5"/>
      <c r="CKV1369" s="5"/>
      <c r="CKW1369" s="5"/>
      <c r="CKX1369" s="5"/>
      <c r="CKY1369" s="5"/>
      <c r="CKZ1369" s="5"/>
      <c r="CLA1369" s="5"/>
      <c r="CLB1369" s="5"/>
      <c r="CLC1369" s="5"/>
      <c r="CLD1369" s="5"/>
      <c r="CLE1369" s="5"/>
      <c r="CLF1369" s="5"/>
      <c r="CLG1369" s="5"/>
      <c r="CLH1369" s="5"/>
      <c r="CLI1369" s="5"/>
      <c r="CLJ1369" s="5"/>
      <c r="CLK1369" s="5"/>
      <c r="CLL1369" s="5"/>
      <c r="CLM1369" s="5"/>
      <c r="CLN1369" s="5"/>
      <c r="CLO1369" s="5"/>
      <c r="CLP1369" s="5"/>
      <c r="CLQ1369" s="5"/>
      <c r="CLR1369" s="5"/>
      <c r="CLS1369" s="5"/>
      <c r="CLT1369" s="5"/>
      <c r="CLU1369" s="5"/>
      <c r="CLV1369" s="5"/>
      <c r="CLW1369" s="5"/>
      <c r="CLX1369" s="5"/>
      <c r="CLY1369" s="5"/>
      <c r="CLZ1369" s="5"/>
      <c r="CMA1369" s="5"/>
      <c r="CMB1369" s="5"/>
      <c r="CMC1369" s="5"/>
      <c r="CMD1369" s="5"/>
      <c r="CME1369" s="5"/>
      <c r="CMF1369" s="5"/>
      <c r="CMG1369" s="5"/>
      <c r="CMH1369" s="5"/>
      <c r="CMI1369" s="5"/>
      <c r="CMJ1369" s="5"/>
      <c r="CMK1369" s="5"/>
      <c r="CML1369" s="5"/>
      <c r="CMM1369" s="5"/>
      <c r="CMN1369" s="5"/>
      <c r="CMO1369" s="5"/>
      <c r="CMP1369" s="5"/>
      <c r="CMQ1369" s="5"/>
      <c r="CMR1369" s="5"/>
      <c r="CMS1369" s="5"/>
      <c r="CMT1369" s="5"/>
      <c r="CMU1369" s="5"/>
      <c r="CMV1369" s="5"/>
      <c r="CMW1369" s="5"/>
      <c r="CMX1369" s="5"/>
      <c r="CMY1369" s="5"/>
      <c r="CMZ1369" s="5"/>
      <c r="CNA1369" s="5"/>
      <c r="CNB1369" s="5"/>
      <c r="CNC1369" s="5"/>
      <c r="CND1369" s="5"/>
      <c r="CNE1369" s="5"/>
      <c r="CNF1369" s="5"/>
      <c r="CNG1369" s="5"/>
      <c r="CNH1369" s="5"/>
      <c r="CNI1369" s="5"/>
      <c r="CNJ1369" s="5"/>
      <c r="CNK1369" s="5"/>
      <c r="CNL1369" s="5"/>
      <c r="CNM1369" s="5"/>
      <c r="CNN1369" s="5"/>
      <c r="CNO1369" s="5"/>
      <c r="CNP1369" s="5"/>
      <c r="CNQ1369" s="5"/>
      <c r="CNR1369" s="5"/>
      <c r="CNS1369" s="5"/>
      <c r="CNT1369" s="5"/>
      <c r="CNU1369" s="5"/>
      <c r="CNV1369" s="5"/>
      <c r="CNW1369" s="5"/>
      <c r="CNX1369" s="5"/>
      <c r="CNY1369" s="5"/>
      <c r="CNZ1369" s="5"/>
      <c r="COA1369" s="5"/>
      <c r="COB1369" s="5"/>
      <c r="COC1369" s="5"/>
      <c r="COD1369" s="5"/>
      <c r="COE1369" s="5"/>
      <c r="COF1369" s="5"/>
      <c r="COG1369" s="5"/>
      <c r="COH1369" s="5"/>
      <c r="COI1369" s="5"/>
      <c r="COJ1369" s="5"/>
      <c r="COK1369" s="5"/>
      <c r="COL1369" s="5"/>
      <c r="COM1369" s="5"/>
      <c r="CON1369" s="5"/>
      <c r="COO1369" s="5"/>
      <c r="COP1369" s="5"/>
      <c r="COQ1369" s="5"/>
      <c r="COR1369" s="5"/>
      <c r="COS1369" s="5"/>
      <c r="COT1369" s="5"/>
      <c r="COU1369" s="5"/>
      <c r="COV1369" s="5"/>
      <c r="COW1369" s="5"/>
      <c r="COX1369" s="5"/>
      <c r="COY1369" s="5"/>
      <c r="COZ1369" s="5"/>
      <c r="CPA1369" s="5"/>
      <c r="CPB1369" s="5"/>
      <c r="CPC1369" s="5"/>
      <c r="CPD1369" s="5"/>
      <c r="CPE1369" s="5"/>
      <c r="CPF1369" s="5"/>
      <c r="CPG1369" s="5"/>
      <c r="CPH1369" s="5"/>
      <c r="CPI1369" s="5"/>
      <c r="CPJ1369" s="5"/>
      <c r="CPK1369" s="5"/>
      <c r="CPL1369" s="5"/>
      <c r="CPM1369" s="5"/>
      <c r="CPN1369" s="5"/>
      <c r="CPO1369" s="5"/>
      <c r="CPP1369" s="5"/>
      <c r="CPQ1369" s="5"/>
      <c r="CPR1369" s="5"/>
      <c r="CPS1369" s="5"/>
      <c r="CPT1369" s="5"/>
      <c r="CPU1369" s="5"/>
      <c r="CPV1369" s="5"/>
      <c r="CPW1369" s="5"/>
      <c r="CPX1369" s="5"/>
      <c r="CPY1369" s="5"/>
      <c r="CPZ1369" s="5"/>
      <c r="CQA1369" s="5"/>
      <c r="CQB1369" s="5"/>
      <c r="CQC1369" s="5"/>
      <c r="CQD1369" s="5"/>
      <c r="CQE1369" s="5"/>
      <c r="CQF1369" s="5"/>
      <c r="CQG1369" s="5"/>
      <c r="CQH1369" s="5"/>
      <c r="CQI1369" s="5"/>
      <c r="CQJ1369" s="5"/>
      <c r="CQK1369" s="5"/>
      <c r="CQL1369" s="5"/>
      <c r="CQM1369" s="5"/>
      <c r="CQN1369" s="5"/>
      <c r="CQO1369" s="5"/>
      <c r="CQP1369" s="5"/>
      <c r="CQQ1369" s="5"/>
      <c r="CQR1369" s="5"/>
      <c r="CQS1369" s="5"/>
      <c r="CQT1369" s="5"/>
      <c r="CQU1369" s="5"/>
      <c r="CQV1369" s="5"/>
      <c r="CQW1369" s="5"/>
      <c r="CQX1369" s="5"/>
      <c r="CQY1369" s="5"/>
      <c r="CQZ1369" s="5"/>
      <c r="CRA1369" s="5"/>
      <c r="CRB1369" s="5"/>
      <c r="CRC1369" s="5"/>
      <c r="CRD1369" s="5"/>
      <c r="CRE1369" s="5"/>
      <c r="CRF1369" s="5"/>
      <c r="CRG1369" s="5"/>
      <c r="CRH1369" s="5"/>
      <c r="CRI1369" s="5"/>
      <c r="CRJ1369" s="5"/>
      <c r="CRK1369" s="5"/>
      <c r="CRL1369" s="5"/>
      <c r="CRM1369" s="5"/>
      <c r="CRN1369" s="5"/>
      <c r="CRO1369" s="5"/>
      <c r="CRP1369" s="5"/>
      <c r="CRQ1369" s="5"/>
      <c r="CRR1369" s="5"/>
      <c r="CRS1369" s="5"/>
      <c r="CRT1369" s="5"/>
      <c r="CRU1369" s="5"/>
      <c r="CRV1369" s="5"/>
      <c r="CRW1369" s="5"/>
      <c r="CRX1369" s="5"/>
      <c r="CRY1369" s="5"/>
      <c r="CRZ1369" s="5"/>
      <c r="CSA1369" s="5"/>
      <c r="CSB1369" s="5"/>
      <c r="CSC1369" s="5"/>
      <c r="CSD1369" s="5"/>
      <c r="CSE1369" s="5"/>
      <c r="CSF1369" s="5"/>
      <c r="CSG1369" s="5"/>
      <c r="CSH1369" s="5"/>
      <c r="CSI1369" s="5"/>
      <c r="CSJ1369" s="5"/>
      <c r="CSK1369" s="5"/>
      <c r="CSL1369" s="5"/>
      <c r="CSM1369" s="5"/>
      <c r="CSN1369" s="5"/>
      <c r="CSO1369" s="5"/>
      <c r="CSP1369" s="5"/>
      <c r="CSQ1369" s="5"/>
      <c r="CSR1369" s="5"/>
      <c r="CSS1369" s="5"/>
      <c r="CST1369" s="5"/>
      <c r="CSU1369" s="5"/>
      <c r="CSV1369" s="5"/>
      <c r="CSW1369" s="5"/>
      <c r="CSX1369" s="5"/>
      <c r="CSY1369" s="5"/>
      <c r="CSZ1369" s="5"/>
      <c r="CTA1369" s="5"/>
      <c r="CTB1369" s="5"/>
      <c r="CTC1369" s="5"/>
      <c r="CTD1369" s="5"/>
      <c r="CTE1369" s="5"/>
      <c r="CTF1369" s="5"/>
      <c r="CTG1369" s="5"/>
      <c r="CTH1369" s="5"/>
      <c r="CTI1369" s="5"/>
      <c r="CTJ1369" s="5"/>
      <c r="CTK1369" s="5"/>
      <c r="CTL1369" s="5"/>
      <c r="CTM1369" s="5"/>
      <c r="CTN1369" s="5"/>
      <c r="CTO1369" s="5"/>
      <c r="CTP1369" s="5"/>
      <c r="CTQ1369" s="5"/>
      <c r="CTR1369" s="5"/>
      <c r="CTS1369" s="5"/>
      <c r="CTT1369" s="5"/>
      <c r="CTU1369" s="5"/>
      <c r="CTV1369" s="5"/>
      <c r="CTW1369" s="5"/>
      <c r="CTX1369" s="5"/>
      <c r="CTY1369" s="5"/>
      <c r="CTZ1369" s="5"/>
      <c r="CUA1369" s="5"/>
      <c r="CUB1369" s="5"/>
      <c r="CUC1369" s="5"/>
      <c r="CUD1369" s="5"/>
      <c r="CUE1369" s="5"/>
      <c r="CUF1369" s="5"/>
      <c r="CUG1369" s="5"/>
      <c r="CUH1369" s="5"/>
      <c r="CUI1369" s="5"/>
      <c r="CUJ1369" s="5"/>
      <c r="CUK1369" s="5"/>
      <c r="CUL1369" s="5"/>
      <c r="CUM1369" s="5"/>
      <c r="CUN1369" s="5"/>
      <c r="CUO1369" s="5"/>
      <c r="CUP1369" s="5"/>
      <c r="CUQ1369" s="5"/>
      <c r="CUR1369" s="5"/>
      <c r="CUS1369" s="5"/>
      <c r="CUT1369" s="5"/>
      <c r="CUU1369" s="5"/>
      <c r="CUV1369" s="5"/>
      <c r="CUW1369" s="5"/>
      <c r="CUX1369" s="5"/>
      <c r="CUY1369" s="5"/>
      <c r="CUZ1369" s="5"/>
      <c r="CVA1369" s="5"/>
      <c r="CVB1369" s="5"/>
      <c r="CVC1369" s="5"/>
      <c r="CVD1369" s="5"/>
      <c r="CVE1369" s="5"/>
      <c r="CVF1369" s="5"/>
      <c r="CVG1369" s="5"/>
      <c r="CVH1369" s="5"/>
      <c r="CVI1369" s="5"/>
      <c r="CVJ1369" s="5"/>
      <c r="CVK1369" s="5"/>
      <c r="CVL1369" s="5"/>
      <c r="CVM1369" s="5"/>
      <c r="CVN1369" s="5"/>
      <c r="CVO1369" s="5"/>
      <c r="CVP1369" s="5"/>
      <c r="CVQ1369" s="5"/>
      <c r="CVR1369" s="5"/>
      <c r="CVS1369" s="5"/>
      <c r="CVT1369" s="5"/>
      <c r="CVU1369" s="5"/>
      <c r="CVV1369" s="5"/>
      <c r="CVW1369" s="5"/>
      <c r="CVX1369" s="5"/>
      <c r="CVY1369" s="5"/>
      <c r="CVZ1369" s="5"/>
      <c r="CWA1369" s="5"/>
      <c r="CWB1369" s="5"/>
      <c r="CWC1369" s="5"/>
      <c r="CWD1369" s="5"/>
      <c r="CWE1369" s="5"/>
      <c r="CWF1369" s="5"/>
      <c r="CWG1369" s="5"/>
      <c r="CWH1369" s="5"/>
      <c r="CWI1369" s="5"/>
      <c r="CWJ1369" s="5"/>
      <c r="CWK1369" s="5"/>
      <c r="CWL1369" s="5"/>
      <c r="CWM1369" s="5"/>
      <c r="CWN1369" s="5"/>
      <c r="CWO1369" s="5"/>
      <c r="CWP1369" s="5"/>
      <c r="CWQ1369" s="5"/>
      <c r="CWR1369" s="5"/>
      <c r="CWS1369" s="5"/>
      <c r="CWT1369" s="5"/>
      <c r="CWU1369" s="5"/>
      <c r="CWV1369" s="5"/>
      <c r="CWW1369" s="5"/>
      <c r="CWX1369" s="5"/>
      <c r="CWY1369" s="5"/>
      <c r="CWZ1369" s="5"/>
      <c r="CXA1369" s="5"/>
      <c r="CXB1369" s="5"/>
      <c r="CXC1369" s="5"/>
      <c r="CXD1369" s="5"/>
      <c r="CXE1369" s="5"/>
      <c r="CXF1369" s="5"/>
      <c r="CXG1369" s="5"/>
      <c r="CXH1369" s="5"/>
      <c r="CXI1369" s="5"/>
      <c r="CXJ1369" s="5"/>
      <c r="CXK1369" s="5"/>
      <c r="CXL1369" s="5"/>
      <c r="CXM1369" s="5"/>
      <c r="CXN1369" s="5"/>
      <c r="CXO1369" s="5"/>
      <c r="CXP1369" s="5"/>
      <c r="CXQ1369" s="5"/>
      <c r="CXR1369" s="5"/>
      <c r="CXS1369" s="5"/>
      <c r="CXT1369" s="5"/>
      <c r="CXU1369" s="5"/>
      <c r="CXV1369" s="5"/>
      <c r="CXW1369" s="5"/>
      <c r="CXX1369" s="5"/>
      <c r="CXY1369" s="5"/>
      <c r="CXZ1369" s="5"/>
      <c r="CYA1369" s="5"/>
      <c r="CYB1369" s="5"/>
      <c r="CYC1369" s="5"/>
      <c r="CYD1369" s="5"/>
      <c r="CYE1369" s="5"/>
      <c r="CYF1369" s="5"/>
      <c r="CYG1369" s="5"/>
      <c r="CYH1369" s="5"/>
      <c r="CYI1369" s="5"/>
      <c r="CYJ1369" s="5"/>
      <c r="CYK1369" s="5"/>
      <c r="CYL1369" s="5"/>
      <c r="CYM1369" s="5"/>
      <c r="CYN1369" s="5"/>
      <c r="CYO1369" s="5"/>
      <c r="CYP1369" s="5"/>
      <c r="CYQ1369" s="5"/>
      <c r="CYR1369" s="5"/>
      <c r="CYS1369" s="5"/>
      <c r="CYT1369" s="5"/>
      <c r="CYU1369" s="5"/>
      <c r="CYV1369" s="5"/>
      <c r="CYW1369" s="5"/>
      <c r="CYX1369" s="5"/>
      <c r="CYY1369" s="5"/>
      <c r="CYZ1369" s="5"/>
      <c r="CZA1369" s="5"/>
      <c r="CZB1369" s="5"/>
      <c r="CZC1369" s="5"/>
      <c r="CZD1369" s="5"/>
      <c r="CZE1369" s="5"/>
      <c r="CZF1369" s="5"/>
      <c r="CZG1369" s="5"/>
      <c r="CZH1369" s="5"/>
      <c r="CZI1369" s="5"/>
      <c r="CZJ1369" s="5"/>
      <c r="CZK1369" s="5"/>
      <c r="CZL1369" s="5"/>
      <c r="CZM1369" s="5"/>
      <c r="CZN1369" s="5"/>
      <c r="CZO1369" s="5"/>
      <c r="CZP1369" s="5"/>
      <c r="CZQ1369" s="5"/>
      <c r="CZR1369" s="5"/>
      <c r="CZS1369" s="5"/>
      <c r="CZT1369" s="5"/>
      <c r="CZU1369" s="5"/>
      <c r="CZV1369" s="5"/>
      <c r="CZW1369" s="5"/>
      <c r="CZX1369" s="5"/>
      <c r="CZY1369" s="5"/>
      <c r="CZZ1369" s="5"/>
      <c r="DAA1369" s="5"/>
      <c r="DAB1369" s="5"/>
      <c r="DAC1369" s="5"/>
      <c r="DAD1369" s="5"/>
      <c r="DAE1369" s="5"/>
      <c r="DAF1369" s="5"/>
      <c r="DAG1369" s="5"/>
      <c r="DAH1369" s="5"/>
      <c r="DAI1369" s="5"/>
      <c r="DAJ1369" s="5"/>
      <c r="DAK1369" s="5"/>
      <c r="DAL1369" s="5"/>
      <c r="DAM1369" s="5"/>
      <c r="DAN1369" s="5"/>
      <c r="DAO1369" s="5"/>
      <c r="DAP1369" s="5"/>
      <c r="DAQ1369" s="5"/>
      <c r="DAR1369" s="5"/>
      <c r="DAS1369" s="5"/>
      <c r="DAT1369" s="5"/>
      <c r="DAU1369" s="5"/>
      <c r="DAV1369" s="5"/>
      <c r="DAW1369" s="5"/>
      <c r="DAX1369" s="5"/>
      <c r="DAY1369" s="5"/>
      <c r="DAZ1369" s="5"/>
      <c r="DBA1369" s="5"/>
      <c r="DBB1369" s="5"/>
      <c r="DBC1369" s="5"/>
      <c r="DBD1369" s="5"/>
      <c r="DBE1369" s="5"/>
      <c r="DBF1369" s="5"/>
      <c r="DBG1369" s="5"/>
      <c r="DBH1369" s="5"/>
      <c r="DBI1369" s="5"/>
      <c r="DBJ1369" s="5"/>
      <c r="DBK1369" s="5"/>
      <c r="DBL1369" s="5"/>
      <c r="DBM1369" s="5"/>
      <c r="DBN1369" s="5"/>
      <c r="DBO1369" s="5"/>
      <c r="DBP1369" s="5"/>
      <c r="DBQ1369" s="5"/>
      <c r="DBR1369" s="5"/>
      <c r="DBS1369" s="5"/>
      <c r="DBT1369" s="5"/>
      <c r="DBU1369" s="5"/>
      <c r="DBV1369" s="5"/>
      <c r="DBW1369" s="5"/>
      <c r="DBX1369" s="5"/>
      <c r="DBY1369" s="5"/>
      <c r="DBZ1369" s="5"/>
      <c r="DCA1369" s="5"/>
      <c r="DCB1369" s="5"/>
      <c r="DCC1369" s="5"/>
      <c r="DCD1369" s="5"/>
      <c r="DCE1369" s="5"/>
      <c r="DCF1369" s="5"/>
      <c r="DCG1369" s="5"/>
      <c r="DCH1369" s="5"/>
      <c r="DCI1369" s="5"/>
      <c r="DCJ1369" s="5"/>
      <c r="DCK1369" s="5"/>
      <c r="DCL1369" s="5"/>
      <c r="DCM1369" s="5"/>
      <c r="DCN1369" s="5"/>
      <c r="DCO1369" s="5"/>
      <c r="DCP1369" s="5"/>
      <c r="DCQ1369" s="5"/>
      <c r="DCR1369" s="5"/>
      <c r="DCS1369" s="5"/>
      <c r="DCT1369" s="5"/>
      <c r="DCU1369" s="5"/>
      <c r="DCV1369" s="5"/>
      <c r="DCW1369" s="5"/>
      <c r="DCX1369" s="5"/>
      <c r="DCY1369" s="5"/>
      <c r="DCZ1369" s="5"/>
      <c r="DDA1369" s="5"/>
      <c r="DDB1369" s="5"/>
      <c r="DDC1369" s="5"/>
      <c r="DDD1369" s="5"/>
      <c r="DDE1369" s="5"/>
      <c r="DDF1369" s="5"/>
      <c r="DDG1369" s="5"/>
      <c r="DDH1369" s="5"/>
      <c r="DDI1369" s="5"/>
      <c r="DDJ1369" s="5"/>
      <c r="DDK1369" s="5"/>
      <c r="DDL1369" s="5"/>
      <c r="DDM1369" s="5"/>
      <c r="DDN1369" s="5"/>
      <c r="DDO1369" s="5"/>
      <c r="DDP1369" s="5"/>
      <c r="DDQ1369" s="5"/>
      <c r="DDR1369" s="5"/>
      <c r="DDS1369" s="5"/>
      <c r="DDT1369" s="5"/>
      <c r="DDU1369" s="5"/>
      <c r="DDV1369" s="5"/>
      <c r="DDW1369" s="5"/>
      <c r="DDX1369" s="5"/>
      <c r="DDY1369" s="5"/>
      <c r="DDZ1369" s="5"/>
      <c r="DEA1369" s="5"/>
      <c r="DEB1369" s="5"/>
      <c r="DEC1369" s="5"/>
      <c r="DED1369" s="5"/>
      <c r="DEE1369" s="5"/>
      <c r="DEF1369" s="5"/>
      <c r="DEG1369" s="5"/>
      <c r="DEH1369" s="5"/>
      <c r="DEI1369" s="5"/>
      <c r="DEJ1369" s="5"/>
      <c r="DEK1369" s="5"/>
      <c r="DEL1369" s="5"/>
      <c r="DEM1369" s="5"/>
      <c r="DEN1369" s="5"/>
      <c r="DEO1369" s="5"/>
      <c r="DEP1369" s="5"/>
      <c r="DEQ1369" s="5"/>
      <c r="DER1369" s="5"/>
      <c r="DES1369" s="5"/>
      <c r="DET1369" s="5"/>
      <c r="DEU1369" s="5"/>
      <c r="DEV1369" s="5"/>
      <c r="DEW1369" s="5"/>
      <c r="DEX1369" s="5"/>
      <c r="DEY1369" s="5"/>
      <c r="DEZ1369" s="5"/>
      <c r="DFA1369" s="5"/>
      <c r="DFB1369" s="5"/>
      <c r="DFC1369" s="5"/>
      <c r="DFD1369" s="5"/>
      <c r="DFE1369" s="5"/>
      <c r="DFF1369" s="5"/>
      <c r="DFG1369" s="5"/>
      <c r="DFH1369" s="5"/>
      <c r="DFI1369" s="5"/>
      <c r="DFJ1369" s="5"/>
      <c r="DFK1369" s="5"/>
      <c r="DFL1369" s="5"/>
      <c r="DFM1369" s="5"/>
      <c r="DFN1369" s="5"/>
      <c r="DFO1369" s="5"/>
      <c r="DFP1369" s="5"/>
      <c r="DFQ1369" s="5"/>
      <c r="DFR1369" s="5"/>
      <c r="DFS1369" s="5"/>
      <c r="DFT1369" s="5"/>
      <c r="DFU1369" s="5"/>
      <c r="DFV1369" s="5"/>
      <c r="DFW1369" s="5"/>
      <c r="DFX1369" s="5"/>
      <c r="DFY1369" s="5"/>
      <c r="DFZ1369" s="5"/>
      <c r="DGA1369" s="5"/>
      <c r="DGB1369" s="5"/>
      <c r="DGC1369" s="5"/>
      <c r="DGD1369" s="5"/>
      <c r="DGE1369" s="5"/>
      <c r="DGF1369" s="5"/>
      <c r="DGG1369" s="5"/>
      <c r="DGH1369" s="5"/>
      <c r="DGI1369" s="5"/>
      <c r="DGJ1369" s="5"/>
      <c r="DGK1369" s="5"/>
      <c r="DGL1369" s="5"/>
      <c r="DGM1369" s="5"/>
      <c r="DGN1369" s="5"/>
      <c r="DGO1369" s="5"/>
      <c r="DGP1369" s="5"/>
      <c r="DGQ1369" s="5"/>
      <c r="DGR1369" s="5"/>
      <c r="DGS1369" s="5"/>
      <c r="DGT1369" s="5"/>
      <c r="DGU1369" s="5"/>
      <c r="DGV1369" s="5"/>
      <c r="DGW1369" s="5"/>
      <c r="DGX1369" s="5"/>
      <c r="DGY1369" s="5"/>
      <c r="DGZ1369" s="5"/>
      <c r="DHA1369" s="5"/>
      <c r="DHB1369" s="5"/>
      <c r="DHC1369" s="5"/>
      <c r="DHD1369" s="5"/>
      <c r="DHE1369" s="5"/>
      <c r="DHF1369" s="5"/>
      <c r="DHG1369" s="5"/>
      <c r="DHH1369" s="5"/>
      <c r="DHI1369" s="5"/>
      <c r="DHJ1369" s="5"/>
      <c r="DHK1369" s="5"/>
      <c r="DHL1369" s="5"/>
      <c r="DHM1369" s="5"/>
      <c r="DHN1369" s="5"/>
      <c r="DHO1369" s="5"/>
      <c r="DHP1369" s="5"/>
      <c r="DHQ1369" s="5"/>
      <c r="DHR1369" s="5"/>
      <c r="DHS1369" s="5"/>
      <c r="DHT1369" s="5"/>
      <c r="DHU1369" s="5"/>
      <c r="DHV1369" s="5"/>
      <c r="DHW1369" s="5"/>
      <c r="DHX1369" s="5"/>
      <c r="DHY1369" s="5"/>
      <c r="DHZ1369" s="5"/>
      <c r="DIA1369" s="5"/>
      <c r="DIB1369" s="5"/>
      <c r="DIC1369" s="5"/>
      <c r="DID1369" s="5"/>
      <c r="DIE1369" s="5"/>
      <c r="DIF1369" s="5"/>
      <c r="DIG1369" s="5"/>
      <c r="DIH1369" s="5"/>
      <c r="DII1369" s="5"/>
      <c r="DIJ1369" s="5"/>
      <c r="DIK1369" s="5"/>
      <c r="DIL1369" s="5"/>
      <c r="DIM1369" s="5"/>
      <c r="DIN1369" s="5"/>
      <c r="DIO1369" s="5"/>
      <c r="DIP1369" s="5"/>
      <c r="DIQ1369" s="5"/>
      <c r="DIR1369" s="5"/>
      <c r="DIS1369" s="5"/>
      <c r="DIT1369" s="5"/>
      <c r="DIU1369" s="5"/>
      <c r="DIV1369" s="5"/>
      <c r="DIW1369" s="5"/>
      <c r="DIX1369" s="5"/>
      <c r="DIY1369" s="5"/>
      <c r="DIZ1369" s="5"/>
      <c r="DJA1369" s="5"/>
      <c r="DJB1369" s="5"/>
      <c r="DJC1369" s="5"/>
      <c r="DJD1369" s="5"/>
      <c r="DJE1369" s="5"/>
      <c r="DJF1369" s="5"/>
      <c r="DJG1369" s="5"/>
      <c r="DJH1369" s="5"/>
      <c r="DJI1369" s="5"/>
      <c r="DJJ1369" s="5"/>
      <c r="DJK1369" s="5"/>
      <c r="DJL1369" s="5"/>
      <c r="DJM1369" s="5"/>
      <c r="DJN1369" s="5"/>
      <c r="DJO1369" s="5"/>
      <c r="DJP1369" s="5"/>
      <c r="DJQ1369" s="5"/>
      <c r="DJR1369" s="5"/>
      <c r="DJS1369" s="5"/>
      <c r="DJT1369" s="5"/>
      <c r="DJU1369" s="5"/>
      <c r="DJV1369" s="5"/>
      <c r="DJW1369" s="5"/>
      <c r="DJX1369" s="5"/>
      <c r="DJY1369" s="5"/>
      <c r="DJZ1369" s="5"/>
      <c r="DKA1369" s="5"/>
      <c r="DKB1369" s="5"/>
      <c r="DKC1369" s="5"/>
      <c r="DKD1369" s="5"/>
      <c r="DKE1369" s="5"/>
      <c r="DKF1369" s="5"/>
      <c r="DKG1369" s="5"/>
      <c r="DKH1369" s="5"/>
      <c r="DKI1369" s="5"/>
      <c r="DKJ1369" s="5"/>
      <c r="DKK1369" s="5"/>
      <c r="DKL1369" s="5"/>
      <c r="DKM1369" s="5"/>
      <c r="DKN1369" s="5"/>
      <c r="DKO1369" s="5"/>
      <c r="DKP1369" s="5"/>
      <c r="DKQ1369" s="5"/>
      <c r="DKR1369" s="5"/>
      <c r="DKS1369" s="5"/>
      <c r="DKT1369" s="5"/>
      <c r="DKU1369" s="5"/>
      <c r="DKV1369" s="5"/>
      <c r="DKW1369" s="5"/>
      <c r="DKX1369" s="5"/>
      <c r="DKY1369" s="5"/>
      <c r="DKZ1369" s="5"/>
      <c r="DLA1369" s="5"/>
      <c r="DLB1369" s="5"/>
      <c r="DLC1369" s="5"/>
      <c r="DLD1369" s="5"/>
      <c r="DLE1369" s="5"/>
      <c r="DLF1369" s="5"/>
      <c r="DLG1369" s="5"/>
      <c r="DLH1369" s="5"/>
      <c r="DLI1369" s="5"/>
      <c r="DLJ1369" s="5"/>
      <c r="DLK1369" s="5"/>
      <c r="DLL1369" s="5"/>
      <c r="DLM1369" s="5"/>
      <c r="DLN1369" s="5"/>
      <c r="DLO1369" s="5"/>
      <c r="DLP1369" s="5"/>
      <c r="DLQ1369" s="5"/>
      <c r="DLR1369" s="5"/>
      <c r="DLS1369" s="5"/>
      <c r="DLT1369" s="5"/>
      <c r="DLU1369" s="5"/>
      <c r="DLV1369" s="5"/>
      <c r="DLW1369" s="5"/>
      <c r="DLX1369" s="5"/>
      <c r="DLY1369" s="5"/>
      <c r="DLZ1369" s="5"/>
      <c r="DMA1369" s="5"/>
      <c r="DMB1369" s="5"/>
      <c r="DMC1369" s="5"/>
      <c r="DMD1369" s="5"/>
      <c r="DME1369" s="5"/>
      <c r="DMF1369" s="5"/>
      <c r="DMG1369" s="5"/>
      <c r="DMH1369" s="5"/>
      <c r="DMI1369" s="5"/>
      <c r="DMJ1369" s="5"/>
      <c r="DMK1369" s="5"/>
      <c r="DML1369" s="5"/>
      <c r="DMM1369" s="5"/>
      <c r="DMN1369" s="5"/>
      <c r="DMO1369" s="5"/>
      <c r="DMP1369" s="5"/>
      <c r="DMQ1369" s="5"/>
      <c r="DMR1369" s="5"/>
      <c r="DMS1369" s="5"/>
      <c r="DMT1369" s="5"/>
      <c r="DMU1369" s="5"/>
      <c r="DMV1369" s="5"/>
      <c r="DMW1369" s="5"/>
      <c r="DMX1369" s="5"/>
      <c r="DMY1369" s="5"/>
      <c r="DMZ1369" s="5"/>
      <c r="DNA1369" s="5"/>
      <c r="DNB1369" s="5"/>
      <c r="DNC1369" s="5"/>
      <c r="DND1369" s="5"/>
      <c r="DNE1369" s="5"/>
      <c r="DNF1369" s="5"/>
      <c r="DNG1369" s="5"/>
      <c r="DNH1369" s="5"/>
      <c r="DNI1369" s="5"/>
      <c r="DNJ1369" s="5"/>
      <c r="DNK1369" s="5"/>
      <c r="DNL1369" s="5"/>
      <c r="DNM1369" s="5"/>
      <c r="DNN1369" s="5"/>
      <c r="DNO1369" s="5"/>
      <c r="DNP1369" s="5"/>
      <c r="DNQ1369" s="5"/>
      <c r="DNR1369" s="5"/>
      <c r="DNS1369" s="5"/>
      <c r="DNT1369" s="5"/>
      <c r="DNU1369" s="5"/>
      <c r="DNV1369" s="5"/>
      <c r="DNW1369" s="5"/>
      <c r="DNX1369" s="5"/>
      <c r="DNY1369" s="5"/>
      <c r="DNZ1369" s="5"/>
      <c r="DOA1369" s="5"/>
      <c r="DOB1369" s="5"/>
      <c r="DOC1369" s="5"/>
      <c r="DOD1369" s="5"/>
      <c r="DOE1369" s="5"/>
      <c r="DOF1369" s="5"/>
      <c r="DOG1369" s="5"/>
      <c r="DOH1369" s="5"/>
      <c r="DOI1369" s="5"/>
      <c r="DOJ1369" s="5"/>
      <c r="DOK1369" s="5"/>
      <c r="DOL1369" s="5"/>
      <c r="DOM1369" s="5"/>
      <c r="DON1369" s="5"/>
      <c r="DOO1369" s="5"/>
      <c r="DOP1369" s="5"/>
      <c r="DOQ1369" s="5"/>
      <c r="DOR1369" s="5"/>
      <c r="DOS1369" s="5"/>
      <c r="DOT1369" s="5"/>
      <c r="DOU1369" s="5"/>
      <c r="DOV1369" s="5"/>
      <c r="DOW1369" s="5"/>
      <c r="DOX1369" s="5"/>
      <c r="DOY1369" s="5"/>
      <c r="DOZ1369" s="5"/>
      <c r="DPA1369" s="5"/>
      <c r="DPB1369" s="5"/>
      <c r="DPC1369" s="5"/>
      <c r="DPD1369" s="5"/>
      <c r="DPE1369" s="5"/>
      <c r="DPF1369" s="5"/>
      <c r="DPG1369" s="5"/>
      <c r="DPH1369" s="5"/>
      <c r="DPI1369" s="5"/>
      <c r="DPJ1369" s="5"/>
      <c r="DPK1369" s="5"/>
      <c r="DPL1369" s="5"/>
      <c r="DPM1369" s="5"/>
      <c r="DPN1369" s="5"/>
      <c r="DPO1369" s="5"/>
      <c r="DPP1369" s="5"/>
      <c r="DPQ1369" s="5"/>
      <c r="DPR1369" s="5"/>
      <c r="DPS1369" s="5"/>
      <c r="DPT1369" s="5"/>
      <c r="DPU1369" s="5"/>
      <c r="DPV1369" s="5"/>
      <c r="DPW1369" s="5"/>
      <c r="DPX1369" s="5"/>
      <c r="DPY1369" s="5"/>
      <c r="DPZ1369" s="5"/>
      <c r="DQA1369" s="5"/>
      <c r="DQB1369" s="5"/>
      <c r="DQC1369" s="5"/>
      <c r="DQD1369" s="5"/>
      <c r="DQE1369" s="5"/>
      <c r="DQF1369" s="5"/>
      <c r="DQG1369" s="5"/>
      <c r="DQH1369" s="5"/>
      <c r="DQI1369" s="5"/>
      <c r="DQJ1369" s="5"/>
      <c r="DQK1369" s="5"/>
      <c r="DQL1369" s="5"/>
      <c r="DQM1369" s="5"/>
      <c r="DQN1369" s="5"/>
      <c r="DQO1369" s="5"/>
      <c r="DQP1369" s="5"/>
      <c r="DQQ1369" s="5"/>
      <c r="DQR1369" s="5"/>
      <c r="DQS1369" s="5"/>
      <c r="DQT1369" s="5"/>
      <c r="DQU1369" s="5"/>
      <c r="DQV1369" s="5"/>
      <c r="DQW1369" s="5"/>
      <c r="DQX1369" s="5"/>
      <c r="DQY1369" s="5"/>
      <c r="DQZ1369" s="5"/>
      <c r="DRA1369" s="5"/>
      <c r="DRB1369" s="5"/>
      <c r="DRC1369" s="5"/>
      <c r="DRD1369" s="5"/>
      <c r="DRE1369" s="5"/>
      <c r="DRF1369" s="5"/>
      <c r="DRG1369" s="5"/>
      <c r="DRH1369" s="5"/>
      <c r="DRI1369" s="5"/>
      <c r="DRJ1369" s="5"/>
      <c r="DRK1369" s="5"/>
      <c r="DRL1369" s="5"/>
      <c r="DRM1369" s="5"/>
      <c r="DRN1369" s="5"/>
      <c r="DRO1369" s="5"/>
      <c r="DRP1369" s="5"/>
      <c r="DRQ1369" s="5"/>
      <c r="DRR1369" s="5"/>
      <c r="DRS1369" s="5"/>
      <c r="DRT1369" s="5"/>
      <c r="DRU1369" s="5"/>
      <c r="DRV1369" s="5"/>
      <c r="DRW1369" s="5"/>
      <c r="DRX1369" s="5"/>
      <c r="DRY1369" s="5"/>
      <c r="DRZ1369" s="5"/>
      <c r="DSA1369" s="5"/>
      <c r="DSB1369" s="5"/>
      <c r="DSC1369" s="5"/>
      <c r="DSD1369" s="5"/>
      <c r="DSE1369" s="5"/>
      <c r="DSF1369" s="5"/>
      <c r="DSG1369" s="5"/>
      <c r="DSH1369" s="5"/>
      <c r="DSI1369" s="5"/>
      <c r="DSJ1369" s="5"/>
      <c r="DSK1369" s="5"/>
      <c r="DSL1369" s="5"/>
      <c r="DSM1369" s="5"/>
      <c r="DSN1369" s="5"/>
      <c r="DSO1369" s="5"/>
      <c r="DSP1369" s="5"/>
      <c r="DSQ1369" s="5"/>
      <c r="DSR1369" s="5"/>
      <c r="DSS1369" s="5"/>
      <c r="DST1369" s="5"/>
      <c r="DSU1369" s="5"/>
      <c r="DSV1369" s="5"/>
      <c r="DSW1369" s="5"/>
      <c r="DSX1369" s="5"/>
      <c r="DSY1369" s="5"/>
      <c r="DSZ1369" s="5"/>
      <c r="DTA1369" s="5"/>
      <c r="DTB1369" s="5"/>
      <c r="DTC1369" s="5"/>
      <c r="DTD1369" s="5"/>
      <c r="DTE1369" s="5"/>
      <c r="DTF1369" s="5"/>
      <c r="DTG1369" s="5"/>
      <c r="DTH1369" s="5"/>
      <c r="DTI1369" s="5"/>
      <c r="DTJ1369" s="5"/>
      <c r="DTK1369" s="5"/>
      <c r="DTL1369" s="5"/>
      <c r="DTM1369" s="5"/>
      <c r="DTN1369" s="5"/>
      <c r="DTO1369" s="5"/>
      <c r="DTP1369" s="5"/>
      <c r="DTQ1369" s="5"/>
      <c r="DTR1369" s="5"/>
      <c r="DTS1369" s="5"/>
      <c r="DTT1369" s="5"/>
      <c r="DTU1369" s="5"/>
      <c r="DTV1369" s="5"/>
      <c r="DTW1369" s="5"/>
      <c r="DTX1369" s="5"/>
      <c r="DTY1369" s="5"/>
      <c r="DTZ1369" s="5"/>
      <c r="DUA1369" s="5"/>
      <c r="DUB1369" s="5"/>
      <c r="DUC1369" s="5"/>
      <c r="DUD1369" s="5"/>
      <c r="DUE1369" s="5"/>
      <c r="DUF1369" s="5"/>
      <c r="DUG1369" s="5"/>
      <c r="DUH1369" s="5"/>
      <c r="DUI1369" s="5"/>
      <c r="DUJ1369" s="5"/>
      <c r="DUK1369" s="5"/>
      <c r="DUL1369" s="5"/>
      <c r="DUM1369" s="5"/>
      <c r="DUN1369" s="5"/>
      <c r="DUO1369" s="5"/>
      <c r="DUP1369" s="5"/>
      <c r="DUQ1369" s="5"/>
      <c r="DUR1369" s="5"/>
      <c r="DUS1369" s="5"/>
      <c r="DUT1369" s="5"/>
      <c r="DUU1369" s="5"/>
      <c r="DUV1369" s="5"/>
      <c r="DUW1369" s="5"/>
      <c r="DUX1369" s="5"/>
      <c r="DUY1369" s="5"/>
      <c r="DUZ1369" s="5"/>
      <c r="DVA1369" s="5"/>
      <c r="DVB1369" s="5"/>
      <c r="DVC1369" s="5"/>
      <c r="DVD1369" s="5"/>
      <c r="DVE1369" s="5"/>
      <c r="DVF1369" s="5"/>
      <c r="DVG1369" s="5"/>
      <c r="DVH1369" s="5"/>
      <c r="DVI1369" s="5"/>
      <c r="DVJ1369" s="5"/>
      <c r="DVK1369" s="5"/>
      <c r="DVL1369" s="5"/>
      <c r="DVM1369" s="5"/>
      <c r="DVN1369" s="5"/>
      <c r="DVO1369" s="5"/>
      <c r="DVP1369" s="5"/>
      <c r="DVQ1369" s="5"/>
      <c r="DVR1369" s="5"/>
      <c r="DVS1369" s="5"/>
      <c r="DVT1369" s="5"/>
      <c r="DVU1369" s="5"/>
      <c r="DVV1369" s="5"/>
      <c r="DVW1369" s="5"/>
      <c r="DVX1369" s="5"/>
      <c r="DVY1369" s="5"/>
      <c r="DVZ1369" s="5"/>
      <c r="DWA1369" s="5"/>
      <c r="DWB1369" s="5"/>
      <c r="DWC1369" s="5"/>
      <c r="DWD1369" s="5"/>
      <c r="DWE1369" s="5"/>
      <c r="DWF1369" s="5"/>
      <c r="DWG1369" s="5"/>
      <c r="DWH1369" s="5"/>
      <c r="DWI1369" s="5"/>
      <c r="DWJ1369" s="5"/>
      <c r="DWK1369" s="5"/>
      <c r="DWL1369" s="5"/>
      <c r="DWM1369" s="5"/>
      <c r="DWN1369" s="5"/>
      <c r="DWO1369" s="5"/>
      <c r="DWP1369" s="5"/>
      <c r="DWQ1369" s="5"/>
      <c r="DWR1369" s="5"/>
      <c r="DWS1369" s="5"/>
      <c r="DWT1369" s="5"/>
      <c r="DWU1369" s="5"/>
      <c r="DWV1369" s="5"/>
      <c r="DWW1369" s="5"/>
      <c r="DWX1369" s="5"/>
      <c r="DWY1369" s="5"/>
      <c r="DWZ1369" s="5"/>
      <c r="DXA1369" s="5"/>
      <c r="DXB1369" s="5"/>
      <c r="DXC1369" s="5"/>
      <c r="DXD1369" s="5"/>
      <c r="DXE1369" s="5"/>
      <c r="DXF1369" s="5"/>
      <c r="DXG1369" s="5"/>
      <c r="DXH1369" s="5"/>
      <c r="DXI1369" s="5"/>
      <c r="DXJ1369" s="5"/>
      <c r="DXK1369" s="5"/>
      <c r="DXL1369" s="5"/>
      <c r="DXM1369" s="5"/>
      <c r="DXN1369" s="5"/>
      <c r="DXO1369" s="5"/>
      <c r="DXP1369" s="5"/>
      <c r="DXQ1369" s="5"/>
      <c r="DXR1369" s="5"/>
      <c r="DXS1369" s="5"/>
      <c r="DXT1369" s="5"/>
      <c r="DXU1369" s="5"/>
      <c r="DXV1369" s="5"/>
      <c r="DXW1369" s="5"/>
      <c r="DXX1369" s="5"/>
      <c r="DXY1369" s="5"/>
      <c r="DXZ1369" s="5"/>
      <c r="DYA1369" s="5"/>
      <c r="DYB1369" s="5"/>
      <c r="DYC1369" s="5"/>
      <c r="DYD1369" s="5"/>
      <c r="DYE1369" s="5"/>
      <c r="DYF1369" s="5"/>
      <c r="DYG1369" s="5"/>
      <c r="DYH1369" s="5"/>
      <c r="DYI1369" s="5"/>
      <c r="DYJ1369" s="5"/>
      <c r="DYK1369" s="5"/>
      <c r="DYL1369" s="5"/>
      <c r="DYM1369" s="5"/>
      <c r="DYN1369" s="5"/>
      <c r="DYO1369" s="5"/>
      <c r="DYP1369" s="5"/>
      <c r="DYQ1369" s="5"/>
      <c r="DYR1369" s="5"/>
      <c r="DYS1369" s="5"/>
      <c r="DYT1369" s="5"/>
      <c r="DYU1369" s="5"/>
      <c r="DYV1369" s="5"/>
      <c r="DYW1369" s="5"/>
      <c r="DYX1369" s="5"/>
      <c r="DYY1369" s="5"/>
      <c r="DYZ1369" s="5"/>
      <c r="DZA1369" s="5"/>
      <c r="DZB1369" s="5"/>
      <c r="DZC1369" s="5"/>
      <c r="DZD1369" s="5"/>
      <c r="DZE1369" s="5"/>
      <c r="DZF1369" s="5"/>
      <c r="DZG1369" s="5"/>
      <c r="DZH1369" s="5"/>
      <c r="DZI1369" s="5"/>
      <c r="DZJ1369" s="5"/>
      <c r="DZK1369" s="5"/>
      <c r="DZL1369" s="5"/>
      <c r="DZM1369" s="5"/>
      <c r="DZN1369" s="5"/>
      <c r="DZO1369" s="5"/>
      <c r="DZP1369" s="5"/>
      <c r="DZQ1369" s="5"/>
      <c r="DZR1369" s="5"/>
      <c r="DZS1369" s="5"/>
      <c r="DZT1369" s="5"/>
      <c r="DZU1369" s="5"/>
      <c r="DZV1369" s="5"/>
      <c r="DZW1369" s="5"/>
      <c r="DZX1369" s="5"/>
      <c r="DZY1369" s="5"/>
      <c r="DZZ1369" s="5"/>
      <c r="EAA1369" s="5"/>
      <c r="EAB1369" s="5"/>
      <c r="EAC1369" s="5"/>
      <c r="EAD1369" s="5"/>
      <c r="EAE1369" s="5"/>
      <c r="EAF1369" s="5"/>
      <c r="EAG1369" s="5"/>
      <c r="EAH1369" s="5"/>
      <c r="EAI1369" s="5"/>
      <c r="EAJ1369" s="5"/>
      <c r="EAK1369" s="5"/>
      <c r="EAL1369" s="5"/>
      <c r="EAM1369" s="5"/>
      <c r="EAN1369" s="5"/>
      <c r="EAO1369" s="5"/>
      <c r="EAP1369" s="5"/>
      <c r="EAQ1369" s="5"/>
      <c r="EAR1369" s="5"/>
      <c r="EAS1369" s="5"/>
      <c r="EAT1369" s="5"/>
      <c r="EAU1369" s="5"/>
      <c r="EAV1369" s="5"/>
      <c r="EAW1369" s="5"/>
      <c r="EAX1369" s="5"/>
      <c r="EAY1369" s="5"/>
      <c r="EAZ1369" s="5"/>
      <c r="EBA1369" s="5"/>
      <c r="EBB1369" s="5"/>
      <c r="EBC1369" s="5"/>
      <c r="EBD1369" s="5"/>
      <c r="EBE1369" s="5"/>
      <c r="EBF1369" s="5"/>
      <c r="EBG1369" s="5"/>
      <c r="EBH1369" s="5"/>
      <c r="EBI1369" s="5"/>
      <c r="EBJ1369" s="5"/>
      <c r="EBK1369" s="5"/>
      <c r="EBL1369" s="5"/>
      <c r="EBM1369" s="5"/>
      <c r="EBN1369" s="5"/>
      <c r="EBO1369" s="5"/>
      <c r="EBP1369" s="5"/>
      <c r="EBQ1369" s="5"/>
      <c r="EBR1369" s="5"/>
      <c r="EBS1369" s="5"/>
      <c r="EBT1369" s="5"/>
      <c r="EBU1369" s="5"/>
      <c r="EBV1369" s="5"/>
      <c r="EBW1369" s="5"/>
      <c r="EBX1369" s="5"/>
      <c r="EBY1369" s="5"/>
      <c r="EBZ1369" s="5"/>
      <c r="ECA1369" s="5"/>
      <c r="ECB1369" s="5"/>
      <c r="ECC1369" s="5"/>
      <c r="ECD1369" s="5"/>
      <c r="ECE1369" s="5"/>
      <c r="ECF1369" s="5"/>
      <c r="ECG1369" s="5"/>
      <c r="ECH1369" s="5"/>
      <c r="ECI1369" s="5"/>
      <c r="ECJ1369" s="5"/>
      <c r="ECK1369" s="5"/>
      <c r="ECL1369" s="5"/>
      <c r="ECM1369" s="5"/>
      <c r="ECN1369" s="5"/>
      <c r="ECO1369" s="5"/>
      <c r="ECP1369" s="5"/>
      <c r="ECQ1369" s="5"/>
      <c r="ECR1369" s="5"/>
      <c r="ECS1369" s="5"/>
      <c r="ECT1369" s="5"/>
      <c r="ECU1369" s="5"/>
      <c r="ECV1369" s="5"/>
      <c r="ECW1369" s="5"/>
      <c r="ECX1369" s="5"/>
      <c r="ECY1369" s="5"/>
      <c r="ECZ1369" s="5"/>
      <c r="EDA1369" s="5"/>
      <c r="EDB1369" s="5"/>
      <c r="EDC1369" s="5"/>
      <c r="EDD1369" s="5"/>
      <c r="EDE1369" s="5"/>
      <c r="EDF1369" s="5"/>
      <c r="EDG1369" s="5"/>
      <c r="EDH1369" s="5"/>
      <c r="EDI1369" s="5"/>
      <c r="EDJ1369" s="5"/>
      <c r="EDK1369" s="5"/>
      <c r="EDL1369" s="5"/>
      <c r="EDM1369" s="5"/>
      <c r="EDN1369" s="5"/>
      <c r="EDO1369" s="5"/>
      <c r="EDP1369" s="5"/>
      <c r="EDQ1369" s="5"/>
      <c r="EDR1369" s="5"/>
      <c r="EDS1369" s="5"/>
      <c r="EDT1369" s="5"/>
      <c r="EDU1369" s="5"/>
      <c r="EDV1369" s="5"/>
      <c r="EDW1369" s="5"/>
      <c r="EDX1369" s="5"/>
      <c r="EDY1369" s="5"/>
      <c r="EDZ1369" s="5"/>
      <c r="EEA1369" s="5"/>
      <c r="EEB1369" s="5"/>
      <c r="EEC1369" s="5"/>
      <c r="EED1369" s="5"/>
      <c r="EEE1369" s="5"/>
      <c r="EEF1369" s="5"/>
      <c r="EEG1369" s="5"/>
      <c r="EEH1369" s="5"/>
      <c r="EEI1369" s="5"/>
      <c r="EEJ1369" s="5"/>
      <c r="EEK1369" s="5"/>
      <c r="EEL1369" s="5"/>
      <c r="EEM1369" s="5"/>
      <c r="EEN1369" s="5"/>
      <c r="EEO1369" s="5"/>
      <c r="EEP1369" s="5"/>
      <c r="EEQ1369" s="5"/>
      <c r="EER1369" s="5"/>
      <c r="EES1369" s="5"/>
      <c r="EET1369" s="5"/>
      <c r="EEU1369" s="5"/>
      <c r="EEV1369" s="5"/>
      <c r="EEW1369" s="5"/>
      <c r="EEX1369" s="5"/>
      <c r="EEY1369" s="5"/>
      <c r="EEZ1369" s="5"/>
      <c r="EFA1369" s="5"/>
      <c r="EFB1369" s="5"/>
      <c r="EFC1369" s="5"/>
      <c r="EFD1369" s="5"/>
      <c r="EFE1369" s="5"/>
      <c r="EFF1369" s="5"/>
      <c r="EFG1369" s="5"/>
      <c r="EFH1369" s="5"/>
      <c r="EFI1369" s="5"/>
      <c r="EFJ1369" s="5"/>
      <c r="EFK1369" s="5"/>
      <c r="EFL1369" s="5"/>
      <c r="EFM1369" s="5"/>
      <c r="EFN1369" s="5"/>
      <c r="EFO1369" s="5"/>
      <c r="EFP1369" s="5"/>
      <c r="EFQ1369" s="5"/>
      <c r="EFR1369" s="5"/>
      <c r="EFS1369" s="5"/>
      <c r="EFT1369" s="5"/>
      <c r="EFU1369" s="5"/>
      <c r="EFV1369" s="5"/>
      <c r="EFW1369" s="5"/>
      <c r="EFX1369" s="5"/>
      <c r="EFY1369" s="5"/>
      <c r="EFZ1369" s="5"/>
      <c r="EGA1369" s="5"/>
      <c r="EGB1369" s="5"/>
      <c r="EGC1369" s="5"/>
      <c r="EGD1369" s="5"/>
      <c r="EGE1369" s="5"/>
      <c r="EGF1369" s="5"/>
      <c r="EGG1369" s="5"/>
      <c r="EGH1369" s="5"/>
      <c r="EGI1369" s="5"/>
      <c r="EGJ1369" s="5"/>
      <c r="EGK1369" s="5"/>
      <c r="EGL1369" s="5"/>
      <c r="EGM1369" s="5"/>
      <c r="EGN1369" s="5"/>
      <c r="EGO1369" s="5"/>
      <c r="EGP1369" s="5"/>
      <c r="EGQ1369" s="5"/>
      <c r="EGR1369" s="5"/>
      <c r="EGS1369" s="5"/>
      <c r="EGT1369" s="5"/>
      <c r="EGU1369" s="5"/>
      <c r="EGV1369" s="5"/>
      <c r="EGW1369" s="5"/>
      <c r="EGX1369" s="5"/>
      <c r="EGY1369" s="5"/>
      <c r="EGZ1369" s="5"/>
      <c r="EHA1369" s="5"/>
      <c r="EHB1369" s="5"/>
      <c r="EHC1369" s="5"/>
      <c r="EHD1369" s="5"/>
      <c r="EHE1369" s="5"/>
      <c r="EHF1369" s="5"/>
      <c r="EHG1369" s="5"/>
      <c r="EHH1369" s="5"/>
      <c r="EHI1369" s="5"/>
      <c r="EHJ1369" s="5"/>
      <c r="EHK1369" s="5"/>
      <c r="EHL1369" s="5"/>
      <c r="EHM1369" s="5"/>
      <c r="EHN1369" s="5"/>
      <c r="EHO1369" s="5"/>
      <c r="EHP1369" s="5"/>
      <c r="EHQ1369" s="5"/>
      <c r="EHR1369" s="5"/>
      <c r="EHS1369" s="5"/>
      <c r="EHT1369" s="5"/>
      <c r="EHU1369" s="5"/>
      <c r="EHV1369" s="5"/>
      <c r="EHW1369" s="5"/>
      <c r="EHX1369" s="5"/>
      <c r="EHY1369" s="5"/>
      <c r="EHZ1369" s="5"/>
      <c r="EIA1369" s="5"/>
      <c r="EIB1369" s="5"/>
      <c r="EIC1369" s="5"/>
      <c r="EID1369" s="5"/>
      <c r="EIE1369" s="5"/>
      <c r="EIF1369" s="5"/>
      <c r="EIG1369" s="5"/>
      <c r="EIH1369" s="5"/>
      <c r="EII1369" s="5"/>
      <c r="EIJ1369" s="5"/>
      <c r="EIK1369" s="5"/>
      <c r="EIL1369" s="5"/>
      <c r="EIM1369" s="5"/>
      <c r="EIN1369" s="5"/>
      <c r="EIO1369" s="5"/>
      <c r="EIP1369" s="5"/>
      <c r="EIQ1369" s="5"/>
      <c r="EIR1369" s="5"/>
      <c r="EIS1369" s="5"/>
      <c r="EIT1369" s="5"/>
      <c r="EIU1369" s="5"/>
      <c r="EIV1369" s="5"/>
      <c r="EIW1369" s="5"/>
      <c r="EIX1369" s="5"/>
      <c r="EIY1369" s="5"/>
      <c r="EIZ1369" s="5"/>
      <c r="EJA1369" s="5"/>
      <c r="EJB1369" s="5"/>
      <c r="EJC1369" s="5"/>
      <c r="EJD1369" s="5"/>
      <c r="EJE1369" s="5"/>
      <c r="EJF1369" s="5"/>
      <c r="EJG1369" s="5"/>
      <c r="EJH1369" s="5"/>
      <c r="EJI1369" s="5"/>
      <c r="EJJ1369" s="5"/>
      <c r="EJK1369" s="5"/>
      <c r="EJL1369" s="5"/>
      <c r="EJM1369" s="5"/>
      <c r="EJN1369" s="5"/>
      <c r="EJO1369" s="5"/>
      <c r="EJP1369" s="5"/>
      <c r="EJQ1369" s="5"/>
      <c r="EJR1369" s="5"/>
      <c r="EJS1369" s="5"/>
      <c r="EJT1369" s="5"/>
      <c r="EJU1369" s="5"/>
      <c r="EJV1369" s="5"/>
      <c r="EJW1369" s="5"/>
      <c r="EJX1369" s="5"/>
      <c r="EJY1369" s="5"/>
      <c r="EJZ1369" s="5"/>
      <c r="EKA1369" s="5"/>
      <c r="EKB1369" s="5"/>
      <c r="EKC1369" s="5"/>
      <c r="EKD1369" s="5"/>
      <c r="EKE1369" s="5"/>
      <c r="EKF1369" s="5"/>
      <c r="EKG1369" s="5"/>
      <c r="EKH1369" s="5"/>
      <c r="EKI1369" s="5"/>
      <c r="EKJ1369" s="5"/>
      <c r="EKK1369" s="5"/>
      <c r="EKL1369" s="5"/>
      <c r="EKM1369" s="5"/>
      <c r="EKN1369" s="5"/>
      <c r="EKO1369" s="5"/>
      <c r="EKP1369" s="5"/>
      <c r="EKQ1369" s="5"/>
      <c r="EKR1369" s="5"/>
      <c r="EKS1369" s="5"/>
      <c r="EKT1369" s="5"/>
      <c r="EKU1369" s="5"/>
      <c r="EKV1369" s="5"/>
      <c r="EKW1369" s="5"/>
      <c r="EKX1369" s="5"/>
      <c r="EKY1369" s="5"/>
      <c r="EKZ1369" s="5"/>
      <c r="ELA1369" s="5"/>
      <c r="ELB1369" s="5"/>
      <c r="ELC1369" s="5"/>
      <c r="ELD1369" s="5"/>
      <c r="ELE1369" s="5"/>
      <c r="ELF1369" s="5"/>
      <c r="ELG1369" s="5"/>
      <c r="ELH1369" s="5"/>
      <c r="ELI1369" s="5"/>
      <c r="ELJ1369" s="5"/>
      <c r="ELK1369" s="5"/>
      <c r="ELL1369" s="5"/>
      <c r="ELM1369" s="5"/>
      <c r="ELN1369" s="5"/>
      <c r="ELO1369" s="5"/>
      <c r="ELP1369" s="5"/>
      <c r="ELQ1369" s="5"/>
      <c r="ELR1369" s="5"/>
      <c r="ELS1369" s="5"/>
      <c r="ELT1369" s="5"/>
      <c r="ELU1369" s="5"/>
      <c r="ELV1369" s="5"/>
      <c r="ELW1369" s="5"/>
      <c r="ELX1369" s="5"/>
      <c r="ELY1369" s="5"/>
      <c r="ELZ1369" s="5"/>
      <c r="EMA1369" s="5"/>
      <c r="EMB1369" s="5"/>
      <c r="EMC1369" s="5"/>
      <c r="EMD1369" s="5"/>
      <c r="EME1369" s="5"/>
      <c r="EMF1369" s="5"/>
      <c r="EMG1369" s="5"/>
      <c r="EMH1369" s="5"/>
      <c r="EMI1369" s="5"/>
      <c r="EMJ1369" s="5"/>
      <c r="EMK1369" s="5"/>
      <c r="EML1369" s="5"/>
      <c r="EMM1369" s="5"/>
      <c r="EMN1369" s="5"/>
      <c r="EMO1369" s="5"/>
      <c r="EMP1369" s="5"/>
      <c r="EMQ1369" s="5"/>
      <c r="EMR1369" s="5"/>
      <c r="EMS1369" s="5"/>
      <c r="EMT1369" s="5"/>
      <c r="EMU1369" s="5"/>
      <c r="EMV1369" s="5"/>
      <c r="EMW1369" s="5"/>
      <c r="EMX1369" s="5"/>
      <c r="EMY1369" s="5"/>
      <c r="EMZ1369" s="5"/>
      <c r="ENA1369" s="5"/>
      <c r="ENB1369" s="5"/>
      <c r="ENC1369" s="5"/>
      <c r="END1369" s="5"/>
      <c r="ENE1369" s="5"/>
      <c r="ENF1369" s="5"/>
      <c r="ENG1369" s="5"/>
      <c r="ENH1369" s="5"/>
      <c r="ENI1369" s="5"/>
      <c r="ENJ1369" s="5"/>
      <c r="ENK1369" s="5"/>
      <c r="ENL1369" s="5"/>
      <c r="ENM1369" s="5"/>
      <c r="ENN1369" s="5"/>
      <c r="ENO1369" s="5"/>
      <c r="ENP1369" s="5"/>
      <c r="ENQ1369" s="5"/>
      <c r="ENR1369" s="5"/>
      <c r="ENS1369" s="5"/>
      <c r="ENT1369" s="5"/>
      <c r="ENU1369" s="5"/>
      <c r="ENV1369" s="5"/>
      <c r="ENW1369" s="5"/>
      <c r="ENX1369" s="5"/>
      <c r="ENY1369" s="5"/>
      <c r="ENZ1369" s="5"/>
      <c r="EOA1369" s="5"/>
      <c r="EOB1369" s="5"/>
      <c r="EOC1369" s="5"/>
      <c r="EOD1369" s="5"/>
      <c r="EOE1369" s="5"/>
      <c r="EOF1369" s="5"/>
      <c r="EOG1369" s="5"/>
      <c r="EOH1369" s="5"/>
      <c r="EOI1369" s="5"/>
      <c r="EOJ1369" s="5"/>
      <c r="EOK1369" s="5"/>
      <c r="EOL1369" s="5"/>
      <c r="EOM1369" s="5"/>
      <c r="EON1369" s="5"/>
      <c r="EOO1369" s="5"/>
      <c r="EOP1369" s="5"/>
      <c r="EOQ1369" s="5"/>
      <c r="EOR1369" s="5"/>
      <c r="EOS1369" s="5"/>
      <c r="EOT1369" s="5"/>
      <c r="EOU1369" s="5"/>
      <c r="EOV1369" s="5"/>
      <c r="EOW1369" s="5"/>
      <c r="EOX1369" s="5"/>
      <c r="EOY1369" s="5"/>
      <c r="EOZ1369" s="5"/>
      <c r="EPA1369" s="5"/>
      <c r="EPB1369" s="5"/>
      <c r="EPC1369" s="5"/>
      <c r="EPD1369" s="5"/>
      <c r="EPE1369" s="5"/>
      <c r="EPF1369" s="5"/>
      <c r="EPG1369" s="5"/>
      <c r="EPH1369" s="5"/>
      <c r="EPI1369" s="5"/>
      <c r="EPJ1369" s="5"/>
      <c r="EPK1369" s="5"/>
      <c r="EPL1369" s="5"/>
      <c r="EPM1369" s="5"/>
      <c r="EPN1369" s="5"/>
      <c r="EPO1369" s="5"/>
      <c r="EPP1369" s="5"/>
      <c r="EPQ1369" s="5"/>
      <c r="EPR1369" s="5"/>
      <c r="EPS1369" s="5"/>
      <c r="EPT1369" s="5"/>
      <c r="EPU1369" s="5"/>
      <c r="EPV1369" s="5"/>
      <c r="EPW1369" s="5"/>
      <c r="EPX1369" s="5"/>
      <c r="EPY1369" s="5"/>
      <c r="EPZ1369" s="5"/>
      <c r="EQA1369" s="5"/>
      <c r="EQB1369" s="5"/>
      <c r="EQC1369" s="5"/>
      <c r="EQD1369" s="5"/>
      <c r="EQE1369" s="5"/>
      <c r="EQF1369" s="5"/>
      <c r="EQG1369" s="5"/>
      <c r="EQH1369" s="5"/>
      <c r="EQI1369" s="5"/>
      <c r="EQJ1369" s="5"/>
      <c r="EQK1369" s="5"/>
      <c r="EQL1369" s="5"/>
      <c r="EQM1369" s="5"/>
      <c r="EQN1369" s="5"/>
      <c r="EQO1369" s="5"/>
      <c r="EQP1369" s="5"/>
      <c r="EQQ1369" s="5"/>
      <c r="EQR1369" s="5"/>
      <c r="EQS1369" s="5"/>
      <c r="EQT1369" s="5"/>
      <c r="EQU1369" s="5"/>
      <c r="EQV1369" s="5"/>
      <c r="EQW1369" s="5"/>
      <c r="EQX1369" s="5"/>
      <c r="EQY1369" s="5"/>
      <c r="EQZ1369" s="5"/>
      <c r="ERA1369" s="5"/>
      <c r="ERB1369" s="5"/>
      <c r="ERC1369" s="5"/>
      <c r="ERD1369" s="5"/>
      <c r="ERE1369" s="5"/>
      <c r="ERF1369" s="5"/>
      <c r="ERG1369" s="5"/>
      <c r="ERH1369" s="5"/>
      <c r="ERI1369" s="5"/>
      <c r="ERJ1369" s="5"/>
      <c r="ERK1369" s="5"/>
      <c r="ERL1369" s="5"/>
      <c r="ERM1369" s="5"/>
      <c r="ERN1369" s="5"/>
      <c r="ERO1369" s="5"/>
      <c r="ERP1369" s="5"/>
      <c r="ERQ1369" s="5"/>
      <c r="ERR1369" s="5"/>
      <c r="ERS1369" s="5"/>
      <c r="ERT1369" s="5"/>
      <c r="ERU1369" s="5"/>
      <c r="ERV1369" s="5"/>
      <c r="ERW1369" s="5"/>
      <c r="ERX1369" s="5"/>
      <c r="ERY1369" s="5"/>
      <c r="ERZ1369" s="5"/>
      <c r="ESA1369" s="5"/>
      <c r="ESB1369" s="5"/>
      <c r="ESC1369" s="5"/>
      <c r="ESD1369" s="5"/>
      <c r="ESE1369" s="5"/>
      <c r="ESF1369" s="5"/>
      <c r="ESG1369" s="5"/>
      <c r="ESH1369" s="5"/>
      <c r="ESI1369" s="5"/>
      <c r="ESJ1369" s="5"/>
      <c r="ESK1369" s="5"/>
      <c r="ESL1369" s="5"/>
      <c r="ESM1369" s="5"/>
      <c r="ESN1369" s="5"/>
      <c r="ESO1369" s="5"/>
      <c r="ESP1369" s="5"/>
      <c r="ESQ1369" s="5"/>
      <c r="ESR1369" s="5"/>
      <c r="ESS1369" s="5"/>
      <c r="EST1369" s="5"/>
      <c r="ESU1369" s="5"/>
      <c r="ESV1369" s="5"/>
      <c r="ESW1369" s="5"/>
      <c r="ESX1369" s="5"/>
      <c r="ESY1369" s="5"/>
      <c r="ESZ1369" s="5"/>
      <c r="ETA1369" s="5"/>
      <c r="ETB1369" s="5"/>
      <c r="ETC1369" s="5"/>
      <c r="ETD1369" s="5"/>
      <c r="ETE1369" s="5"/>
      <c r="ETF1369" s="5"/>
      <c r="ETG1369" s="5"/>
      <c r="ETH1369" s="5"/>
      <c r="ETI1369" s="5"/>
      <c r="ETJ1369" s="5"/>
      <c r="ETK1369" s="5"/>
      <c r="ETL1369" s="5"/>
      <c r="ETM1369" s="5"/>
      <c r="ETN1369" s="5"/>
      <c r="ETO1369" s="5"/>
      <c r="ETP1369" s="5"/>
      <c r="ETQ1369" s="5"/>
      <c r="ETR1369" s="5"/>
      <c r="ETS1369" s="5"/>
      <c r="ETT1369" s="5"/>
      <c r="ETU1369" s="5"/>
      <c r="ETV1369" s="5"/>
      <c r="ETW1369" s="5"/>
      <c r="ETX1369" s="5"/>
      <c r="ETY1369" s="5"/>
      <c r="ETZ1369" s="5"/>
      <c r="EUA1369" s="5"/>
      <c r="EUB1369" s="5"/>
      <c r="EUC1369" s="5"/>
      <c r="EUD1369" s="5"/>
      <c r="EUE1369" s="5"/>
      <c r="EUF1369" s="5"/>
      <c r="EUG1369" s="5"/>
      <c r="EUH1369" s="5"/>
      <c r="EUI1369" s="5"/>
      <c r="EUJ1369" s="5"/>
      <c r="EUK1369" s="5"/>
      <c r="EUL1369" s="5"/>
      <c r="EUM1369" s="5"/>
      <c r="EUN1369" s="5"/>
      <c r="EUO1369" s="5"/>
      <c r="EUP1369" s="5"/>
      <c r="EUQ1369" s="5"/>
      <c r="EUR1369" s="5"/>
      <c r="EUS1369" s="5"/>
      <c r="EUT1369" s="5"/>
      <c r="EUU1369" s="5"/>
      <c r="EUV1369" s="5"/>
      <c r="EUW1369" s="5"/>
      <c r="EUX1369" s="5"/>
      <c r="EUY1369" s="5"/>
      <c r="EUZ1369" s="5"/>
      <c r="EVA1369" s="5"/>
      <c r="EVB1369" s="5"/>
      <c r="EVC1369" s="5"/>
      <c r="EVD1369" s="5"/>
      <c r="EVE1369" s="5"/>
      <c r="EVF1369" s="5"/>
      <c r="EVG1369" s="5"/>
      <c r="EVH1369" s="5"/>
      <c r="EVI1369" s="5"/>
      <c r="EVJ1369" s="5"/>
      <c r="EVK1369" s="5"/>
      <c r="EVL1369" s="5"/>
      <c r="EVM1369" s="5"/>
      <c r="EVN1369" s="5"/>
      <c r="EVO1369" s="5"/>
      <c r="EVP1369" s="5"/>
      <c r="EVQ1369" s="5"/>
      <c r="EVR1369" s="5"/>
      <c r="EVS1369" s="5"/>
      <c r="EVT1369" s="5"/>
      <c r="EVU1369" s="5"/>
      <c r="EVV1369" s="5"/>
      <c r="EVW1369" s="5"/>
      <c r="EVX1369" s="5"/>
      <c r="EVY1369" s="5"/>
      <c r="EVZ1369" s="5"/>
      <c r="EWA1369" s="5"/>
      <c r="EWB1369" s="5"/>
      <c r="EWC1369" s="5"/>
      <c r="EWD1369" s="5"/>
      <c r="EWE1369" s="5"/>
      <c r="EWF1369" s="5"/>
      <c r="EWG1369" s="5"/>
      <c r="EWH1369" s="5"/>
      <c r="EWI1369" s="5"/>
      <c r="EWJ1369" s="5"/>
      <c r="EWK1369" s="5"/>
      <c r="EWL1369" s="5"/>
      <c r="EWM1369" s="5"/>
      <c r="EWN1369" s="5"/>
      <c r="EWO1369" s="5"/>
      <c r="EWP1369" s="5"/>
      <c r="EWQ1369" s="5"/>
      <c r="EWR1369" s="5"/>
      <c r="EWS1369" s="5"/>
      <c r="EWT1369" s="5"/>
      <c r="EWU1369" s="5"/>
      <c r="EWV1369" s="5"/>
      <c r="EWW1369" s="5"/>
      <c r="EWX1369" s="5"/>
      <c r="EWY1369" s="5"/>
      <c r="EWZ1369" s="5"/>
      <c r="EXA1369" s="5"/>
      <c r="EXB1369" s="5"/>
      <c r="EXC1369" s="5"/>
      <c r="EXD1369" s="5"/>
      <c r="EXE1369" s="5"/>
      <c r="EXF1369" s="5"/>
      <c r="EXG1369" s="5"/>
      <c r="EXH1369" s="5"/>
      <c r="EXI1369" s="5"/>
      <c r="EXJ1369" s="5"/>
      <c r="EXK1369" s="5"/>
      <c r="EXL1369" s="5"/>
      <c r="EXM1369" s="5"/>
      <c r="EXN1369" s="5"/>
      <c r="EXO1369" s="5"/>
      <c r="EXP1369" s="5"/>
      <c r="EXQ1369" s="5"/>
      <c r="EXR1369" s="5"/>
      <c r="EXS1369" s="5"/>
      <c r="EXT1369" s="5"/>
      <c r="EXU1369" s="5"/>
      <c r="EXV1369" s="5"/>
      <c r="EXW1369" s="5"/>
      <c r="EXX1369" s="5"/>
      <c r="EXY1369" s="5"/>
      <c r="EXZ1369" s="5"/>
      <c r="EYA1369" s="5"/>
      <c r="EYB1369" s="5"/>
      <c r="EYC1369" s="5"/>
      <c r="EYD1369" s="5"/>
      <c r="EYE1369" s="5"/>
      <c r="EYF1369" s="5"/>
      <c r="EYG1369" s="5"/>
      <c r="EYH1369" s="5"/>
      <c r="EYI1369" s="5"/>
      <c r="EYJ1369" s="5"/>
      <c r="EYK1369" s="5"/>
      <c r="EYL1369" s="5"/>
      <c r="EYM1369" s="5"/>
      <c r="EYN1369" s="5"/>
      <c r="EYO1369" s="5"/>
      <c r="EYP1369" s="5"/>
      <c r="EYQ1369" s="5"/>
      <c r="EYR1369" s="5"/>
      <c r="EYS1369" s="5"/>
      <c r="EYT1369" s="5"/>
      <c r="EYU1369" s="5"/>
      <c r="EYV1369" s="5"/>
      <c r="EYW1369" s="5"/>
      <c r="EYX1369" s="5"/>
      <c r="EYY1369" s="5"/>
      <c r="EYZ1369" s="5"/>
      <c r="EZA1369" s="5"/>
      <c r="EZB1369" s="5"/>
      <c r="EZC1369" s="5"/>
      <c r="EZD1369" s="5"/>
      <c r="EZE1369" s="5"/>
      <c r="EZF1369" s="5"/>
      <c r="EZG1369" s="5"/>
      <c r="EZH1369" s="5"/>
      <c r="EZI1369" s="5"/>
      <c r="EZJ1369" s="5"/>
      <c r="EZK1369" s="5"/>
      <c r="EZL1369" s="5"/>
      <c r="EZM1369" s="5"/>
      <c r="EZN1369" s="5"/>
      <c r="EZO1369" s="5"/>
      <c r="EZP1369" s="5"/>
      <c r="EZQ1369" s="5"/>
      <c r="EZR1369" s="5"/>
      <c r="EZS1369" s="5"/>
      <c r="EZT1369" s="5"/>
      <c r="EZU1369" s="5"/>
      <c r="EZV1369" s="5"/>
      <c r="EZW1369" s="5"/>
      <c r="EZX1369" s="5"/>
      <c r="EZY1369" s="5"/>
      <c r="EZZ1369" s="5"/>
      <c r="FAA1369" s="5"/>
      <c r="FAB1369" s="5"/>
      <c r="FAC1369" s="5"/>
      <c r="FAD1369" s="5"/>
      <c r="FAE1369" s="5"/>
      <c r="FAF1369" s="5"/>
      <c r="FAG1369" s="5"/>
      <c r="FAH1369" s="5"/>
      <c r="FAI1369" s="5"/>
      <c r="FAJ1369" s="5"/>
      <c r="FAK1369" s="5"/>
      <c r="FAL1369" s="5"/>
      <c r="FAM1369" s="5"/>
      <c r="FAN1369" s="5"/>
      <c r="FAO1369" s="5"/>
      <c r="FAP1369" s="5"/>
      <c r="FAQ1369" s="5"/>
      <c r="FAR1369" s="5"/>
      <c r="FAS1369" s="5"/>
      <c r="FAT1369" s="5"/>
      <c r="FAU1369" s="5"/>
      <c r="FAV1369" s="5"/>
      <c r="FAW1369" s="5"/>
      <c r="FAX1369" s="5"/>
      <c r="FAY1369" s="5"/>
      <c r="FAZ1369" s="5"/>
      <c r="FBA1369" s="5"/>
      <c r="FBB1369" s="5"/>
      <c r="FBC1369" s="5"/>
      <c r="FBD1369" s="5"/>
      <c r="FBE1369" s="5"/>
      <c r="FBF1369" s="5"/>
      <c r="FBG1369" s="5"/>
      <c r="FBH1369" s="5"/>
      <c r="FBI1369" s="5"/>
      <c r="FBJ1369" s="5"/>
      <c r="FBK1369" s="5"/>
      <c r="FBL1369" s="5"/>
      <c r="FBM1369" s="5"/>
      <c r="FBN1369" s="5"/>
      <c r="FBO1369" s="5"/>
      <c r="FBP1369" s="5"/>
      <c r="FBQ1369" s="5"/>
      <c r="FBR1369" s="5"/>
      <c r="FBS1369" s="5"/>
      <c r="FBT1369" s="5"/>
      <c r="FBU1369" s="5"/>
      <c r="FBV1369" s="5"/>
      <c r="FBW1369" s="5"/>
      <c r="FBX1369" s="5"/>
      <c r="FBY1369" s="5"/>
      <c r="FBZ1369" s="5"/>
      <c r="FCA1369" s="5"/>
      <c r="FCB1369" s="5"/>
      <c r="FCC1369" s="5"/>
      <c r="FCD1369" s="5"/>
      <c r="FCE1369" s="5"/>
      <c r="FCF1369" s="5"/>
      <c r="FCG1369" s="5"/>
      <c r="FCH1369" s="5"/>
      <c r="FCI1369" s="5"/>
      <c r="FCJ1369" s="5"/>
      <c r="FCK1369" s="5"/>
      <c r="FCL1369" s="5"/>
      <c r="FCM1369" s="5"/>
      <c r="FCN1369" s="5"/>
      <c r="FCO1369" s="5"/>
      <c r="FCP1369" s="5"/>
      <c r="FCQ1369" s="5"/>
      <c r="FCR1369" s="5"/>
      <c r="FCS1369" s="5"/>
      <c r="FCT1369" s="5"/>
      <c r="FCU1369" s="5"/>
      <c r="FCV1369" s="5"/>
      <c r="FCW1369" s="5"/>
      <c r="FCX1369" s="5"/>
      <c r="FCY1369" s="5"/>
      <c r="FCZ1369" s="5"/>
      <c r="FDA1369" s="5"/>
      <c r="FDB1369" s="5"/>
      <c r="FDC1369" s="5"/>
      <c r="FDD1369" s="5"/>
      <c r="FDE1369" s="5"/>
      <c r="FDF1369" s="5"/>
      <c r="FDG1369" s="5"/>
      <c r="FDH1369" s="5"/>
      <c r="FDI1369" s="5"/>
      <c r="FDJ1369" s="5"/>
      <c r="FDK1369" s="5"/>
      <c r="FDL1369" s="5"/>
      <c r="FDM1369" s="5"/>
      <c r="FDN1369" s="5"/>
      <c r="FDO1369" s="5"/>
      <c r="FDP1369" s="5"/>
      <c r="FDQ1369" s="5"/>
      <c r="FDR1369" s="5"/>
      <c r="FDS1369" s="5"/>
      <c r="FDT1369" s="5"/>
      <c r="FDU1369" s="5"/>
      <c r="FDV1369" s="5"/>
      <c r="FDW1369" s="5"/>
      <c r="FDX1369" s="5"/>
      <c r="FDY1369" s="5"/>
      <c r="FDZ1369" s="5"/>
      <c r="FEA1369" s="5"/>
      <c r="FEB1369" s="5"/>
      <c r="FEC1369" s="5"/>
      <c r="FED1369" s="5"/>
      <c r="FEE1369" s="5"/>
      <c r="FEF1369" s="5"/>
      <c r="FEG1369" s="5"/>
      <c r="FEH1369" s="5"/>
      <c r="FEI1369" s="5"/>
      <c r="FEJ1369" s="5"/>
      <c r="FEK1369" s="5"/>
      <c r="FEL1369" s="5"/>
      <c r="FEM1369" s="5"/>
      <c r="FEN1369" s="5"/>
      <c r="FEO1369" s="5"/>
      <c r="FEP1369" s="5"/>
      <c r="FEQ1369" s="5"/>
      <c r="FER1369" s="5"/>
      <c r="FES1369" s="5"/>
      <c r="FET1369" s="5"/>
      <c r="FEU1369" s="5"/>
      <c r="FEV1369" s="5"/>
      <c r="FEW1369" s="5"/>
      <c r="FEX1369" s="5"/>
      <c r="FEY1369" s="5"/>
      <c r="FEZ1369" s="5"/>
      <c r="FFA1369" s="5"/>
      <c r="FFB1369" s="5"/>
      <c r="FFC1369" s="5"/>
      <c r="FFD1369" s="5"/>
      <c r="FFE1369" s="5"/>
      <c r="FFF1369" s="5"/>
      <c r="FFG1369" s="5"/>
      <c r="FFH1369" s="5"/>
      <c r="FFI1369" s="5"/>
      <c r="FFJ1369" s="5"/>
      <c r="FFK1369" s="5"/>
      <c r="FFL1369" s="5"/>
      <c r="FFM1369" s="5"/>
      <c r="FFN1369" s="5"/>
      <c r="FFO1369" s="5"/>
      <c r="FFP1369" s="5"/>
      <c r="FFQ1369" s="5"/>
      <c r="FFR1369" s="5"/>
      <c r="FFS1369" s="5"/>
      <c r="FFT1369" s="5"/>
      <c r="FFU1369" s="5"/>
      <c r="FFV1369" s="5"/>
      <c r="FFW1369" s="5"/>
      <c r="FFX1369" s="5"/>
      <c r="FFY1369" s="5"/>
      <c r="FFZ1369" s="5"/>
      <c r="FGA1369" s="5"/>
      <c r="FGB1369" s="5"/>
      <c r="FGC1369" s="5"/>
      <c r="FGD1369" s="5"/>
      <c r="FGE1369" s="5"/>
      <c r="FGF1369" s="5"/>
      <c r="FGG1369" s="5"/>
      <c r="FGH1369" s="5"/>
      <c r="FGI1369" s="5"/>
      <c r="FGJ1369" s="5"/>
      <c r="FGK1369" s="5"/>
      <c r="FGL1369" s="5"/>
      <c r="FGM1369" s="5"/>
      <c r="FGN1369" s="5"/>
      <c r="FGO1369" s="5"/>
      <c r="FGP1369" s="5"/>
      <c r="FGQ1369" s="5"/>
      <c r="FGR1369" s="5"/>
      <c r="FGS1369" s="5"/>
      <c r="FGT1369" s="5"/>
      <c r="FGU1369" s="5"/>
      <c r="FGV1369" s="5"/>
      <c r="FGW1369" s="5"/>
      <c r="FGX1369" s="5"/>
      <c r="FGY1369" s="5"/>
      <c r="FGZ1369" s="5"/>
      <c r="FHA1369" s="5"/>
      <c r="FHB1369" s="5"/>
      <c r="FHC1369" s="5"/>
      <c r="FHD1369" s="5"/>
      <c r="FHE1369" s="5"/>
      <c r="FHF1369" s="5"/>
      <c r="FHG1369" s="5"/>
      <c r="FHH1369" s="5"/>
      <c r="FHI1369" s="5"/>
      <c r="FHJ1369" s="5"/>
      <c r="FHK1369" s="5"/>
      <c r="FHL1369" s="5"/>
      <c r="FHM1369" s="5"/>
      <c r="FHN1369" s="5"/>
      <c r="FHO1369" s="5"/>
      <c r="FHP1369" s="5"/>
      <c r="FHQ1369" s="5"/>
      <c r="FHR1369" s="5"/>
      <c r="FHS1369" s="5"/>
      <c r="FHT1369" s="5"/>
      <c r="FHU1369" s="5"/>
      <c r="FHV1369" s="5"/>
      <c r="FHW1369" s="5"/>
      <c r="FHX1369" s="5"/>
      <c r="FHY1369" s="5"/>
      <c r="FHZ1369" s="5"/>
      <c r="FIA1369" s="5"/>
      <c r="FIB1369" s="5"/>
      <c r="FIC1369" s="5"/>
      <c r="FID1369" s="5"/>
      <c r="FIE1369" s="5"/>
      <c r="FIF1369" s="5"/>
      <c r="FIG1369" s="5"/>
      <c r="FIH1369" s="5"/>
      <c r="FII1369" s="5"/>
      <c r="FIJ1369" s="5"/>
      <c r="FIK1369" s="5"/>
      <c r="FIL1369" s="5"/>
      <c r="FIM1369" s="5"/>
      <c r="FIN1369" s="5"/>
      <c r="FIO1369" s="5"/>
      <c r="FIP1369" s="5"/>
      <c r="FIQ1369" s="5"/>
      <c r="FIR1369" s="5"/>
      <c r="FIS1369" s="5"/>
      <c r="FIT1369" s="5"/>
      <c r="FIU1369" s="5"/>
      <c r="FIV1369" s="5"/>
      <c r="FIW1369" s="5"/>
      <c r="FIX1369" s="5"/>
      <c r="FIY1369" s="5"/>
      <c r="FIZ1369" s="5"/>
      <c r="FJA1369" s="5"/>
      <c r="FJB1369" s="5"/>
      <c r="FJC1369" s="5"/>
      <c r="FJD1369" s="5"/>
      <c r="FJE1369" s="5"/>
      <c r="FJF1369" s="5"/>
      <c r="FJG1369" s="5"/>
      <c r="FJH1369" s="5"/>
      <c r="FJI1369" s="5"/>
      <c r="FJJ1369" s="5"/>
      <c r="FJK1369" s="5"/>
      <c r="FJL1369" s="5"/>
      <c r="FJM1369" s="5"/>
      <c r="FJN1369" s="5"/>
      <c r="FJO1369" s="5"/>
      <c r="FJP1369" s="5"/>
      <c r="FJQ1369" s="5"/>
      <c r="FJR1369" s="5"/>
      <c r="FJS1369" s="5"/>
      <c r="FJT1369" s="5"/>
      <c r="FJU1369" s="5"/>
      <c r="FJV1369" s="5"/>
      <c r="FJW1369" s="5"/>
      <c r="FJX1369" s="5"/>
      <c r="FJY1369" s="5"/>
      <c r="FJZ1369" s="5"/>
      <c r="FKA1369" s="5"/>
      <c r="FKB1369" s="5"/>
      <c r="FKC1369" s="5"/>
      <c r="FKD1369" s="5"/>
      <c r="FKE1369" s="5"/>
      <c r="FKF1369" s="5"/>
      <c r="FKG1369" s="5"/>
      <c r="FKH1369" s="5"/>
      <c r="FKI1369" s="5"/>
      <c r="FKJ1369" s="5"/>
      <c r="FKK1369" s="5"/>
      <c r="FKL1369" s="5"/>
      <c r="FKM1369" s="5"/>
      <c r="FKN1369" s="5"/>
      <c r="FKO1369" s="5"/>
      <c r="FKP1369" s="5"/>
      <c r="FKQ1369" s="5"/>
      <c r="FKR1369" s="5"/>
      <c r="FKS1369" s="5"/>
      <c r="FKT1369" s="5"/>
      <c r="FKU1369" s="5"/>
      <c r="FKV1369" s="5"/>
      <c r="FKW1369" s="5"/>
      <c r="FKX1369" s="5"/>
      <c r="FKY1369" s="5"/>
      <c r="FKZ1369" s="5"/>
      <c r="FLA1369" s="5"/>
      <c r="FLB1369" s="5"/>
      <c r="FLC1369" s="5"/>
      <c r="FLD1369" s="5"/>
      <c r="FLE1369" s="5"/>
      <c r="FLF1369" s="5"/>
      <c r="FLG1369" s="5"/>
      <c r="FLH1369" s="5"/>
      <c r="FLI1369" s="5"/>
      <c r="FLJ1369" s="5"/>
      <c r="FLK1369" s="5"/>
      <c r="FLL1369" s="5"/>
      <c r="FLM1369" s="5"/>
      <c r="FLN1369" s="5"/>
      <c r="FLO1369" s="5"/>
      <c r="FLP1369" s="5"/>
      <c r="FLQ1369" s="5"/>
      <c r="FLR1369" s="5"/>
      <c r="FLS1369" s="5"/>
      <c r="FLT1369" s="5"/>
      <c r="FLU1369" s="5"/>
      <c r="FLV1369" s="5"/>
      <c r="FLW1369" s="5"/>
      <c r="FLX1369" s="5"/>
      <c r="FLY1369" s="5"/>
      <c r="FLZ1369" s="5"/>
      <c r="FMA1369" s="5"/>
      <c r="FMB1369" s="5"/>
      <c r="FMC1369" s="5"/>
      <c r="FMD1369" s="5"/>
      <c r="FME1369" s="5"/>
      <c r="FMF1369" s="5"/>
      <c r="FMG1369" s="5"/>
      <c r="FMH1369" s="5"/>
      <c r="FMI1369" s="5"/>
      <c r="FMJ1369" s="5"/>
      <c r="FMK1369" s="5"/>
      <c r="FML1369" s="5"/>
      <c r="FMM1369" s="5"/>
      <c r="FMN1369" s="5"/>
      <c r="FMO1369" s="5"/>
      <c r="FMP1369" s="5"/>
      <c r="FMQ1369" s="5"/>
      <c r="FMR1369" s="5"/>
      <c r="FMS1369" s="5"/>
      <c r="FMT1369" s="5"/>
      <c r="FMU1369" s="5"/>
      <c r="FMV1369" s="5"/>
      <c r="FMW1369" s="5"/>
      <c r="FMX1369" s="5"/>
      <c r="FMY1369" s="5"/>
      <c r="FMZ1369" s="5"/>
      <c r="FNA1369" s="5"/>
      <c r="FNB1369" s="5"/>
      <c r="FNC1369" s="5"/>
      <c r="FND1369" s="5"/>
      <c r="FNE1369" s="5"/>
      <c r="FNF1369" s="5"/>
      <c r="FNG1369" s="5"/>
      <c r="FNH1369" s="5"/>
      <c r="FNI1369" s="5"/>
      <c r="FNJ1369" s="5"/>
      <c r="FNK1369" s="5"/>
      <c r="FNL1369" s="5"/>
      <c r="FNM1369" s="5"/>
      <c r="FNN1369" s="5"/>
      <c r="FNO1369" s="5"/>
      <c r="FNP1369" s="5"/>
      <c r="FNQ1369" s="5"/>
      <c r="FNR1369" s="5"/>
      <c r="FNS1369" s="5"/>
      <c r="FNT1369" s="5"/>
      <c r="FNU1369" s="5"/>
      <c r="FNV1369" s="5"/>
      <c r="FNW1369" s="5"/>
      <c r="FNX1369" s="5"/>
      <c r="FNY1369" s="5"/>
      <c r="FNZ1369" s="5"/>
      <c r="FOA1369" s="5"/>
      <c r="FOB1369" s="5"/>
      <c r="FOC1369" s="5"/>
      <c r="FOD1369" s="5"/>
      <c r="FOE1369" s="5"/>
      <c r="FOF1369" s="5"/>
      <c r="FOG1369" s="5"/>
      <c r="FOH1369" s="5"/>
      <c r="FOI1369" s="5"/>
      <c r="FOJ1369" s="5"/>
      <c r="FOK1369" s="5"/>
      <c r="FOL1369" s="5"/>
      <c r="FOM1369" s="5"/>
      <c r="FON1369" s="5"/>
      <c r="FOO1369" s="5"/>
      <c r="FOP1369" s="5"/>
      <c r="FOQ1369" s="5"/>
      <c r="FOR1369" s="5"/>
      <c r="FOS1369" s="5"/>
      <c r="FOT1369" s="5"/>
      <c r="FOU1369" s="5"/>
      <c r="FOV1369" s="5"/>
      <c r="FOW1369" s="5"/>
      <c r="FOX1369" s="5"/>
      <c r="FOY1369" s="5"/>
      <c r="FOZ1369" s="5"/>
      <c r="FPA1369" s="5"/>
      <c r="FPB1369" s="5"/>
      <c r="FPC1369" s="5"/>
      <c r="FPD1369" s="5"/>
      <c r="FPE1369" s="5"/>
      <c r="FPF1369" s="5"/>
      <c r="FPG1369" s="5"/>
      <c r="FPH1369" s="5"/>
      <c r="FPI1369" s="5"/>
      <c r="FPJ1369" s="5"/>
      <c r="FPK1369" s="5"/>
      <c r="FPL1369" s="5"/>
      <c r="FPM1369" s="5"/>
      <c r="FPN1369" s="5"/>
      <c r="FPO1369" s="5"/>
      <c r="FPP1369" s="5"/>
      <c r="FPQ1369" s="5"/>
      <c r="FPR1369" s="5"/>
      <c r="FPS1369" s="5"/>
      <c r="FPT1369" s="5"/>
      <c r="FPU1369" s="5"/>
      <c r="FPV1369" s="5"/>
      <c r="FPW1369" s="5"/>
      <c r="FPX1369" s="5"/>
      <c r="FPY1369" s="5"/>
      <c r="FPZ1369" s="5"/>
      <c r="FQA1369" s="5"/>
      <c r="FQB1369" s="5"/>
      <c r="FQC1369" s="5"/>
      <c r="FQD1369" s="5"/>
      <c r="FQE1369" s="5"/>
      <c r="FQF1369" s="5"/>
      <c r="FQG1369" s="5"/>
      <c r="FQH1369" s="5"/>
      <c r="FQI1369" s="5"/>
      <c r="FQJ1369" s="5"/>
      <c r="FQK1369" s="5"/>
      <c r="FQL1369" s="5"/>
      <c r="FQM1369" s="5"/>
      <c r="FQN1369" s="5"/>
      <c r="FQO1369" s="5"/>
      <c r="FQP1369" s="5"/>
      <c r="FQQ1369" s="5"/>
      <c r="FQR1369" s="5"/>
      <c r="FQS1369" s="5"/>
      <c r="FQT1369" s="5"/>
      <c r="FQU1369" s="5"/>
      <c r="FQV1369" s="5"/>
      <c r="FQW1369" s="5"/>
      <c r="FQX1369" s="5"/>
      <c r="FQY1369" s="5"/>
      <c r="FQZ1369" s="5"/>
      <c r="FRA1369" s="5"/>
      <c r="FRB1369" s="5"/>
      <c r="FRC1369" s="5"/>
      <c r="FRD1369" s="5"/>
      <c r="FRE1369" s="5"/>
      <c r="FRF1369" s="5"/>
      <c r="FRG1369" s="5"/>
      <c r="FRH1369" s="5"/>
      <c r="FRI1369" s="5"/>
      <c r="FRJ1369" s="5"/>
      <c r="FRK1369" s="5"/>
      <c r="FRL1369" s="5"/>
      <c r="FRM1369" s="5"/>
      <c r="FRN1369" s="5"/>
      <c r="FRO1369" s="5"/>
      <c r="FRP1369" s="5"/>
      <c r="FRQ1369" s="5"/>
      <c r="FRR1369" s="5"/>
      <c r="FRS1369" s="5"/>
      <c r="FRT1369" s="5"/>
      <c r="FRU1369" s="5"/>
      <c r="FRV1369" s="5"/>
      <c r="FRW1369" s="5"/>
      <c r="FRX1369" s="5"/>
      <c r="FRY1369" s="5"/>
      <c r="FRZ1369" s="5"/>
      <c r="FSA1369" s="5"/>
      <c r="FSB1369" s="5"/>
      <c r="FSC1369" s="5"/>
      <c r="FSD1369" s="5"/>
      <c r="FSE1369" s="5"/>
      <c r="FSF1369" s="5"/>
      <c r="FSG1369" s="5"/>
      <c r="FSH1369" s="5"/>
      <c r="FSI1369" s="5"/>
      <c r="FSJ1369" s="5"/>
      <c r="FSK1369" s="5"/>
      <c r="FSL1369" s="5"/>
      <c r="FSM1369" s="5"/>
      <c r="FSN1369" s="5"/>
      <c r="FSO1369" s="5"/>
      <c r="FSP1369" s="5"/>
      <c r="FSQ1369" s="5"/>
      <c r="FSR1369" s="5"/>
      <c r="FSS1369" s="5"/>
      <c r="FST1369" s="5"/>
      <c r="FSU1369" s="5"/>
      <c r="FSV1369" s="5"/>
      <c r="FSW1369" s="5"/>
      <c r="FSX1369" s="5"/>
      <c r="FSY1369" s="5"/>
      <c r="FSZ1369" s="5"/>
      <c r="FTA1369" s="5"/>
      <c r="FTB1369" s="5"/>
      <c r="FTC1369" s="5"/>
      <c r="FTD1369" s="5"/>
      <c r="FTE1369" s="5"/>
      <c r="FTF1369" s="5"/>
      <c r="FTG1369" s="5"/>
      <c r="FTH1369" s="5"/>
      <c r="FTI1369" s="5"/>
      <c r="FTJ1369" s="5"/>
      <c r="FTK1369" s="5"/>
      <c r="FTL1369" s="5"/>
      <c r="FTM1369" s="5"/>
      <c r="FTN1369" s="5"/>
      <c r="FTO1369" s="5"/>
      <c r="FTP1369" s="5"/>
      <c r="FTQ1369" s="5"/>
      <c r="FTR1369" s="5"/>
      <c r="FTS1369" s="5"/>
      <c r="FTT1369" s="5"/>
      <c r="FTU1369" s="5"/>
      <c r="FTV1369" s="5"/>
      <c r="FTW1369" s="5"/>
      <c r="FTX1369" s="5"/>
      <c r="FTY1369" s="5"/>
      <c r="FTZ1369" s="5"/>
      <c r="FUA1369" s="5"/>
      <c r="FUB1369" s="5"/>
      <c r="FUC1369" s="5"/>
      <c r="FUD1369" s="5"/>
      <c r="FUE1369" s="5"/>
      <c r="FUF1369" s="5"/>
      <c r="FUG1369" s="5"/>
      <c r="FUH1369" s="5"/>
      <c r="FUI1369" s="5"/>
      <c r="FUJ1369" s="5"/>
      <c r="FUK1369" s="5"/>
      <c r="FUL1369" s="5"/>
      <c r="FUM1369" s="5"/>
      <c r="FUN1369" s="5"/>
      <c r="FUO1369" s="5"/>
      <c r="FUP1369" s="5"/>
      <c r="FUQ1369" s="5"/>
      <c r="FUR1369" s="5"/>
      <c r="FUS1369" s="5"/>
      <c r="FUT1369" s="5"/>
      <c r="FUU1369" s="5"/>
      <c r="FUV1369" s="5"/>
      <c r="FUW1369" s="5"/>
      <c r="FUX1369" s="5"/>
      <c r="FUY1369" s="5"/>
      <c r="FUZ1369" s="5"/>
      <c r="FVA1369" s="5"/>
      <c r="FVB1369" s="5"/>
      <c r="FVC1369" s="5"/>
      <c r="FVD1369" s="5"/>
      <c r="FVE1369" s="5"/>
      <c r="FVF1369" s="5"/>
      <c r="FVG1369" s="5"/>
      <c r="FVH1369" s="5"/>
      <c r="FVI1369" s="5"/>
      <c r="FVJ1369" s="5"/>
      <c r="FVK1369" s="5"/>
      <c r="FVL1369" s="5"/>
      <c r="FVM1369" s="5"/>
      <c r="FVN1369" s="5"/>
      <c r="FVO1369" s="5"/>
      <c r="FVP1369" s="5"/>
      <c r="FVQ1369" s="5"/>
      <c r="FVR1369" s="5"/>
      <c r="FVS1369" s="5"/>
      <c r="FVT1369" s="5"/>
      <c r="FVU1369" s="5"/>
      <c r="FVV1369" s="5"/>
      <c r="FVW1369" s="5"/>
      <c r="FVX1369" s="5"/>
      <c r="FVY1369" s="5"/>
      <c r="FVZ1369" s="5"/>
      <c r="FWA1369" s="5"/>
      <c r="FWB1369" s="5"/>
      <c r="FWC1369" s="5"/>
      <c r="FWD1369" s="5"/>
      <c r="FWE1369" s="5"/>
      <c r="FWF1369" s="5"/>
      <c r="FWG1369" s="5"/>
      <c r="FWH1369" s="5"/>
      <c r="FWI1369" s="5"/>
      <c r="FWJ1369" s="5"/>
      <c r="FWK1369" s="5"/>
      <c r="FWL1369" s="5"/>
      <c r="FWM1369" s="5"/>
      <c r="FWN1369" s="5"/>
      <c r="FWO1369" s="5"/>
      <c r="FWP1369" s="5"/>
      <c r="FWQ1369" s="5"/>
      <c r="FWR1369" s="5"/>
      <c r="FWS1369" s="5"/>
      <c r="FWT1369" s="5"/>
      <c r="FWU1369" s="5"/>
      <c r="FWV1369" s="5"/>
      <c r="FWW1369" s="5"/>
      <c r="FWX1369" s="5"/>
      <c r="FWY1369" s="5"/>
      <c r="FWZ1369" s="5"/>
      <c r="FXA1369" s="5"/>
      <c r="FXB1369" s="5"/>
      <c r="FXC1369" s="5"/>
      <c r="FXD1369" s="5"/>
      <c r="FXE1369" s="5"/>
      <c r="FXF1369" s="5"/>
      <c r="FXG1369" s="5"/>
      <c r="FXH1369" s="5"/>
      <c r="FXI1369" s="5"/>
      <c r="FXJ1369" s="5"/>
      <c r="FXK1369" s="5"/>
      <c r="FXL1369" s="5"/>
      <c r="FXM1369" s="5"/>
      <c r="FXN1369" s="5"/>
      <c r="FXO1369" s="5"/>
      <c r="FXP1369" s="5"/>
      <c r="FXQ1369" s="5"/>
      <c r="FXR1369" s="5"/>
      <c r="FXS1369" s="5"/>
      <c r="FXT1369" s="5"/>
      <c r="FXU1369" s="5"/>
      <c r="FXV1369" s="5"/>
      <c r="FXW1369" s="5"/>
      <c r="FXX1369" s="5"/>
      <c r="FXY1369" s="5"/>
      <c r="FXZ1369" s="5"/>
      <c r="FYA1369" s="5"/>
      <c r="FYB1369" s="5"/>
      <c r="FYC1369" s="5"/>
      <c r="FYD1369" s="5"/>
      <c r="FYE1369" s="5"/>
      <c r="FYF1369" s="5"/>
      <c r="FYG1369" s="5"/>
      <c r="FYH1369" s="5"/>
      <c r="FYI1369" s="5"/>
      <c r="FYJ1369" s="5"/>
      <c r="FYK1369" s="5"/>
      <c r="FYL1369" s="5"/>
      <c r="FYM1369" s="5"/>
      <c r="FYN1369" s="5"/>
      <c r="FYO1369" s="5"/>
      <c r="FYP1369" s="5"/>
      <c r="FYQ1369" s="5"/>
      <c r="FYR1369" s="5"/>
      <c r="FYS1369" s="5"/>
      <c r="FYT1369" s="5"/>
      <c r="FYU1369" s="5"/>
      <c r="FYV1369" s="5"/>
      <c r="FYW1369" s="5"/>
      <c r="FYX1369" s="5"/>
      <c r="FYY1369" s="5"/>
      <c r="FYZ1369" s="5"/>
      <c r="FZA1369" s="5"/>
      <c r="FZB1369" s="5"/>
      <c r="FZC1369" s="5"/>
      <c r="FZD1369" s="5"/>
      <c r="FZE1369" s="5"/>
      <c r="FZF1369" s="5"/>
      <c r="FZG1369" s="5"/>
      <c r="FZH1369" s="5"/>
      <c r="FZI1369" s="5"/>
      <c r="FZJ1369" s="5"/>
      <c r="FZK1369" s="5"/>
      <c r="FZL1369" s="5"/>
      <c r="FZM1369" s="5"/>
      <c r="FZN1369" s="5"/>
      <c r="FZO1369" s="5"/>
      <c r="FZP1369" s="5"/>
      <c r="FZQ1369" s="5"/>
      <c r="FZR1369" s="5"/>
      <c r="FZS1369" s="5"/>
      <c r="FZT1369" s="5"/>
      <c r="FZU1369" s="5"/>
      <c r="FZV1369" s="5"/>
      <c r="FZW1369" s="5"/>
      <c r="FZX1369" s="5"/>
      <c r="FZY1369" s="5"/>
      <c r="FZZ1369" s="5"/>
      <c r="GAA1369" s="5"/>
      <c r="GAB1369" s="5"/>
      <c r="GAC1369" s="5"/>
      <c r="GAD1369" s="5"/>
      <c r="GAE1369" s="5"/>
      <c r="GAF1369" s="5"/>
      <c r="GAG1369" s="5"/>
      <c r="GAH1369" s="5"/>
      <c r="GAI1369" s="5"/>
      <c r="GAJ1369" s="5"/>
      <c r="GAK1369" s="5"/>
      <c r="GAL1369" s="5"/>
      <c r="GAM1369" s="5"/>
      <c r="GAN1369" s="5"/>
      <c r="GAO1369" s="5"/>
      <c r="GAP1369" s="5"/>
      <c r="GAQ1369" s="5"/>
      <c r="GAR1369" s="5"/>
      <c r="GAS1369" s="5"/>
      <c r="GAT1369" s="5"/>
      <c r="GAU1369" s="5"/>
      <c r="GAV1369" s="5"/>
      <c r="GAW1369" s="5"/>
      <c r="GAX1369" s="5"/>
      <c r="GAY1369" s="5"/>
      <c r="GAZ1369" s="5"/>
      <c r="GBA1369" s="5"/>
      <c r="GBB1369" s="5"/>
      <c r="GBC1369" s="5"/>
      <c r="GBD1369" s="5"/>
      <c r="GBE1369" s="5"/>
      <c r="GBF1369" s="5"/>
      <c r="GBG1369" s="5"/>
      <c r="GBH1369" s="5"/>
      <c r="GBI1369" s="5"/>
      <c r="GBJ1369" s="5"/>
      <c r="GBK1369" s="5"/>
      <c r="GBL1369" s="5"/>
      <c r="GBM1369" s="5"/>
      <c r="GBN1369" s="5"/>
      <c r="GBO1369" s="5"/>
      <c r="GBP1369" s="5"/>
      <c r="GBQ1369" s="5"/>
      <c r="GBR1369" s="5"/>
      <c r="GBS1369" s="5"/>
      <c r="GBT1369" s="5"/>
      <c r="GBU1369" s="5"/>
      <c r="GBV1369" s="5"/>
      <c r="GBW1369" s="5"/>
      <c r="GBX1369" s="5"/>
      <c r="GBY1369" s="5"/>
      <c r="GBZ1369" s="5"/>
      <c r="GCA1369" s="5"/>
      <c r="GCB1369" s="5"/>
      <c r="GCC1369" s="5"/>
      <c r="GCD1369" s="5"/>
      <c r="GCE1369" s="5"/>
      <c r="GCF1369" s="5"/>
      <c r="GCG1369" s="5"/>
      <c r="GCH1369" s="5"/>
      <c r="GCI1369" s="5"/>
      <c r="GCJ1369" s="5"/>
      <c r="GCK1369" s="5"/>
      <c r="GCL1369" s="5"/>
      <c r="GCM1369" s="5"/>
      <c r="GCN1369" s="5"/>
      <c r="GCO1369" s="5"/>
      <c r="GCP1369" s="5"/>
      <c r="GCQ1369" s="5"/>
      <c r="GCR1369" s="5"/>
      <c r="GCS1369" s="5"/>
      <c r="GCT1369" s="5"/>
      <c r="GCU1369" s="5"/>
      <c r="GCV1369" s="5"/>
      <c r="GCW1369" s="5"/>
      <c r="GCX1369" s="5"/>
      <c r="GCY1369" s="5"/>
      <c r="GCZ1369" s="5"/>
      <c r="GDA1369" s="5"/>
      <c r="GDB1369" s="5"/>
      <c r="GDC1369" s="5"/>
      <c r="GDD1369" s="5"/>
      <c r="GDE1369" s="5"/>
      <c r="GDF1369" s="5"/>
      <c r="GDG1369" s="5"/>
      <c r="GDH1369" s="5"/>
      <c r="GDI1369" s="5"/>
      <c r="GDJ1369" s="5"/>
      <c r="GDK1369" s="5"/>
      <c r="GDL1369" s="5"/>
      <c r="GDM1369" s="5"/>
      <c r="GDN1369" s="5"/>
      <c r="GDO1369" s="5"/>
      <c r="GDP1369" s="5"/>
      <c r="GDQ1369" s="5"/>
      <c r="GDR1369" s="5"/>
      <c r="GDS1369" s="5"/>
      <c r="GDT1369" s="5"/>
      <c r="GDU1369" s="5"/>
      <c r="GDV1369" s="5"/>
      <c r="GDW1369" s="5"/>
      <c r="GDX1369" s="5"/>
      <c r="GDY1369" s="5"/>
      <c r="GDZ1369" s="5"/>
      <c r="GEA1369" s="5"/>
      <c r="GEB1369" s="5"/>
      <c r="GEC1369" s="5"/>
      <c r="GED1369" s="5"/>
      <c r="GEE1369" s="5"/>
      <c r="GEF1369" s="5"/>
      <c r="GEG1369" s="5"/>
      <c r="GEH1369" s="5"/>
      <c r="GEI1369" s="5"/>
      <c r="GEJ1369" s="5"/>
      <c r="GEK1369" s="5"/>
      <c r="GEL1369" s="5"/>
      <c r="GEM1369" s="5"/>
      <c r="GEN1369" s="5"/>
      <c r="GEO1369" s="5"/>
      <c r="GEP1369" s="5"/>
      <c r="GEQ1369" s="5"/>
      <c r="GER1369" s="5"/>
      <c r="GES1369" s="5"/>
      <c r="GET1369" s="5"/>
      <c r="GEU1369" s="5"/>
      <c r="GEV1369" s="5"/>
      <c r="GEW1369" s="5"/>
      <c r="GEX1369" s="5"/>
      <c r="GEY1369" s="5"/>
      <c r="GEZ1369" s="5"/>
      <c r="GFA1369" s="5"/>
      <c r="GFB1369" s="5"/>
      <c r="GFC1369" s="5"/>
      <c r="GFD1369" s="5"/>
      <c r="GFE1369" s="5"/>
      <c r="GFF1369" s="5"/>
      <c r="GFG1369" s="5"/>
      <c r="GFH1369" s="5"/>
      <c r="GFI1369" s="5"/>
      <c r="GFJ1369" s="5"/>
      <c r="GFK1369" s="5"/>
      <c r="GFL1369" s="5"/>
      <c r="GFM1369" s="5"/>
      <c r="GFN1369" s="5"/>
      <c r="GFO1369" s="5"/>
      <c r="GFP1369" s="5"/>
      <c r="GFQ1369" s="5"/>
      <c r="GFR1369" s="5"/>
      <c r="GFS1369" s="5"/>
      <c r="GFT1369" s="5"/>
      <c r="GFU1369" s="5"/>
      <c r="GFV1369" s="5"/>
      <c r="GFW1369" s="5"/>
      <c r="GFX1369" s="5"/>
      <c r="GFY1369" s="5"/>
      <c r="GFZ1369" s="5"/>
      <c r="GGA1369" s="5"/>
      <c r="GGB1369" s="5"/>
      <c r="GGC1369" s="5"/>
      <c r="GGD1369" s="5"/>
      <c r="GGE1369" s="5"/>
      <c r="GGF1369" s="5"/>
      <c r="GGG1369" s="5"/>
      <c r="GGH1369" s="5"/>
      <c r="GGI1369" s="5"/>
      <c r="GGJ1369" s="5"/>
      <c r="GGK1369" s="5"/>
      <c r="GGL1369" s="5"/>
      <c r="GGM1369" s="5"/>
      <c r="GGN1369" s="5"/>
      <c r="GGO1369" s="5"/>
      <c r="GGP1369" s="5"/>
      <c r="GGQ1369" s="5"/>
      <c r="GGR1369" s="5"/>
      <c r="GGS1369" s="5"/>
      <c r="GGT1369" s="5"/>
      <c r="GGU1369" s="5"/>
      <c r="GGV1369" s="5"/>
      <c r="GGW1369" s="5"/>
      <c r="GGX1369" s="5"/>
      <c r="GGY1369" s="5"/>
      <c r="GGZ1369" s="5"/>
      <c r="GHA1369" s="5"/>
      <c r="GHB1369" s="5"/>
      <c r="GHC1369" s="5"/>
      <c r="GHD1369" s="5"/>
      <c r="GHE1369" s="5"/>
      <c r="GHF1369" s="5"/>
      <c r="GHG1369" s="5"/>
      <c r="GHH1369" s="5"/>
      <c r="GHI1369" s="5"/>
      <c r="GHJ1369" s="5"/>
      <c r="GHK1369" s="5"/>
      <c r="GHL1369" s="5"/>
      <c r="GHM1369" s="5"/>
      <c r="GHN1369" s="5"/>
      <c r="GHO1369" s="5"/>
      <c r="GHP1369" s="5"/>
      <c r="GHQ1369" s="5"/>
      <c r="GHR1369" s="5"/>
      <c r="GHS1369" s="5"/>
      <c r="GHT1369" s="5"/>
      <c r="GHU1369" s="5"/>
      <c r="GHV1369" s="5"/>
      <c r="GHW1369" s="5"/>
      <c r="GHX1369" s="5"/>
      <c r="GHY1369" s="5"/>
      <c r="GHZ1369" s="5"/>
      <c r="GIA1369" s="5"/>
      <c r="GIB1369" s="5"/>
      <c r="GIC1369" s="5"/>
      <c r="GID1369" s="5"/>
      <c r="GIE1369" s="5"/>
      <c r="GIF1369" s="5"/>
      <c r="GIG1369" s="5"/>
      <c r="GIH1369" s="5"/>
      <c r="GII1369" s="5"/>
      <c r="GIJ1369" s="5"/>
      <c r="GIK1369" s="5"/>
      <c r="GIL1369" s="5"/>
      <c r="GIM1369" s="5"/>
      <c r="GIN1369" s="5"/>
      <c r="GIO1369" s="5"/>
      <c r="GIP1369" s="5"/>
      <c r="GIQ1369" s="5"/>
      <c r="GIR1369" s="5"/>
      <c r="GIS1369" s="5"/>
      <c r="GIT1369" s="5"/>
      <c r="GIU1369" s="5"/>
      <c r="GIV1369" s="5"/>
      <c r="GIW1369" s="5"/>
      <c r="GIX1369" s="5"/>
      <c r="GIY1369" s="5"/>
      <c r="GIZ1369" s="5"/>
      <c r="GJA1369" s="5"/>
      <c r="GJB1369" s="5"/>
      <c r="GJC1369" s="5"/>
      <c r="GJD1369" s="5"/>
      <c r="GJE1369" s="5"/>
      <c r="GJF1369" s="5"/>
      <c r="GJG1369" s="5"/>
      <c r="GJH1369" s="5"/>
      <c r="GJI1369" s="5"/>
      <c r="GJJ1369" s="5"/>
      <c r="GJK1369" s="5"/>
      <c r="GJL1369" s="5"/>
      <c r="GJM1369" s="5"/>
      <c r="GJN1369" s="5"/>
      <c r="GJO1369" s="5"/>
      <c r="GJP1369" s="5"/>
      <c r="GJQ1369" s="5"/>
      <c r="GJR1369" s="5"/>
      <c r="GJS1369" s="5"/>
      <c r="GJT1369" s="5"/>
      <c r="GJU1369" s="5"/>
      <c r="GJV1369" s="5"/>
      <c r="GJW1369" s="5"/>
      <c r="GJX1369" s="5"/>
      <c r="GJY1369" s="5"/>
      <c r="GJZ1369" s="5"/>
      <c r="GKA1369" s="5"/>
      <c r="GKB1369" s="5"/>
      <c r="GKC1369" s="5"/>
      <c r="GKD1369" s="5"/>
      <c r="GKE1369" s="5"/>
      <c r="GKF1369" s="5"/>
      <c r="GKG1369" s="5"/>
      <c r="GKH1369" s="5"/>
      <c r="GKI1369" s="5"/>
      <c r="GKJ1369" s="5"/>
      <c r="GKK1369" s="5"/>
      <c r="GKL1369" s="5"/>
      <c r="GKM1369" s="5"/>
      <c r="GKN1369" s="5"/>
      <c r="GKO1369" s="5"/>
      <c r="GKP1369" s="5"/>
      <c r="GKQ1369" s="5"/>
      <c r="GKR1369" s="5"/>
      <c r="GKS1369" s="5"/>
      <c r="GKT1369" s="5"/>
      <c r="GKU1369" s="5"/>
      <c r="GKV1369" s="5"/>
      <c r="GKW1369" s="5"/>
      <c r="GKX1369" s="5"/>
      <c r="GKY1369" s="5"/>
      <c r="GKZ1369" s="5"/>
      <c r="GLA1369" s="5"/>
      <c r="GLB1369" s="5"/>
      <c r="GLC1369" s="5"/>
      <c r="GLD1369" s="5"/>
      <c r="GLE1369" s="5"/>
      <c r="GLF1369" s="5"/>
      <c r="GLG1369" s="5"/>
      <c r="GLH1369" s="5"/>
      <c r="GLI1369" s="5"/>
      <c r="GLJ1369" s="5"/>
      <c r="GLK1369" s="5"/>
      <c r="GLL1369" s="5"/>
      <c r="GLM1369" s="5"/>
      <c r="GLN1369" s="5"/>
      <c r="GLO1369" s="5"/>
      <c r="GLP1369" s="5"/>
      <c r="GLQ1369" s="5"/>
      <c r="GLR1369" s="5"/>
      <c r="GLS1369" s="5"/>
      <c r="GLT1369" s="5"/>
      <c r="GLU1369" s="5"/>
      <c r="GLV1369" s="5"/>
      <c r="GLW1369" s="5"/>
      <c r="GLX1369" s="5"/>
      <c r="GLY1369" s="5"/>
      <c r="GLZ1369" s="5"/>
      <c r="GMA1369" s="5"/>
      <c r="GMB1369" s="5"/>
      <c r="GMC1369" s="5"/>
      <c r="GMD1369" s="5"/>
      <c r="GME1369" s="5"/>
      <c r="GMF1369" s="5"/>
      <c r="GMG1369" s="5"/>
      <c r="GMH1369" s="5"/>
      <c r="GMI1369" s="5"/>
      <c r="GMJ1369" s="5"/>
      <c r="GMK1369" s="5"/>
      <c r="GML1369" s="5"/>
      <c r="GMM1369" s="5"/>
      <c r="GMN1369" s="5"/>
      <c r="GMO1369" s="5"/>
      <c r="GMP1369" s="5"/>
      <c r="GMQ1369" s="5"/>
      <c r="GMR1369" s="5"/>
      <c r="GMS1369" s="5"/>
      <c r="GMT1369" s="5"/>
      <c r="GMU1369" s="5"/>
      <c r="GMV1369" s="5"/>
      <c r="GMW1369" s="5"/>
      <c r="GMX1369" s="5"/>
      <c r="GMY1369" s="5"/>
      <c r="GMZ1369" s="5"/>
      <c r="GNA1369" s="5"/>
      <c r="GNB1369" s="5"/>
      <c r="GNC1369" s="5"/>
      <c r="GND1369" s="5"/>
      <c r="GNE1369" s="5"/>
      <c r="GNF1369" s="5"/>
      <c r="GNG1369" s="5"/>
      <c r="GNH1369" s="5"/>
      <c r="GNI1369" s="5"/>
      <c r="GNJ1369" s="5"/>
      <c r="GNK1369" s="5"/>
      <c r="GNL1369" s="5"/>
      <c r="GNM1369" s="5"/>
      <c r="GNN1369" s="5"/>
      <c r="GNO1369" s="5"/>
      <c r="GNP1369" s="5"/>
      <c r="GNQ1369" s="5"/>
      <c r="GNR1369" s="5"/>
      <c r="GNS1369" s="5"/>
      <c r="GNT1369" s="5"/>
      <c r="GNU1369" s="5"/>
      <c r="GNV1369" s="5"/>
      <c r="GNW1369" s="5"/>
      <c r="GNX1369" s="5"/>
      <c r="GNY1369" s="5"/>
      <c r="GNZ1369" s="5"/>
      <c r="GOA1369" s="5"/>
      <c r="GOB1369" s="5"/>
      <c r="GOC1369" s="5"/>
      <c r="GOD1369" s="5"/>
      <c r="GOE1369" s="5"/>
      <c r="GOF1369" s="5"/>
      <c r="GOG1369" s="5"/>
      <c r="GOH1369" s="5"/>
      <c r="GOI1369" s="5"/>
      <c r="GOJ1369" s="5"/>
      <c r="GOK1369" s="5"/>
      <c r="GOL1369" s="5"/>
      <c r="GOM1369" s="5"/>
      <c r="GON1369" s="5"/>
      <c r="GOO1369" s="5"/>
      <c r="GOP1369" s="5"/>
      <c r="GOQ1369" s="5"/>
      <c r="GOR1369" s="5"/>
      <c r="GOS1369" s="5"/>
      <c r="GOT1369" s="5"/>
      <c r="GOU1369" s="5"/>
      <c r="GOV1369" s="5"/>
      <c r="GOW1369" s="5"/>
      <c r="GOX1369" s="5"/>
      <c r="GOY1369" s="5"/>
      <c r="GOZ1369" s="5"/>
      <c r="GPA1369" s="5"/>
      <c r="GPB1369" s="5"/>
      <c r="GPC1369" s="5"/>
      <c r="GPD1369" s="5"/>
      <c r="GPE1369" s="5"/>
      <c r="GPF1369" s="5"/>
      <c r="GPG1369" s="5"/>
      <c r="GPH1369" s="5"/>
      <c r="GPI1369" s="5"/>
      <c r="GPJ1369" s="5"/>
      <c r="GPK1369" s="5"/>
      <c r="GPL1369" s="5"/>
      <c r="GPM1369" s="5"/>
      <c r="GPN1369" s="5"/>
      <c r="GPO1369" s="5"/>
      <c r="GPP1369" s="5"/>
      <c r="GPQ1369" s="5"/>
      <c r="GPR1369" s="5"/>
      <c r="GPS1369" s="5"/>
      <c r="GPT1369" s="5"/>
      <c r="GPU1369" s="5"/>
      <c r="GPV1369" s="5"/>
      <c r="GPW1369" s="5"/>
      <c r="GPX1369" s="5"/>
      <c r="GPY1369" s="5"/>
      <c r="GPZ1369" s="5"/>
      <c r="GQA1369" s="5"/>
      <c r="GQB1369" s="5"/>
      <c r="GQC1369" s="5"/>
      <c r="GQD1369" s="5"/>
      <c r="GQE1369" s="5"/>
      <c r="GQF1369" s="5"/>
      <c r="GQG1369" s="5"/>
      <c r="GQH1369" s="5"/>
      <c r="GQI1369" s="5"/>
      <c r="GQJ1369" s="5"/>
      <c r="GQK1369" s="5"/>
      <c r="GQL1369" s="5"/>
      <c r="GQM1369" s="5"/>
      <c r="GQN1369" s="5"/>
      <c r="GQO1369" s="5"/>
      <c r="GQP1369" s="5"/>
      <c r="GQQ1369" s="5"/>
      <c r="GQR1369" s="5"/>
      <c r="GQS1369" s="5"/>
      <c r="GQT1369" s="5"/>
      <c r="GQU1369" s="5"/>
      <c r="GQV1369" s="5"/>
      <c r="GQW1369" s="5"/>
      <c r="GQX1369" s="5"/>
      <c r="GQY1369" s="5"/>
      <c r="GQZ1369" s="5"/>
      <c r="GRA1369" s="5"/>
      <c r="GRB1369" s="5"/>
      <c r="GRC1369" s="5"/>
      <c r="GRD1369" s="5"/>
      <c r="GRE1369" s="5"/>
      <c r="GRF1369" s="5"/>
      <c r="GRG1369" s="5"/>
      <c r="GRH1369" s="5"/>
      <c r="GRI1369" s="5"/>
      <c r="GRJ1369" s="5"/>
      <c r="GRK1369" s="5"/>
      <c r="GRL1369" s="5"/>
      <c r="GRM1369" s="5"/>
      <c r="GRN1369" s="5"/>
      <c r="GRO1369" s="5"/>
      <c r="GRP1369" s="5"/>
      <c r="GRQ1369" s="5"/>
      <c r="GRR1369" s="5"/>
      <c r="GRS1369" s="5"/>
      <c r="GRT1369" s="5"/>
      <c r="GRU1369" s="5"/>
      <c r="GRV1369" s="5"/>
      <c r="GRW1369" s="5"/>
      <c r="GRX1369" s="5"/>
      <c r="GRY1369" s="5"/>
      <c r="GRZ1369" s="5"/>
      <c r="GSA1369" s="5"/>
      <c r="GSB1369" s="5"/>
      <c r="GSC1369" s="5"/>
      <c r="GSD1369" s="5"/>
      <c r="GSE1369" s="5"/>
      <c r="GSF1369" s="5"/>
      <c r="GSG1369" s="5"/>
      <c r="GSH1369" s="5"/>
      <c r="GSI1369" s="5"/>
      <c r="GSJ1369" s="5"/>
      <c r="GSK1369" s="5"/>
      <c r="GSL1369" s="5"/>
      <c r="GSM1369" s="5"/>
      <c r="GSN1369" s="5"/>
      <c r="GSO1369" s="5"/>
      <c r="GSP1369" s="5"/>
      <c r="GSQ1369" s="5"/>
      <c r="GSR1369" s="5"/>
      <c r="GSS1369" s="5"/>
      <c r="GST1369" s="5"/>
      <c r="GSU1369" s="5"/>
      <c r="GSV1369" s="5"/>
      <c r="GSW1369" s="5"/>
      <c r="GSX1369" s="5"/>
      <c r="GSY1369" s="5"/>
      <c r="GSZ1369" s="5"/>
      <c r="GTA1369" s="5"/>
      <c r="GTB1369" s="5"/>
      <c r="GTC1369" s="5"/>
      <c r="GTD1369" s="5"/>
      <c r="GTE1369" s="5"/>
      <c r="GTF1369" s="5"/>
      <c r="GTG1369" s="5"/>
      <c r="GTH1369" s="5"/>
      <c r="GTI1369" s="5"/>
      <c r="GTJ1369" s="5"/>
      <c r="GTK1369" s="5"/>
      <c r="GTL1369" s="5"/>
      <c r="GTM1369" s="5"/>
      <c r="GTN1369" s="5"/>
      <c r="GTO1369" s="5"/>
      <c r="GTP1369" s="5"/>
      <c r="GTQ1369" s="5"/>
      <c r="GTR1369" s="5"/>
      <c r="GTS1369" s="5"/>
      <c r="GTT1369" s="5"/>
      <c r="GTU1369" s="5"/>
      <c r="GTV1369" s="5"/>
      <c r="GTW1369" s="5"/>
      <c r="GTX1369" s="5"/>
      <c r="GTY1369" s="5"/>
      <c r="GTZ1369" s="5"/>
      <c r="GUA1369" s="5"/>
      <c r="GUB1369" s="5"/>
      <c r="GUC1369" s="5"/>
      <c r="GUD1369" s="5"/>
      <c r="GUE1369" s="5"/>
      <c r="GUF1369" s="5"/>
      <c r="GUG1369" s="5"/>
      <c r="GUH1369" s="5"/>
      <c r="GUI1369" s="5"/>
      <c r="GUJ1369" s="5"/>
      <c r="GUK1369" s="5"/>
      <c r="GUL1369" s="5"/>
      <c r="GUM1369" s="5"/>
      <c r="GUN1369" s="5"/>
      <c r="GUO1369" s="5"/>
      <c r="GUP1369" s="5"/>
      <c r="GUQ1369" s="5"/>
      <c r="GUR1369" s="5"/>
      <c r="GUS1369" s="5"/>
      <c r="GUT1369" s="5"/>
      <c r="GUU1369" s="5"/>
      <c r="GUV1369" s="5"/>
      <c r="GUW1369" s="5"/>
      <c r="GUX1369" s="5"/>
      <c r="GUY1369" s="5"/>
      <c r="GUZ1369" s="5"/>
      <c r="GVA1369" s="5"/>
      <c r="GVB1369" s="5"/>
      <c r="GVC1369" s="5"/>
      <c r="GVD1369" s="5"/>
      <c r="GVE1369" s="5"/>
      <c r="GVF1369" s="5"/>
      <c r="GVG1369" s="5"/>
      <c r="GVH1369" s="5"/>
      <c r="GVI1369" s="5"/>
      <c r="GVJ1369" s="5"/>
      <c r="GVK1369" s="5"/>
      <c r="GVL1369" s="5"/>
      <c r="GVM1369" s="5"/>
      <c r="GVN1369" s="5"/>
      <c r="GVO1369" s="5"/>
      <c r="GVP1369" s="5"/>
      <c r="GVQ1369" s="5"/>
      <c r="GVR1369" s="5"/>
      <c r="GVS1369" s="5"/>
      <c r="GVT1369" s="5"/>
      <c r="GVU1369" s="5"/>
      <c r="GVV1369" s="5"/>
      <c r="GVW1369" s="5"/>
      <c r="GVX1369" s="5"/>
      <c r="GVY1369" s="5"/>
      <c r="GVZ1369" s="5"/>
      <c r="GWA1369" s="5"/>
      <c r="GWB1369" s="5"/>
      <c r="GWC1369" s="5"/>
      <c r="GWD1369" s="5"/>
      <c r="GWE1369" s="5"/>
      <c r="GWF1369" s="5"/>
      <c r="GWG1369" s="5"/>
      <c r="GWH1369" s="5"/>
      <c r="GWI1369" s="5"/>
      <c r="GWJ1369" s="5"/>
      <c r="GWK1369" s="5"/>
      <c r="GWL1369" s="5"/>
      <c r="GWM1369" s="5"/>
      <c r="GWN1369" s="5"/>
      <c r="GWO1369" s="5"/>
      <c r="GWP1369" s="5"/>
      <c r="GWQ1369" s="5"/>
      <c r="GWR1369" s="5"/>
      <c r="GWS1369" s="5"/>
      <c r="GWT1369" s="5"/>
      <c r="GWU1369" s="5"/>
      <c r="GWV1369" s="5"/>
      <c r="GWW1369" s="5"/>
      <c r="GWX1369" s="5"/>
      <c r="GWY1369" s="5"/>
      <c r="GWZ1369" s="5"/>
      <c r="GXA1369" s="5"/>
      <c r="GXB1369" s="5"/>
      <c r="GXC1369" s="5"/>
      <c r="GXD1369" s="5"/>
      <c r="GXE1369" s="5"/>
      <c r="GXF1369" s="5"/>
      <c r="GXG1369" s="5"/>
      <c r="GXH1369" s="5"/>
      <c r="GXI1369" s="5"/>
      <c r="GXJ1369" s="5"/>
      <c r="GXK1369" s="5"/>
      <c r="GXL1369" s="5"/>
      <c r="GXM1369" s="5"/>
      <c r="GXN1369" s="5"/>
      <c r="GXO1369" s="5"/>
      <c r="GXP1369" s="5"/>
      <c r="GXQ1369" s="5"/>
      <c r="GXR1369" s="5"/>
      <c r="GXS1369" s="5"/>
      <c r="GXT1369" s="5"/>
      <c r="GXU1369" s="5"/>
      <c r="GXV1369" s="5"/>
      <c r="GXW1369" s="5"/>
      <c r="GXX1369" s="5"/>
      <c r="GXY1369" s="5"/>
      <c r="GXZ1369" s="5"/>
      <c r="GYA1369" s="5"/>
      <c r="GYB1369" s="5"/>
      <c r="GYC1369" s="5"/>
      <c r="GYD1369" s="5"/>
      <c r="GYE1369" s="5"/>
      <c r="GYF1369" s="5"/>
      <c r="GYG1369" s="5"/>
      <c r="GYH1369" s="5"/>
      <c r="GYI1369" s="5"/>
      <c r="GYJ1369" s="5"/>
      <c r="GYK1369" s="5"/>
      <c r="GYL1369" s="5"/>
      <c r="GYM1369" s="5"/>
      <c r="GYN1369" s="5"/>
      <c r="GYO1369" s="5"/>
      <c r="GYP1369" s="5"/>
      <c r="GYQ1369" s="5"/>
      <c r="GYR1369" s="5"/>
      <c r="GYS1369" s="5"/>
      <c r="GYT1369" s="5"/>
      <c r="GYU1369" s="5"/>
      <c r="GYV1369" s="5"/>
      <c r="GYW1369" s="5"/>
      <c r="GYX1369" s="5"/>
      <c r="GYY1369" s="5"/>
      <c r="GYZ1369" s="5"/>
      <c r="GZA1369" s="5"/>
      <c r="GZB1369" s="5"/>
      <c r="GZC1369" s="5"/>
      <c r="GZD1369" s="5"/>
      <c r="GZE1369" s="5"/>
      <c r="GZF1369" s="5"/>
      <c r="GZG1369" s="5"/>
      <c r="GZH1369" s="5"/>
      <c r="GZI1369" s="5"/>
      <c r="GZJ1369" s="5"/>
      <c r="GZK1369" s="5"/>
      <c r="GZL1369" s="5"/>
      <c r="GZM1369" s="5"/>
      <c r="GZN1369" s="5"/>
      <c r="GZO1369" s="5"/>
      <c r="GZP1369" s="5"/>
      <c r="GZQ1369" s="5"/>
      <c r="GZR1369" s="5"/>
      <c r="GZS1369" s="5"/>
      <c r="GZT1369" s="5"/>
      <c r="GZU1369" s="5"/>
      <c r="GZV1369" s="5"/>
      <c r="GZW1369" s="5"/>
      <c r="GZX1369" s="5"/>
      <c r="GZY1369" s="5"/>
      <c r="GZZ1369" s="5"/>
      <c r="HAA1369" s="5"/>
      <c r="HAB1369" s="5"/>
      <c r="HAC1369" s="5"/>
      <c r="HAD1369" s="5"/>
      <c r="HAE1369" s="5"/>
      <c r="HAF1369" s="5"/>
      <c r="HAG1369" s="5"/>
      <c r="HAH1369" s="5"/>
      <c r="HAI1369" s="5"/>
      <c r="HAJ1369" s="5"/>
      <c r="HAK1369" s="5"/>
      <c r="HAL1369" s="5"/>
      <c r="HAM1369" s="5"/>
      <c r="HAN1369" s="5"/>
      <c r="HAO1369" s="5"/>
      <c r="HAP1369" s="5"/>
      <c r="HAQ1369" s="5"/>
      <c r="HAR1369" s="5"/>
      <c r="HAS1369" s="5"/>
      <c r="HAT1369" s="5"/>
      <c r="HAU1369" s="5"/>
      <c r="HAV1369" s="5"/>
      <c r="HAW1369" s="5"/>
      <c r="HAX1369" s="5"/>
      <c r="HAY1369" s="5"/>
      <c r="HAZ1369" s="5"/>
      <c r="HBA1369" s="5"/>
      <c r="HBB1369" s="5"/>
      <c r="HBC1369" s="5"/>
      <c r="HBD1369" s="5"/>
      <c r="HBE1369" s="5"/>
      <c r="HBF1369" s="5"/>
      <c r="HBG1369" s="5"/>
      <c r="HBH1369" s="5"/>
      <c r="HBI1369" s="5"/>
      <c r="HBJ1369" s="5"/>
      <c r="HBK1369" s="5"/>
      <c r="HBL1369" s="5"/>
      <c r="HBM1369" s="5"/>
      <c r="HBN1369" s="5"/>
      <c r="HBO1369" s="5"/>
      <c r="HBP1369" s="5"/>
      <c r="HBQ1369" s="5"/>
      <c r="HBR1369" s="5"/>
      <c r="HBS1369" s="5"/>
      <c r="HBT1369" s="5"/>
      <c r="HBU1369" s="5"/>
      <c r="HBV1369" s="5"/>
      <c r="HBW1369" s="5"/>
      <c r="HBX1369" s="5"/>
      <c r="HBY1369" s="5"/>
      <c r="HBZ1369" s="5"/>
      <c r="HCA1369" s="5"/>
      <c r="HCB1369" s="5"/>
      <c r="HCC1369" s="5"/>
      <c r="HCD1369" s="5"/>
      <c r="HCE1369" s="5"/>
      <c r="HCF1369" s="5"/>
      <c r="HCG1369" s="5"/>
      <c r="HCH1369" s="5"/>
      <c r="HCI1369" s="5"/>
      <c r="HCJ1369" s="5"/>
      <c r="HCK1369" s="5"/>
      <c r="HCL1369" s="5"/>
      <c r="HCM1369" s="5"/>
      <c r="HCN1369" s="5"/>
      <c r="HCO1369" s="5"/>
      <c r="HCP1369" s="5"/>
      <c r="HCQ1369" s="5"/>
      <c r="HCR1369" s="5"/>
      <c r="HCS1369" s="5"/>
      <c r="HCT1369" s="5"/>
      <c r="HCU1369" s="5"/>
      <c r="HCV1369" s="5"/>
      <c r="HCW1369" s="5"/>
      <c r="HCX1369" s="5"/>
      <c r="HCY1369" s="5"/>
      <c r="HCZ1369" s="5"/>
      <c r="HDA1369" s="5"/>
      <c r="HDB1369" s="5"/>
      <c r="HDC1369" s="5"/>
      <c r="HDD1369" s="5"/>
      <c r="HDE1369" s="5"/>
      <c r="HDF1369" s="5"/>
      <c r="HDG1369" s="5"/>
      <c r="HDH1369" s="5"/>
      <c r="HDI1369" s="5"/>
      <c r="HDJ1369" s="5"/>
      <c r="HDK1369" s="5"/>
      <c r="HDL1369" s="5"/>
      <c r="HDM1369" s="5"/>
      <c r="HDN1369" s="5"/>
      <c r="HDO1369" s="5"/>
      <c r="HDP1369" s="5"/>
      <c r="HDQ1369" s="5"/>
      <c r="HDR1369" s="5"/>
      <c r="HDS1369" s="5"/>
      <c r="HDT1369" s="5"/>
      <c r="HDU1369" s="5"/>
      <c r="HDV1369" s="5"/>
      <c r="HDW1369" s="5"/>
      <c r="HDX1369" s="5"/>
      <c r="HDY1369" s="5"/>
      <c r="HDZ1369" s="5"/>
      <c r="HEA1369" s="5"/>
      <c r="HEB1369" s="5"/>
      <c r="HEC1369" s="5"/>
      <c r="HED1369" s="5"/>
      <c r="HEE1369" s="5"/>
      <c r="HEF1369" s="5"/>
      <c r="HEG1369" s="5"/>
      <c r="HEH1369" s="5"/>
      <c r="HEI1369" s="5"/>
      <c r="HEJ1369" s="5"/>
      <c r="HEK1369" s="5"/>
      <c r="HEL1369" s="5"/>
      <c r="HEM1369" s="5"/>
      <c r="HEN1369" s="5"/>
      <c r="HEO1369" s="5"/>
      <c r="HEP1369" s="5"/>
      <c r="HEQ1369" s="5"/>
      <c r="HER1369" s="5"/>
      <c r="HES1369" s="5"/>
      <c r="HET1369" s="5"/>
      <c r="HEU1369" s="5"/>
      <c r="HEV1369" s="5"/>
      <c r="HEW1369" s="5"/>
      <c r="HEX1369" s="5"/>
      <c r="HEY1369" s="5"/>
      <c r="HEZ1369" s="5"/>
      <c r="HFA1369" s="5"/>
      <c r="HFB1369" s="5"/>
      <c r="HFC1369" s="5"/>
      <c r="HFD1369" s="5"/>
      <c r="HFE1369" s="5"/>
      <c r="HFF1369" s="5"/>
      <c r="HFG1369" s="5"/>
      <c r="HFH1369" s="5"/>
      <c r="HFI1369" s="5"/>
      <c r="HFJ1369" s="5"/>
      <c r="HFK1369" s="5"/>
      <c r="HFL1369" s="5"/>
      <c r="HFM1369" s="5"/>
      <c r="HFN1369" s="5"/>
      <c r="HFO1369" s="5"/>
      <c r="HFP1369" s="5"/>
      <c r="HFQ1369" s="5"/>
      <c r="HFR1369" s="5"/>
      <c r="HFS1369" s="5"/>
      <c r="HFT1369" s="5"/>
      <c r="HFU1369" s="5"/>
      <c r="HFV1369" s="5"/>
      <c r="HFW1369" s="5"/>
      <c r="HFX1369" s="5"/>
      <c r="HFY1369" s="5"/>
      <c r="HFZ1369" s="5"/>
      <c r="HGA1369" s="5"/>
      <c r="HGB1369" s="5"/>
      <c r="HGC1369" s="5"/>
      <c r="HGD1369" s="5"/>
      <c r="HGE1369" s="5"/>
      <c r="HGF1369" s="5"/>
      <c r="HGG1369" s="5"/>
      <c r="HGH1369" s="5"/>
      <c r="HGI1369" s="5"/>
      <c r="HGJ1369" s="5"/>
      <c r="HGK1369" s="5"/>
      <c r="HGL1369" s="5"/>
      <c r="HGM1369" s="5"/>
      <c r="HGN1369" s="5"/>
      <c r="HGO1369" s="5"/>
      <c r="HGP1369" s="5"/>
      <c r="HGQ1369" s="5"/>
      <c r="HGR1369" s="5"/>
      <c r="HGS1369" s="5"/>
      <c r="HGT1369" s="5"/>
      <c r="HGU1369" s="5"/>
      <c r="HGV1369" s="5"/>
      <c r="HGW1369" s="5"/>
      <c r="HGX1369" s="5"/>
      <c r="HGY1369" s="5"/>
      <c r="HGZ1369" s="5"/>
      <c r="HHA1369" s="5"/>
      <c r="HHB1369" s="5"/>
      <c r="HHC1369" s="5"/>
      <c r="HHD1369" s="5"/>
      <c r="HHE1369" s="5"/>
      <c r="HHF1369" s="5"/>
      <c r="HHG1369" s="5"/>
      <c r="HHH1369" s="5"/>
      <c r="HHI1369" s="5"/>
      <c r="HHJ1369" s="5"/>
      <c r="HHK1369" s="5"/>
      <c r="HHL1369" s="5"/>
      <c r="HHM1369" s="5"/>
      <c r="HHN1369" s="5"/>
      <c r="HHO1369" s="5"/>
      <c r="HHP1369" s="5"/>
      <c r="HHQ1369" s="5"/>
      <c r="HHR1369" s="5"/>
      <c r="HHS1369" s="5"/>
      <c r="HHT1369" s="5"/>
      <c r="HHU1369" s="5"/>
      <c r="HHV1369" s="5"/>
      <c r="HHW1369" s="5"/>
      <c r="HHX1369" s="5"/>
      <c r="HHY1369" s="5"/>
      <c r="HHZ1369" s="5"/>
      <c r="HIA1369" s="5"/>
      <c r="HIB1369" s="5"/>
      <c r="HIC1369" s="5"/>
      <c r="HID1369" s="5"/>
      <c r="HIE1369" s="5"/>
      <c r="HIF1369" s="5"/>
      <c r="HIG1369" s="5"/>
      <c r="HIH1369" s="5"/>
      <c r="HII1369" s="5"/>
      <c r="HIJ1369" s="5"/>
      <c r="HIK1369" s="5"/>
      <c r="HIL1369" s="5"/>
      <c r="HIM1369" s="5"/>
      <c r="HIN1369" s="5"/>
      <c r="HIO1369" s="5"/>
      <c r="HIP1369" s="5"/>
      <c r="HIQ1369" s="5"/>
      <c r="HIR1369" s="5"/>
      <c r="HIS1369" s="5"/>
      <c r="HIT1369" s="5"/>
      <c r="HIU1369" s="5"/>
      <c r="HIV1369" s="5"/>
      <c r="HIW1369" s="5"/>
      <c r="HIX1369" s="5"/>
      <c r="HIY1369" s="5"/>
      <c r="HIZ1369" s="5"/>
      <c r="HJA1369" s="5"/>
      <c r="HJB1369" s="5"/>
      <c r="HJC1369" s="5"/>
      <c r="HJD1369" s="5"/>
      <c r="HJE1369" s="5"/>
      <c r="HJF1369" s="5"/>
      <c r="HJG1369" s="5"/>
      <c r="HJH1369" s="5"/>
      <c r="HJI1369" s="5"/>
      <c r="HJJ1369" s="5"/>
      <c r="HJK1369" s="5"/>
      <c r="HJL1369" s="5"/>
      <c r="HJM1369" s="5"/>
      <c r="HJN1369" s="5"/>
      <c r="HJO1369" s="5"/>
      <c r="HJP1369" s="5"/>
      <c r="HJQ1369" s="5"/>
      <c r="HJR1369" s="5"/>
      <c r="HJS1369" s="5"/>
      <c r="HJT1369" s="5"/>
      <c r="HJU1369" s="5"/>
      <c r="HJV1369" s="5"/>
      <c r="HJW1369" s="5"/>
      <c r="HJX1369" s="5"/>
      <c r="HJY1369" s="5"/>
      <c r="HJZ1369" s="5"/>
      <c r="HKA1369" s="5"/>
      <c r="HKB1369" s="5"/>
      <c r="HKC1369" s="5"/>
      <c r="HKD1369" s="5"/>
      <c r="HKE1369" s="5"/>
      <c r="HKF1369" s="5"/>
      <c r="HKG1369" s="5"/>
      <c r="HKH1369" s="5"/>
      <c r="HKI1369" s="5"/>
      <c r="HKJ1369" s="5"/>
      <c r="HKK1369" s="5"/>
      <c r="HKL1369" s="5"/>
      <c r="HKM1369" s="5"/>
      <c r="HKN1369" s="5"/>
      <c r="HKO1369" s="5"/>
      <c r="HKP1369" s="5"/>
      <c r="HKQ1369" s="5"/>
      <c r="HKR1369" s="5"/>
      <c r="HKS1369" s="5"/>
      <c r="HKT1369" s="5"/>
      <c r="HKU1369" s="5"/>
      <c r="HKV1369" s="5"/>
      <c r="HKW1369" s="5"/>
      <c r="HKX1369" s="5"/>
      <c r="HKY1369" s="5"/>
      <c r="HKZ1369" s="5"/>
      <c r="HLA1369" s="5"/>
      <c r="HLB1369" s="5"/>
      <c r="HLC1369" s="5"/>
      <c r="HLD1369" s="5"/>
      <c r="HLE1369" s="5"/>
      <c r="HLF1369" s="5"/>
      <c r="HLG1369" s="5"/>
      <c r="HLH1369" s="5"/>
      <c r="HLI1369" s="5"/>
      <c r="HLJ1369" s="5"/>
      <c r="HLK1369" s="5"/>
      <c r="HLL1369" s="5"/>
      <c r="HLM1369" s="5"/>
      <c r="HLN1369" s="5"/>
      <c r="HLO1369" s="5"/>
      <c r="HLP1369" s="5"/>
      <c r="HLQ1369" s="5"/>
      <c r="HLR1369" s="5"/>
      <c r="HLS1369" s="5"/>
      <c r="HLT1369" s="5"/>
      <c r="HLU1369" s="5"/>
      <c r="HLV1369" s="5"/>
      <c r="HLW1369" s="5"/>
      <c r="HLX1369" s="5"/>
      <c r="HLY1369" s="5"/>
      <c r="HLZ1369" s="5"/>
      <c r="HMA1369" s="5"/>
      <c r="HMB1369" s="5"/>
      <c r="HMC1369" s="5"/>
      <c r="HMD1369" s="5"/>
      <c r="HME1369" s="5"/>
      <c r="HMF1369" s="5"/>
      <c r="HMG1369" s="5"/>
      <c r="HMH1369" s="5"/>
      <c r="HMI1369" s="5"/>
      <c r="HMJ1369" s="5"/>
      <c r="HMK1369" s="5"/>
      <c r="HML1369" s="5"/>
      <c r="HMM1369" s="5"/>
      <c r="HMN1369" s="5"/>
      <c r="HMO1369" s="5"/>
      <c r="HMP1369" s="5"/>
      <c r="HMQ1369" s="5"/>
      <c r="HMR1369" s="5"/>
      <c r="HMS1369" s="5"/>
      <c r="HMT1369" s="5"/>
      <c r="HMU1369" s="5"/>
      <c r="HMV1369" s="5"/>
      <c r="HMW1369" s="5"/>
      <c r="HMX1369" s="5"/>
      <c r="HMY1369" s="5"/>
      <c r="HMZ1369" s="5"/>
      <c r="HNA1369" s="5"/>
      <c r="HNB1369" s="5"/>
      <c r="HNC1369" s="5"/>
      <c r="HND1369" s="5"/>
      <c r="HNE1369" s="5"/>
      <c r="HNF1369" s="5"/>
      <c r="HNG1369" s="5"/>
      <c r="HNH1369" s="5"/>
      <c r="HNI1369" s="5"/>
      <c r="HNJ1369" s="5"/>
      <c r="HNK1369" s="5"/>
      <c r="HNL1369" s="5"/>
      <c r="HNM1369" s="5"/>
      <c r="HNN1369" s="5"/>
      <c r="HNO1369" s="5"/>
      <c r="HNP1369" s="5"/>
      <c r="HNQ1369" s="5"/>
      <c r="HNR1369" s="5"/>
      <c r="HNS1369" s="5"/>
      <c r="HNT1369" s="5"/>
      <c r="HNU1369" s="5"/>
      <c r="HNV1369" s="5"/>
      <c r="HNW1369" s="5"/>
      <c r="HNX1369" s="5"/>
      <c r="HNY1369" s="5"/>
      <c r="HNZ1369" s="5"/>
      <c r="HOA1369" s="5"/>
      <c r="HOB1369" s="5"/>
      <c r="HOC1369" s="5"/>
      <c r="HOD1369" s="5"/>
      <c r="HOE1369" s="5"/>
      <c r="HOF1369" s="5"/>
      <c r="HOG1369" s="5"/>
      <c r="HOH1369" s="5"/>
      <c r="HOI1369" s="5"/>
      <c r="HOJ1369" s="5"/>
      <c r="HOK1369" s="5"/>
      <c r="HOL1369" s="5"/>
      <c r="HOM1369" s="5"/>
      <c r="HON1369" s="5"/>
      <c r="HOO1369" s="5"/>
      <c r="HOP1369" s="5"/>
      <c r="HOQ1369" s="5"/>
      <c r="HOR1369" s="5"/>
      <c r="HOS1369" s="5"/>
      <c r="HOT1369" s="5"/>
      <c r="HOU1369" s="5"/>
      <c r="HOV1369" s="5"/>
      <c r="HOW1369" s="5"/>
      <c r="HOX1369" s="5"/>
      <c r="HOY1369" s="5"/>
      <c r="HOZ1369" s="5"/>
      <c r="HPA1369" s="5"/>
      <c r="HPB1369" s="5"/>
      <c r="HPC1369" s="5"/>
      <c r="HPD1369" s="5"/>
      <c r="HPE1369" s="5"/>
      <c r="HPF1369" s="5"/>
      <c r="HPG1369" s="5"/>
      <c r="HPH1369" s="5"/>
      <c r="HPI1369" s="5"/>
      <c r="HPJ1369" s="5"/>
      <c r="HPK1369" s="5"/>
      <c r="HPL1369" s="5"/>
      <c r="HPM1369" s="5"/>
      <c r="HPN1369" s="5"/>
      <c r="HPO1369" s="5"/>
      <c r="HPP1369" s="5"/>
      <c r="HPQ1369" s="5"/>
      <c r="HPR1369" s="5"/>
      <c r="HPS1369" s="5"/>
      <c r="HPT1369" s="5"/>
      <c r="HPU1369" s="5"/>
      <c r="HPV1369" s="5"/>
      <c r="HPW1369" s="5"/>
      <c r="HPX1369" s="5"/>
      <c r="HPY1369" s="5"/>
      <c r="HPZ1369" s="5"/>
      <c r="HQA1369" s="5"/>
      <c r="HQB1369" s="5"/>
      <c r="HQC1369" s="5"/>
      <c r="HQD1369" s="5"/>
      <c r="HQE1369" s="5"/>
      <c r="HQF1369" s="5"/>
      <c r="HQG1369" s="5"/>
      <c r="HQH1369" s="5"/>
      <c r="HQI1369" s="5"/>
      <c r="HQJ1369" s="5"/>
      <c r="HQK1369" s="5"/>
      <c r="HQL1369" s="5"/>
      <c r="HQM1369" s="5"/>
      <c r="HQN1369" s="5"/>
      <c r="HQO1369" s="5"/>
      <c r="HQP1369" s="5"/>
      <c r="HQQ1369" s="5"/>
      <c r="HQR1369" s="5"/>
      <c r="HQS1369" s="5"/>
      <c r="HQT1369" s="5"/>
      <c r="HQU1369" s="5"/>
      <c r="HQV1369" s="5"/>
      <c r="HQW1369" s="5"/>
      <c r="HQX1369" s="5"/>
      <c r="HQY1369" s="5"/>
      <c r="HQZ1369" s="5"/>
      <c r="HRA1369" s="5"/>
      <c r="HRB1369" s="5"/>
      <c r="HRC1369" s="5"/>
      <c r="HRD1369" s="5"/>
      <c r="HRE1369" s="5"/>
      <c r="HRF1369" s="5"/>
      <c r="HRG1369" s="5"/>
      <c r="HRH1369" s="5"/>
      <c r="HRI1369" s="5"/>
      <c r="HRJ1369" s="5"/>
      <c r="HRK1369" s="5"/>
      <c r="HRL1369" s="5"/>
      <c r="HRM1369" s="5"/>
      <c r="HRN1369" s="5"/>
      <c r="HRO1369" s="5"/>
      <c r="HRP1369" s="5"/>
      <c r="HRQ1369" s="5"/>
      <c r="HRR1369" s="5"/>
      <c r="HRS1369" s="5"/>
      <c r="HRT1369" s="5"/>
      <c r="HRU1369" s="5"/>
      <c r="HRV1369" s="5"/>
      <c r="HRW1369" s="5"/>
      <c r="HRX1369" s="5"/>
      <c r="HRY1369" s="5"/>
      <c r="HRZ1369" s="5"/>
      <c r="HSA1369" s="5"/>
      <c r="HSB1369" s="5"/>
      <c r="HSC1369" s="5"/>
      <c r="HSD1369" s="5"/>
      <c r="HSE1369" s="5"/>
      <c r="HSF1369" s="5"/>
      <c r="HSG1369" s="5"/>
      <c r="HSH1369" s="5"/>
      <c r="HSI1369" s="5"/>
      <c r="HSJ1369" s="5"/>
      <c r="HSK1369" s="5"/>
      <c r="HSL1369" s="5"/>
      <c r="HSM1369" s="5"/>
      <c r="HSN1369" s="5"/>
      <c r="HSO1369" s="5"/>
      <c r="HSP1369" s="5"/>
      <c r="HSQ1369" s="5"/>
      <c r="HSR1369" s="5"/>
      <c r="HSS1369" s="5"/>
      <c r="HST1369" s="5"/>
      <c r="HSU1369" s="5"/>
      <c r="HSV1369" s="5"/>
      <c r="HSW1369" s="5"/>
      <c r="HSX1369" s="5"/>
      <c r="HSY1369" s="5"/>
      <c r="HSZ1369" s="5"/>
      <c r="HTA1369" s="5"/>
      <c r="HTB1369" s="5"/>
      <c r="HTC1369" s="5"/>
      <c r="HTD1369" s="5"/>
      <c r="HTE1369" s="5"/>
      <c r="HTF1369" s="5"/>
      <c r="HTG1369" s="5"/>
      <c r="HTH1369" s="5"/>
      <c r="HTI1369" s="5"/>
      <c r="HTJ1369" s="5"/>
      <c r="HTK1369" s="5"/>
      <c r="HTL1369" s="5"/>
      <c r="HTM1369" s="5"/>
      <c r="HTN1369" s="5"/>
      <c r="HTO1369" s="5"/>
      <c r="HTP1369" s="5"/>
      <c r="HTQ1369" s="5"/>
      <c r="HTR1369" s="5"/>
      <c r="HTS1369" s="5"/>
      <c r="HTT1369" s="5"/>
      <c r="HTU1369" s="5"/>
      <c r="HTV1369" s="5"/>
      <c r="HTW1369" s="5"/>
      <c r="HTX1369" s="5"/>
      <c r="HTY1369" s="5"/>
      <c r="HTZ1369" s="5"/>
      <c r="HUA1369" s="5"/>
      <c r="HUB1369" s="5"/>
      <c r="HUC1369" s="5"/>
      <c r="HUD1369" s="5"/>
      <c r="HUE1369" s="5"/>
      <c r="HUF1369" s="5"/>
      <c r="HUG1369" s="5"/>
      <c r="HUH1369" s="5"/>
      <c r="HUI1369" s="5"/>
      <c r="HUJ1369" s="5"/>
      <c r="HUK1369" s="5"/>
      <c r="HUL1369" s="5"/>
      <c r="HUM1369" s="5"/>
      <c r="HUN1369" s="5"/>
      <c r="HUO1369" s="5"/>
      <c r="HUP1369" s="5"/>
      <c r="HUQ1369" s="5"/>
      <c r="HUR1369" s="5"/>
      <c r="HUS1369" s="5"/>
      <c r="HUT1369" s="5"/>
      <c r="HUU1369" s="5"/>
      <c r="HUV1369" s="5"/>
      <c r="HUW1369" s="5"/>
      <c r="HUX1369" s="5"/>
      <c r="HUY1369" s="5"/>
      <c r="HUZ1369" s="5"/>
      <c r="HVA1369" s="5"/>
      <c r="HVB1369" s="5"/>
      <c r="HVC1369" s="5"/>
      <c r="HVD1369" s="5"/>
      <c r="HVE1369" s="5"/>
      <c r="HVF1369" s="5"/>
      <c r="HVG1369" s="5"/>
      <c r="HVH1369" s="5"/>
      <c r="HVI1369" s="5"/>
      <c r="HVJ1369" s="5"/>
      <c r="HVK1369" s="5"/>
      <c r="HVL1369" s="5"/>
      <c r="HVM1369" s="5"/>
      <c r="HVN1369" s="5"/>
      <c r="HVO1369" s="5"/>
      <c r="HVP1369" s="5"/>
      <c r="HVQ1369" s="5"/>
      <c r="HVR1369" s="5"/>
      <c r="HVS1369" s="5"/>
      <c r="HVT1369" s="5"/>
      <c r="HVU1369" s="5"/>
      <c r="HVV1369" s="5"/>
      <c r="HVW1369" s="5"/>
      <c r="HVX1369" s="5"/>
      <c r="HVY1369" s="5"/>
      <c r="HVZ1369" s="5"/>
      <c r="HWA1369" s="5"/>
      <c r="HWB1369" s="5"/>
      <c r="HWC1369" s="5"/>
      <c r="HWD1369" s="5"/>
      <c r="HWE1369" s="5"/>
      <c r="HWF1369" s="5"/>
      <c r="HWG1369" s="5"/>
      <c r="HWH1369" s="5"/>
      <c r="HWI1369" s="5"/>
      <c r="HWJ1369" s="5"/>
      <c r="HWK1369" s="5"/>
      <c r="HWL1369" s="5"/>
      <c r="HWM1369" s="5"/>
      <c r="HWN1369" s="5"/>
      <c r="HWO1369" s="5"/>
      <c r="HWP1369" s="5"/>
      <c r="HWQ1369" s="5"/>
      <c r="HWR1369" s="5"/>
      <c r="HWS1369" s="5"/>
      <c r="HWT1369" s="5"/>
      <c r="HWU1369" s="5"/>
      <c r="HWV1369" s="5"/>
      <c r="HWW1369" s="5"/>
      <c r="HWX1369" s="5"/>
      <c r="HWY1369" s="5"/>
      <c r="HWZ1369" s="5"/>
      <c r="HXA1369" s="5"/>
      <c r="HXB1369" s="5"/>
      <c r="HXC1369" s="5"/>
      <c r="HXD1369" s="5"/>
      <c r="HXE1369" s="5"/>
      <c r="HXF1369" s="5"/>
      <c r="HXG1369" s="5"/>
      <c r="HXH1369" s="5"/>
      <c r="HXI1369" s="5"/>
      <c r="HXJ1369" s="5"/>
      <c r="HXK1369" s="5"/>
      <c r="HXL1369" s="5"/>
      <c r="HXM1369" s="5"/>
      <c r="HXN1369" s="5"/>
      <c r="HXO1369" s="5"/>
      <c r="HXP1369" s="5"/>
      <c r="HXQ1369" s="5"/>
      <c r="HXR1369" s="5"/>
      <c r="HXS1369" s="5"/>
      <c r="HXT1369" s="5"/>
      <c r="HXU1369" s="5"/>
      <c r="HXV1369" s="5"/>
      <c r="HXW1369" s="5"/>
      <c r="HXX1369" s="5"/>
      <c r="HXY1369" s="5"/>
      <c r="HXZ1369" s="5"/>
      <c r="HYA1369" s="5"/>
      <c r="HYB1369" s="5"/>
      <c r="HYC1369" s="5"/>
      <c r="HYD1369" s="5"/>
      <c r="HYE1369" s="5"/>
      <c r="HYF1369" s="5"/>
      <c r="HYG1369" s="5"/>
      <c r="HYH1369" s="5"/>
      <c r="HYI1369" s="5"/>
      <c r="HYJ1369" s="5"/>
      <c r="HYK1369" s="5"/>
      <c r="HYL1369" s="5"/>
      <c r="HYM1369" s="5"/>
      <c r="HYN1369" s="5"/>
      <c r="HYO1369" s="5"/>
      <c r="HYP1369" s="5"/>
      <c r="HYQ1369" s="5"/>
      <c r="HYR1369" s="5"/>
      <c r="HYS1369" s="5"/>
      <c r="HYT1369" s="5"/>
      <c r="HYU1369" s="5"/>
      <c r="HYV1369" s="5"/>
      <c r="HYW1369" s="5"/>
      <c r="HYX1369" s="5"/>
      <c r="HYY1369" s="5"/>
      <c r="HYZ1369" s="5"/>
      <c r="HZA1369" s="5"/>
      <c r="HZB1369" s="5"/>
      <c r="HZC1369" s="5"/>
      <c r="HZD1369" s="5"/>
      <c r="HZE1369" s="5"/>
      <c r="HZF1369" s="5"/>
      <c r="HZG1369" s="5"/>
      <c r="HZH1369" s="5"/>
      <c r="HZI1369" s="5"/>
      <c r="HZJ1369" s="5"/>
      <c r="HZK1369" s="5"/>
      <c r="HZL1369" s="5"/>
      <c r="HZM1369" s="5"/>
      <c r="HZN1369" s="5"/>
      <c r="HZO1369" s="5"/>
      <c r="HZP1369" s="5"/>
      <c r="HZQ1369" s="5"/>
      <c r="HZR1369" s="5"/>
      <c r="HZS1369" s="5"/>
      <c r="HZT1369" s="5"/>
      <c r="HZU1369" s="5"/>
      <c r="HZV1369" s="5"/>
      <c r="HZW1369" s="5"/>
      <c r="HZX1369" s="5"/>
      <c r="HZY1369" s="5"/>
      <c r="HZZ1369" s="5"/>
      <c r="IAA1369" s="5"/>
      <c r="IAB1369" s="5"/>
      <c r="IAC1369" s="5"/>
      <c r="IAD1369" s="5"/>
      <c r="IAE1369" s="5"/>
      <c r="IAF1369" s="5"/>
      <c r="IAG1369" s="5"/>
      <c r="IAH1369" s="5"/>
      <c r="IAI1369" s="5"/>
      <c r="IAJ1369" s="5"/>
      <c r="IAK1369" s="5"/>
      <c r="IAL1369" s="5"/>
      <c r="IAM1369" s="5"/>
      <c r="IAN1369" s="5"/>
      <c r="IAO1369" s="5"/>
      <c r="IAP1369" s="5"/>
      <c r="IAQ1369" s="5"/>
      <c r="IAR1369" s="5"/>
      <c r="IAS1369" s="5"/>
      <c r="IAT1369" s="5"/>
      <c r="IAU1369" s="5"/>
      <c r="IAV1369" s="5"/>
      <c r="IAW1369" s="5"/>
      <c r="IAX1369" s="5"/>
      <c r="IAY1369" s="5"/>
      <c r="IAZ1369" s="5"/>
      <c r="IBA1369" s="5"/>
      <c r="IBB1369" s="5"/>
      <c r="IBC1369" s="5"/>
      <c r="IBD1369" s="5"/>
      <c r="IBE1369" s="5"/>
      <c r="IBF1369" s="5"/>
      <c r="IBG1369" s="5"/>
      <c r="IBH1369" s="5"/>
      <c r="IBI1369" s="5"/>
      <c r="IBJ1369" s="5"/>
      <c r="IBK1369" s="5"/>
      <c r="IBL1369" s="5"/>
      <c r="IBM1369" s="5"/>
      <c r="IBN1369" s="5"/>
      <c r="IBO1369" s="5"/>
      <c r="IBP1369" s="5"/>
      <c r="IBQ1369" s="5"/>
      <c r="IBR1369" s="5"/>
      <c r="IBS1369" s="5"/>
      <c r="IBT1369" s="5"/>
      <c r="IBU1369" s="5"/>
      <c r="IBV1369" s="5"/>
      <c r="IBW1369" s="5"/>
      <c r="IBX1369" s="5"/>
      <c r="IBY1369" s="5"/>
      <c r="IBZ1369" s="5"/>
      <c r="ICA1369" s="5"/>
      <c r="ICB1369" s="5"/>
      <c r="ICC1369" s="5"/>
      <c r="ICD1369" s="5"/>
      <c r="ICE1369" s="5"/>
      <c r="ICF1369" s="5"/>
      <c r="ICG1369" s="5"/>
      <c r="ICH1369" s="5"/>
      <c r="ICI1369" s="5"/>
      <c r="ICJ1369" s="5"/>
      <c r="ICK1369" s="5"/>
      <c r="ICL1369" s="5"/>
      <c r="ICM1369" s="5"/>
      <c r="ICN1369" s="5"/>
      <c r="ICO1369" s="5"/>
      <c r="ICP1369" s="5"/>
      <c r="ICQ1369" s="5"/>
      <c r="ICR1369" s="5"/>
      <c r="ICS1369" s="5"/>
      <c r="ICT1369" s="5"/>
      <c r="ICU1369" s="5"/>
      <c r="ICV1369" s="5"/>
      <c r="ICW1369" s="5"/>
      <c r="ICX1369" s="5"/>
      <c r="ICY1369" s="5"/>
      <c r="ICZ1369" s="5"/>
      <c r="IDA1369" s="5"/>
      <c r="IDB1369" s="5"/>
      <c r="IDC1369" s="5"/>
      <c r="IDD1369" s="5"/>
      <c r="IDE1369" s="5"/>
      <c r="IDF1369" s="5"/>
      <c r="IDG1369" s="5"/>
      <c r="IDH1369" s="5"/>
      <c r="IDI1369" s="5"/>
      <c r="IDJ1369" s="5"/>
      <c r="IDK1369" s="5"/>
      <c r="IDL1369" s="5"/>
      <c r="IDM1369" s="5"/>
      <c r="IDN1369" s="5"/>
      <c r="IDO1369" s="5"/>
      <c r="IDP1369" s="5"/>
      <c r="IDQ1369" s="5"/>
      <c r="IDR1369" s="5"/>
      <c r="IDS1369" s="5"/>
      <c r="IDT1369" s="5"/>
      <c r="IDU1369" s="5"/>
      <c r="IDV1369" s="5"/>
      <c r="IDW1369" s="5"/>
      <c r="IDX1369" s="5"/>
      <c r="IDY1369" s="5"/>
      <c r="IDZ1369" s="5"/>
      <c r="IEA1369" s="5"/>
      <c r="IEB1369" s="5"/>
      <c r="IEC1369" s="5"/>
      <c r="IED1369" s="5"/>
      <c r="IEE1369" s="5"/>
      <c r="IEF1369" s="5"/>
      <c r="IEG1369" s="5"/>
      <c r="IEH1369" s="5"/>
      <c r="IEI1369" s="5"/>
      <c r="IEJ1369" s="5"/>
      <c r="IEK1369" s="5"/>
      <c r="IEL1369" s="5"/>
      <c r="IEM1369" s="5"/>
      <c r="IEN1369" s="5"/>
      <c r="IEO1369" s="5"/>
      <c r="IEP1369" s="5"/>
      <c r="IEQ1369" s="5"/>
      <c r="IER1369" s="5"/>
      <c r="IES1369" s="5"/>
      <c r="IET1369" s="5"/>
      <c r="IEU1369" s="5"/>
      <c r="IEV1369" s="5"/>
      <c r="IEW1369" s="5"/>
      <c r="IEX1369" s="5"/>
      <c r="IEY1369" s="5"/>
      <c r="IEZ1369" s="5"/>
      <c r="IFA1369" s="5"/>
      <c r="IFB1369" s="5"/>
      <c r="IFC1369" s="5"/>
      <c r="IFD1369" s="5"/>
      <c r="IFE1369" s="5"/>
      <c r="IFF1369" s="5"/>
      <c r="IFG1369" s="5"/>
      <c r="IFH1369" s="5"/>
      <c r="IFI1369" s="5"/>
      <c r="IFJ1369" s="5"/>
      <c r="IFK1369" s="5"/>
      <c r="IFL1369" s="5"/>
      <c r="IFM1369" s="5"/>
      <c r="IFN1369" s="5"/>
      <c r="IFO1369" s="5"/>
      <c r="IFP1369" s="5"/>
      <c r="IFQ1369" s="5"/>
      <c r="IFR1369" s="5"/>
      <c r="IFS1369" s="5"/>
      <c r="IFT1369" s="5"/>
      <c r="IFU1369" s="5"/>
      <c r="IFV1369" s="5"/>
      <c r="IFW1369" s="5"/>
      <c r="IFX1369" s="5"/>
      <c r="IFY1369" s="5"/>
      <c r="IFZ1369" s="5"/>
      <c r="IGA1369" s="5"/>
      <c r="IGB1369" s="5"/>
      <c r="IGC1369" s="5"/>
      <c r="IGD1369" s="5"/>
      <c r="IGE1369" s="5"/>
      <c r="IGF1369" s="5"/>
      <c r="IGG1369" s="5"/>
      <c r="IGH1369" s="5"/>
      <c r="IGI1369" s="5"/>
      <c r="IGJ1369" s="5"/>
      <c r="IGK1369" s="5"/>
      <c r="IGL1369" s="5"/>
      <c r="IGM1369" s="5"/>
      <c r="IGN1369" s="5"/>
      <c r="IGO1369" s="5"/>
      <c r="IGP1369" s="5"/>
      <c r="IGQ1369" s="5"/>
      <c r="IGR1369" s="5"/>
      <c r="IGS1369" s="5"/>
      <c r="IGT1369" s="5"/>
      <c r="IGU1369" s="5"/>
      <c r="IGV1369" s="5"/>
      <c r="IGW1369" s="5"/>
      <c r="IGX1369" s="5"/>
      <c r="IGY1369" s="5"/>
      <c r="IGZ1369" s="5"/>
      <c r="IHA1369" s="5"/>
      <c r="IHB1369" s="5"/>
      <c r="IHC1369" s="5"/>
      <c r="IHD1369" s="5"/>
      <c r="IHE1369" s="5"/>
      <c r="IHF1369" s="5"/>
      <c r="IHG1369" s="5"/>
      <c r="IHH1369" s="5"/>
      <c r="IHI1369" s="5"/>
      <c r="IHJ1369" s="5"/>
      <c r="IHK1369" s="5"/>
      <c r="IHL1369" s="5"/>
      <c r="IHM1369" s="5"/>
      <c r="IHN1369" s="5"/>
      <c r="IHO1369" s="5"/>
      <c r="IHP1369" s="5"/>
      <c r="IHQ1369" s="5"/>
      <c r="IHR1369" s="5"/>
      <c r="IHS1369" s="5"/>
      <c r="IHT1369" s="5"/>
      <c r="IHU1369" s="5"/>
      <c r="IHV1369" s="5"/>
      <c r="IHW1369" s="5"/>
      <c r="IHX1369" s="5"/>
      <c r="IHY1369" s="5"/>
      <c r="IHZ1369" s="5"/>
      <c r="IIA1369" s="5"/>
      <c r="IIB1369" s="5"/>
      <c r="IIC1369" s="5"/>
      <c r="IID1369" s="5"/>
      <c r="IIE1369" s="5"/>
      <c r="IIF1369" s="5"/>
      <c r="IIG1369" s="5"/>
      <c r="IIH1369" s="5"/>
      <c r="III1369" s="5"/>
      <c r="IIJ1369" s="5"/>
      <c r="IIK1369" s="5"/>
      <c r="IIL1369" s="5"/>
      <c r="IIM1369" s="5"/>
      <c r="IIN1369" s="5"/>
      <c r="IIO1369" s="5"/>
      <c r="IIP1369" s="5"/>
      <c r="IIQ1369" s="5"/>
      <c r="IIR1369" s="5"/>
      <c r="IIS1369" s="5"/>
      <c r="IIT1369" s="5"/>
      <c r="IIU1369" s="5"/>
      <c r="IIV1369" s="5"/>
      <c r="IIW1369" s="5"/>
      <c r="IIX1369" s="5"/>
      <c r="IIY1369" s="5"/>
      <c r="IIZ1369" s="5"/>
      <c r="IJA1369" s="5"/>
      <c r="IJB1369" s="5"/>
      <c r="IJC1369" s="5"/>
      <c r="IJD1369" s="5"/>
      <c r="IJE1369" s="5"/>
      <c r="IJF1369" s="5"/>
      <c r="IJG1369" s="5"/>
      <c r="IJH1369" s="5"/>
      <c r="IJI1369" s="5"/>
      <c r="IJJ1369" s="5"/>
      <c r="IJK1369" s="5"/>
      <c r="IJL1369" s="5"/>
      <c r="IJM1369" s="5"/>
      <c r="IJN1369" s="5"/>
      <c r="IJO1369" s="5"/>
      <c r="IJP1369" s="5"/>
      <c r="IJQ1369" s="5"/>
      <c r="IJR1369" s="5"/>
      <c r="IJS1369" s="5"/>
      <c r="IJT1369" s="5"/>
      <c r="IJU1369" s="5"/>
      <c r="IJV1369" s="5"/>
      <c r="IJW1369" s="5"/>
      <c r="IJX1369" s="5"/>
      <c r="IJY1369" s="5"/>
      <c r="IJZ1369" s="5"/>
      <c r="IKA1369" s="5"/>
      <c r="IKB1369" s="5"/>
      <c r="IKC1369" s="5"/>
      <c r="IKD1369" s="5"/>
      <c r="IKE1369" s="5"/>
      <c r="IKF1369" s="5"/>
      <c r="IKG1369" s="5"/>
      <c r="IKH1369" s="5"/>
      <c r="IKI1369" s="5"/>
      <c r="IKJ1369" s="5"/>
      <c r="IKK1369" s="5"/>
      <c r="IKL1369" s="5"/>
      <c r="IKM1369" s="5"/>
      <c r="IKN1369" s="5"/>
      <c r="IKO1369" s="5"/>
      <c r="IKP1369" s="5"/>
      <c r="IKQ1369" s="5"/>
      <c r="IKR1369" s="5"/>
      <c r="IKS1369" s="5"/>
      <c r="IKT1369" s="5"/>
      <c r="IKU1369" s="5"/>
      <c r="IKV1369" s="5"/>
      <c r="IKW1369" s="5"/>
      <c r="IKX1369" s="5"/>
      <c r="IKY1369" s="5"/>
      <c r="IKZ1369" s="5"/>
      <c r="ILA1369" s="5"/>
      <c r="ILB1369" s="5"/>
      <c r="ILC1369" s="5"/>
      <c r="ILD1369" s="5"/>
      <c r="ILE1369" s="5"/>
      <c r="ILF1369" s="5"/>
      <c r="ILG1369" s="5"/>
      <c r="ILH1369" s="5"/>
      <c r="ILI1369" s="5"/>
      <c r="ILJ1369" s="5"/>
      <c r="ILK1369" s="5"/>
      <c r="ILL1369" s="5"/>
      <c r="ILM1369" s="5"/>
      <c r="ILN1369" s="5"/>
      <c r="ILO1369" s="5"/>
      <c r="ILP1369" s="5"/>
      <c r="ILQ1369" s="5"/>
      <c r="ILR1369" s="5"/>
      <c r="ILS1369" s="5"/>
      <c r="ILT1369" s="5"/>
      <c r="ILU1369" s="5"/>
      <c r="ILV1369" s="5"/>
      <c r="ILW1369" s="5"/>
      <c r="ILX1369" s="5"/>
      <c r="ILY1369" s="5"/>
      <c r="ILZ1369" s="5"/>
      <c r="IMA1369" s="5"/>
      <c r="IMB1369" s="5"/>
      <c r="IMC1369" s="5"/>
      <c r="IMD1369" s="5"/>
      <c r="IME1369" s="5"/>
      <c r="IMF1369" s="5"/>
      <c r="IMG1369" s="5"/>
      <c r="IMH1369" s="5"/>
      <c r="IMI1369" s="5"/>
      <c r="IMJ1369" s="5"/>
      <c r="IMK1369" s="5"/>
      <c r="IML1369" s="5"/>
      <c r="IMM1369" s="5"/>
      <c r="IMN1369" s="5"/>
      <c r="IMO1369" s="5"/>
      <c r="IMP1369" s="5"/>
      <c r="IMQ1369" s="5"/>
      <c r="IMR1369" s="5"/>
      <c r="IMS1369" s="5"/>
      <c r="IMT1369" s="5"/>
      <c r="IMU1369" s="5"/>
      <c r="IMV1369" s="5"/>
      <c r="IMW1369" s="5"/>
      <c r="IMX1369" s="5"/>
      <c r="IMY1369" s="5"/>
      <c r="IMZ1369" s="5"/>
      <c r="INA1369" s="5"/>
      <c r="INB1369" s="5"/>
      <c r="INC1369" s="5"/>
      <c r="IND1369" s="5"/>
      <c r="INE1369" s="5"/>
      <c r="INF1369" s="5"/>
      <c r="ING1369" s="5"/>
      <c r="INH1369" s="5"/>
      <c r="INI1369" s="5"/>
      <c r="INJ1369" s="5"/>
      <c r="INK1369" s="5"/>
      <c r="INL1369" s="5"/>
      <c r="INM1369" s="5"/>
      <c r="INN1369" s="5"/>
      <c r="INO1369" s="5"/>
      <c r="INP1369" s="5"/>
      <c r="INQ1369" s="5"/>
      <c r="INR1369" s="5"/>
      <c r="INS1369" s="5"/>
      <c r="INT1369" s="5"/>
      <c r="INU1369" s="5"/>
      <c r="INV1369" s="5"/>
      <c r="INW1369" s="5"/>
      <c r="INX1369" s="5"/>
      <c r="INY1369" s="5"/>
      <c r="INZ1369" s="5"/>
      <c r="IOA1369" s="5"/>
      <c r="IOB1369" s="5"/>
      <c r="IOC1369" s="5"/>
      <c r="IOD1369" s="5"/>
      <c r="IOE1369" s="5"/>
      <c r="IOF1369" s="5"/>
      <c r="IOG1369" s="5"/>
      <c r="IOH1369" s="5"/>
      <c r="IOI1369" s="5"/>
      <c r="IOJ1369" s="5"/>
      <c r="IOK1369" s="5"/>
      <c r="IOL1369" s="5"/>
      <c r="IOM1369" s="5"/>
      <c r="ION1369" s="5"/>
      <c r="IOO1369" s="5"/>
      <c r="IOP1369" s="5"/>
      <c r="IOQ1369" s="5"/>
      <c r="IOR1369" s="5"/>
      <c r="IOS1369" s="5"/>
      <c r="IOT1369" s="5"/>
      <c r="IOU1369" s="5"/>
      <c r="IOV1369" s="5"/>
      <c r="IOW1369" s="5"/>
      <c r="IOX1369" s="5"/>
      <c r="IOY1369" s="5"/>
      <c r="IOZ1369" s="5"/>
      <c r="IPA1369" s="5"/>
      <c r="IPB1369" s="5"/>
      <c r="IPC1369" s="5"/>
      <c r="IPD1369" s="5"/>
      <c r="IPE1369" s="5"/>
      <c r="IPF1369" s="5"/>
      <c r="IPG1369" s="5"/>
      <c r="IPH1369" s="5"/>
      <c r="IPI1369" s="5"/>
      <c r="IPJ1369" s="5"/>
      <c r="IPK1369" s="5"/>
      <c r="IPL1369" s="5"/>
      <c r="IPM1369" s="5"/>
      <c r="IPN1369" s="5"/>
      <c r="IPO1369" s="5"/>
      <c r="IPP1369" s="5"/>
      <c r="IPQ1369" s="5"/>
      <c r="IPR1369" s="5"/>
      <c r="IPS1369" s="5"/>
      <c r="IPT1369" s="5"/>
      <c r="IPU1369" s="5"/>
      <c r="IPV1369" s="5"/>
      <c r="IPW1369" s="5"/>
      <c r="IPX1369" s="5"/>
      <c r="IPY1369" s="5"/>
      <c r="IPZ1369" s="5"/>
      <c r="IQA1369" s="5"/>
      <c r="IQB1369" s="5"/>
      <c r="IQC1369" s="5"/>
      <c r="IQD1369" s="5"/>
      <c r="IQE1369" s="5"/>
      <c r="IQF1369" s="5"/>
      <c r="IQG1369" s="5"/>
      <c r="IQH1369" s="5"/>
      <c r="IQI1369" s="5"/>
      <c r="IQJ1369" s="5"/>
      <c r="IQK1369" s="5"/>
      <c r="IQL1369" s="5"/>
      <c r="IQM1369" s="5"/>
      <c r="IQN1369" s="5"/>
      <c r="IQO1369" s="5"/>
      <c r="IQP1369" s="5"/>
      <c r="IQQ1369" s="5"/>
      <c r="IQR1369" s="5"/>
      <c r="IQS1369" s="5"/>
      <c r="IQT1369" s="5"/>
      <c r="IQU1369" s="5"/>
      <c r="IQV1369" s="5"/>
      <c r="IQW1369" s="5"/>
      <c r="IQX1369" s="5"/>
      <c r="IQY1369" s="5"/>
      <c r="IQZ1369" s="5"/>
      <c r="IRA1369" s="5"/>
      <c r="IRB1369" s="5"/>
      <c r="IRC1369" s="5"/>
      <c r="IRD1369" s="5"/>
      <c r="IRE1369" s="5"/>
      <c r="IRF1369" s="5"/>
      <c r="IRG1369" s="5"/>
      <c r="IRH1369" s="5"/>
      <c r="IRI1369" s="5"/>
      <c r="IRJ1369" s="5"/>
      <c r="IRK1369" s="5"/>
      <c r="IRL1369" s="5"/>
      <c r="IRM1369" s="5"/>
      <c r="IRN1369" s="5"/>
      <c r="IRO1369" s="5"/>
      <c r="IRP1369" s="5"/>
      <c r="IRQ1369" s="5"/>
      <c r="IRR1369" s="5"/>
      <c r="IRS1369" s="5"/>
      <c r="IRT1369" s="5"/>
      <c r="IRU1369" s="5"/>
      <c r="IRV1369" s="5"/>
      <c r="IRW1369" s="5"/>
      <c r="IRX1369" s="5"/>
      <c r="IRY1369" s="5"/>
      <c r="IRZ1369" s="5"/>
      <c r="ISA1369" s="5"/>
      <c r="ISB1369" s="5"/>
      <c r="ISC1369" s="5"/>
      <c r="ISD1369" s="5"/>
      <c r="ISE1369" s="5"/>
      <c r="ISF1369" s="5"/>
      <c r="ISG1369" s="5"/>
      <c r="ISH1369" s="5"/>
      <c r="ISI1369" s="5"/>
      <c r="ISJ1369" s="5"/>
      <c r="ISK1369" s="5"/>
      <c r="ISL1369" s="5"/>
      <c r="ISM1369" s="5"/>
      <c r="ISN1369" s="5"/>
      <c r="ISO1369" s="5"/>
      <c r="ISP1369" s="5"/>
      <c r="ISQ1369" s="5"/>
      <c r="ISR1369" s="5"/>
      <c r="ISS1369" s="5"/>
      <c r="IST1369" s="5"/>
      <c r="ISU1369" s="5"/>
      <c r="ISV1369" s="5"/>
      <c r="ISW1369" s="5"/>
      <c r="ISX1369" s="5"/>
      <c r="ISY1369" s="5"/>
      <c r="ISZ1369" s="5"/>
      <c r="ITA1369" s="5"/>
      <c r="ITB1369" s="5"/>
      <c r="ITC1369" s="5"/>
      <c r="ITD1369" s="5"/>
      <c r="ITE1369" s="5"/>
      <c r="ITF1369" s="5"/>
      <c r="ITG1369" s="5"/>
      <c r="ITH1369" s="5"/>
      <c r="ITI1369" s="5"/>
      <c r="ITJ1369" s="5"/>
      <c r="ITK1369" s="5"/>
      <c r="ITL1369" s="5"/>
      <c r="ITM1369" s="5"/>
      <c r="ITN1369" s="5"/>
      <c r="ITO1369" s="5"/>
      <c r="ITP1369" s="5"/>
      <c r="ITQ1369" s="5"/>
      <c r="ITR1369" s="5"/>
      <c r="ITS1369" s="5"/>
      <c r="ITT1369" s="5"/>
      <c r="ITU1369" s="5"/>
      <c r="ITV1369" s="5"/>
      <c r="ITW1369" s="5"/>
      <c r="ITX1369" s="5"/>
      <c r="ITY1369" s="5"/>
      <c r="ITZ1369" s="5"/>
      <c r="IUA1369" s="5"/>
      <c r="IUB1369" s="5"/>
      <c r="IUC1369" s="5"/>
      <c r="IUD1369" s="5"/>
      <c r="IUE1369" s="5"/>
      <c r="IUF1369" s="5"/>
      <c r="IUG1369" s="5"/>
      <c r="IUH1369" s="5"/>
      <c r="IUI1369" s="5"/>
      <c r="IUJ1369" s="5"/>
      <c r="IUK1369" s="5"/>
      <c r="IUL1369" s="5"/>
      <c r="IUM1369" s="5"/>
      <c r="IUN1369" s="5"/>
      <c r="IUO1369" s="5"/>
      <c r="IUP1369" s="5"/>
      <c r="IUQ1369" s="5"/>
      <c r="IUR1369" s="5"/>
      <c r="IUS1369" s="5"/>
      <c r="IUT1369" s="5"/>
      <c r="IUU1369" s="5"/>
      <c r="IUV1369" s="5"/>
      <c r="IUW1369" s="5"/>
      <c r="IUX1369" s="5"/>
      <c r="IUY1369" s="5"/>
      <c r="IUZ1369" s="5"/>
      <c r="IVA1369" s="5"/>
      <c r="IVB1369" s="5"/>
      <c r="IVC1369" s="5"/>
      <c r="IVD1369" s="5"/>
      <c r="IVE1369" s="5"/>
      <c r="IVF1369" s="5"/>
      <c r="IVG1369" s="5"/>
      <c r="IVH1369" s="5"/>
      <c r="IVI1369" s="5"/>
      <c r="IVJ1369" s="5"/>
      <c r="IVK1369" s="5"/>
      <c r="IVL1369" s="5"/>
      <c r="IVM1369" s="5"/>
      <c r="IVN1369" s="5"/>
      <c r="IVO1369" s="5"/>
      <c r="IVP1369" s="5"/>
      <c r="IVQ1369" s="5"/>
      <c r="IVR1369" s="5"/>
      <c r="IVS1369" s="5"/>
      <c r="IVT1369" s="5"/>
      <c r="IVU1369" s="5"/>
      <c r="IVV1369" s="5"/>
      <c r="IVW1369" s="5"/>
      <c r="IVX1369" s="5"/>
      <c r="IVY1369" s="5"/>
      <c r="IVZ1369" s="5"/>
      <c r="IWA1369" s="5"/>
      <c r="IWB1369" s="5"/>
      <c r="IWC1369" s="5"/>
      <c r="IWD1369" s="5"/>
      <c r="IWE1369" s="5"/>
      <c r="IWF1369" s="5"/>
      <c r="IWG1369" s="5"/>
      <c r="IWH1369" s="5"/>
      <c r="IWI1369" s="5"/>
      <c r="IWJ1369" s="5"/>
      <c r="IWK1369" s="5"/>
      <c r="IWL1369" s="5"/>
      <c r="IWM1369" s="5"/>
      <c r="IWN1369" s="5"/>
      <c r="IWO1369" s="5"/>
      <c r="IWP1369" s="5"/>
      <c r="IWQ1369" s="5"/>
      <c r="IWR1369" s="5"/>
      <c r="IWS1369" s="5"/>
      <c r="IWT1369" s="5"/>
      <c r="IWU1369" s="5"/>
      <c r="IWV1369" s="5"/>
      <c r="IWW1369" s="5"/>
      <c r="IWX1369" s="5"/>
      <c r="IWY1369" s="5"/>
      <c r="IWZ1369" s="5"/>
      <c r="IXA1369" s="5"/>
      <c r="IXB1369" s="5"/>
      <c r="IXC1369" s="5"/>
      <c r="IXD1369" s="5"/>
      <c r="IXE1369" s="5"/>
      <c r="IXF1369" s="5"/>
      <c r="IXG1369" s="5"/>
      <c r="IXH1369" s="5"/>
      <c r="IXI1369" s="5"/>
      <c r="IXJ1369" s="5"/>
      <c r="IXK1369" s="5"/>
      <c r="IXL1369" s="5"/>
      <c r="IXM1369" s="5"/>
      <c r="IXN1369" s="5"/>
      <c r="IXO1369" s="5"/>
      <c r="IXP1369" s="5"/>
      <c r="IXQ1369" s="5"/>
      <c r="IXR1369" s="5"/>
      <c r="IXS1369" s="5"/>
      <c r="IXT1369" s="5"/>
      <c r="IXU1369" s="5"/>
      <c r="IXV1369" s="5"/>
      <c r="IXW1369" s="5"/>
      <c r="IXX1369" s="5"/>
      <c r="IXY1369" s="5"/>
      <c r="IXZ1369" s="5"/>
      <c r="IYA1369" s="5"/>
      <c r="IYB1369" s="5"/>
      <c r="IYC1369" s="5"/>
      <c r="IYD1369" s="5"/>
      <c r="IYE1369" s="5"/>
      <c r="IYF1369" s="5"/>
      <c r="IYG1369" s="5"/>
      <c r="IYH1369" s="5"/>
      <c r="IYI1369" s="5"/>
      <c r="IYJ1369" s="5"/>
      <c r="IYK1369" s="5"/>
      <c r="IYL1369" s="5"/>
      <c r="IYM1369" s="5"/>
      <c r="IYN1369" s="5"/>
      <c r="IYO1369" s="5"/>
      <c r="IYP1369" s="5"/>
      <c r="IYQ1369" s="5"/>
      <c r="IYR1369" s="5"/>
      <c r="IYS1369" s="5"/>
      <c r="IYT1369" s="5"/>
      <c r="IYU1369" s="5"/>
      <c r="IYV1369" s="5"/>
      <c r="IYW1369" s="5"/>
      <c r="IYX1369" s="5"/>
      <c r="IYY1369" s="5"/>
      <c r="IYZ1369" s="5"/>
      <c r="IZA1369" s="5"/>
      <c r="IZB1369" s="5"/>
      <c r="IZC1369" s="5"/>
      <c r="IZD1369" s="5"/>
      <c r="IZE1369" s="5"/>
      <c r="IZF1369" s="5"/>
      <c r="IZG1369" s="5"/>
      <c r="IZH1369" s="5"/>
      <c r="IZI1369" s="5"/>
      <c r="IZJ1369" s="5"/>
      <c r="IZK1369" s="5"/>
      <c r="IZL1369" s="5"/>
      <c r="IZM1369" s="5"/>
      <c r="IZN1369" s="5"/>
      <c r="IZO1369" s="5"/>
      <c r="IZP1369" s="5"/>
      <c r="IZQ1369" s="5"/>
      <c r="IZR1369" s="5"/>
      <c r="IZS1369" s="5"/>
      <c r="IZT1369" s="5"/>
      <c r="IZU1369" s="5"/>
      <c r="IZV1369" s="5"/>
      <c r="IZW1369" s="5"/>
      <c r="IZX1369" s="5"/>
      <c r="IZY1369" s="5"/>
      <c r="IZZ1369" s="5"/>
      <c r="JAA1369" s="5"/>
      <c r="JAB1369" s="5"/>
      <c r="JAC1369" s="5"/>
      <c r="JAD1369" s="5"/>
      <c r="JAE1369" s="5"/>
      <c r="JAF1369" s="5"/>
      <c r="JAG1369" s="5"/>
      <c r="JAH1369" s="5"/>
      <c r="JAI1369" s="5"/>
      <c r="JAJ1369" s="5"/>
      <c r="JAK1369" s="5"/>
      <c r="JAL1369" s="5"/>
      <c r="JAM1369" s="5"/>
      <c r="JAN1369" s="5"/>
      <c r="JAO1369" s="5"/>
      <c r="JAP1369" s="5"/>
      <c r="JAQ1369" s="5"/>
      <c r="JAR1369" s="5"/>
      <c r="JAS1369" s="5"/>
      <c r="JAT1369" s="5"/>
      <c r="JAU1369" s="5"/>
      <c r="JAV1369" s="5"/>
      <c r="JAW1369" s="5"/>
      <c r="JAX1369" s="5"/>
      <c r="JAY1369" s="5"/>
      <c r="JAZ1369" s="5"/>
      <c r="JBA1369" s="5"/>
      <c r="JBB1369" s="5"/>
      <c r="JBC1369" s="5"/>
      <c r="JBD1369" s="5"/>
      <c r="JBE1369" s="5"/>
      <c r="JBF1369" s="5"/>
      <c r="JBG1369" s="5"/>
      <c r="JBH1369" s="5"/>
      <c r="JBI1369" s="5"/>
      <c r="JBJ1369" s="5"/>
      <c r="JBK1369" s="5"/>
      <c r="JBL1369" s="5"/>
      <c r="JBM1369" s="5"/>
      <c r="JBN1369" s="5"/>
      <c r="JBO1369" s="5"/>
      <c r="JBP1369" s="5"/>
      <c r="JBQ1369" s="5"/>
      <c r="JBR1369" s="5"/>
      <c r="JBS1369" s="5"/>
      <c r="JBT1369" s="5"/>
      <c r="JBU1369" s="5"/>
      <c r="JBV1369" s="5"/>
      <c r="JBW1369" s="5"/>
      <c r="JBX1369" s="5"/>
      <c r="JBY1369" s="5"/>
      <c r="JBZ1369" s="5"/>
      <c r="JCA1369" s="5"/>
      <c r="JCB1369" s="5"/>
      <c r="JCC1369" s="5"/>
      <c r="JCD1369" s="5"/>
      <c r="JCE1369" s="5"/>
      <c r="JCF1369" s="5"/>
      <c r="JCG1369" s="5"/>
      <c r="JCH1369" s="5"/>
      <c r="JCI1369" s="5"/>
      <c r="JCJ1369" s="5"/>
      <c r="JCK1369" s="5"/>
      <c r="JCL1369" s="5"/>
      <c r="JCM1369" s="5"/>
      <c r="JCN1369" s="5"/>
      <c r="JCO1369" s="5"/>
      <c r="JCP1369" s="5"/>
      <c r="JCQ1369" s="5"/>
      <c r="JCR1369" s="5"/>
      <c r="JCS1369" s="5"/>
      <c r="JCT1369" s="5"/>
      <c r="JCU1369" s="5"/>
      <c r="JCV1369" s="5"/>
      <c r="JCW1369" s="5"/>
      <c r="JCX1369" s="5"/>
      <c r="JCY1369" s="5"/>
      <c r="JCZ1369" s="5"/>
      <c r="JDA1369" s="5"/>
      <c r="JDB1369" s="5"/>
      <c r="JDC1369" s="5"/>
      <c r="JDD1369" s="5"/>
      <c r="JDE1369" s="5"/>
      <c r="JDF1369" s="5"/>
      <c r="JDG1369" s="5"/>
      <c r="JDH1369" s="5"/>
      <c r="JDI1369" s="5"/>
      <c r="JDJ1369" s="5"/>
      <c r="JDK1369" s="5"/>
      <c r="JDL1369" s="5"/>
      <c r="JDM1369" s="5"/>
      <c r="JDN1369" s="5"/>
      <c r="JDO1369" s="5"/>
      <c r="JDP1369" s="5"/>
      <c r="JDQ1369" s="5"/>
      <c r="JDR1369" s="5"/>
      <c r="JDS1369" s="5"/>
      <c r="JDT1369" s="5"/>
      <c r="JDU1369" s="5"/>
      <c r="JDV1369" s="5"/>
      <c r="JDW1369" s="5"/>
      <c r="JDX1369" s="5"/>
      <c r="JDY1369" s="5"/>
      <c r="JDZ1369" s="5"/>
      <c r="JEA1369" s="5"/>
      <c r="JEB1369" s="5"/>
      <c r="JEC1369" s="5"/>
      <c r="JED1369" s="5"/>
      <c r="JEE1369" s="5"/>
      <c r="JEF1369" s="5"/>
      <c r="JEG1369" s="5"/>
      <c r="JEH1369" s="5"/>
      <c r="JEI1369" s="5"/>
      <c r="JEJ1369" s="5"/>
      <c r="JEK1369" s="5"/>
      <c r="JEL1369" s="5"/>
      <c r="JEM1369" s="5"/>
      <c r="JEN1369" s="5"/>
      <c r="JEO1369" s="5"/>
      <c r="JEP1369" s="5"/>
      <c r="JEQ1369" s="5"/>
      <c r="JER1369" s="5"/>
      <c r="JES1369" s="5"/>
      <c r="JET1369" s="5"/>
      <c r="JEU1369" s="5"/>
      <c r="JEV1369" s="5"/>
      <c r="JEW1369" s="5"/>
      <c r="JEX1369" s="5"/>
      <c r="JEY1369" s="5"/>
      <c r="JEZ1369" s="5"/>
      <c r="JFA1369" s="5"/>
      <c r="JFB1369" s="5"/>
      <c r="JFC1369" s="5"/>
      <c r="JFD1369" s="5"/>
      <c r="JFE1369" s="5"/>
      <c r="JFF1369" s="5"/>
      <c r="JFG1369" s="5"/>
      <c r="JFH1369" s="5"/>
      <c r="JFI1369" s="5"/>
      <c r="JFJ1369" s="5"/>
      <c r="JFK1369" s="5"/>
      <c r="JFL1369" s="5"/>
      <c r="JFM1369" s="5"/>
      <c r="JFN1369" s="5"/>
      <c r="JFO1369" s="5"/>
      <c r="JFP1369" s="5"/>
      <c r="JFQ1369" s="5"/>
      <c r="JFR1369" s="5"/>
      <c r="JFS1369" s="5"/>
      <c r="JFT1369" s="5"/>
      <c r="JFU1369" s="5"/>
      <c r="JFV1369" s="5"/>
      <c r="JFW1369" s="5"/>
      <c r="JFX1369" s="5"/>
      <c r="JFY1369" s="5"/>
      <c r="JFZ1369" s="5"/>
      <c r="JGA1369" s="5"/>
      <c r="JGB1369" s="5"/>
      <c r="JGC1369" s="5"/>
      <c r="JGD1369" s="5"/>
      <c r="JGE1369" s="5"/>
      <c r="JGF1369" s="5"/>
      <c r="JGG1369" s="5"/>
      <c r="JGH1369" s="5"/>
      <c r="JGI1369" s="5"/>
      <c r="JGJ1369" s="5"/>
      <c r="JGK1369" s="5"/>
      <c r="JGL1369" s="5"/>
      <c r="JGM1369" s="5"/>
      <c r="JGN1369" s="5"/>
      <c r="JGO1369" s="5"/>
      <c r="JGP1369" s="5"/>
      <c r="JGQ1369" s="5"/>
      <c r="JGR1369" s="5"/>
      <c r="JGS1369" s="5"/>
      <c r="JGT1369" s="5"/>
      <c r="JGU1369" s="5"/>
      <c r="JGV1369" s="5"/>
      <c r="JGW1369" s="5"/>
      <c r="JGX1369" s="5"/>
      <c r="JGY1369" s="5"/>
      <c r="JGZ1369" s="5"/>
      <c r="JHA1369" s="5"/>
      <c r="JHB1369" s="5"/>
      <c r="JHC1369" s="5"/>
      <c r="JHD1369" s="5"/>
      <c r="JHE1369" s="5"/>
      <c r="JHF1369" s="5"/>
      <c r="JHG1369" s="5"/>
      <c r="JHH1369" s="5"/>
      <c r="JHI1369" s="5"/>
      <c r="JHJ1369" s="5"/>
      <c r="JHK1369" s="5"/>
      <c r="JHL1369" s="5"/>
      <c r="JHM1369" s="5"/>
      <c r="JHN1369" s="5"/>
      <c r="JHO1369" s="5"/>
      <c r="JHP1369" s="5"/>
      <c r="JHQ1369" s="5"/>
      <c r="JHR1369" s="5"/>
      <c r="JHS1369" s="5"/>
      <c r="JHT1369" s="5"/>
      <c r="JHU1369" s="5"/>
      <c r="JHV1369" s="5"/>
      <c r="JHW1369" s="5"/>
      <c r="JHX1369" s="5"/>
      <c r="JHY1369" s="5"/>
      <c r="JHZ1369" s="5"/>
      <c r="JIA1369" s="5"/>
      <c r="JIB1369" s="5"/>
      <c r="JIC1369" s="5"/>
      <c r="JID1369" s="5"/>
      <c r="JIE1369" s="5"/>
      <c r="JIF1369" s="5"/>
      <c r="JIG1369" s="5"/>
      <c r="JIH1369" s="5"/>
      <c r="JII1369" s="5"/>
      <c r="JIJ1369" s="5"/>
      <c r="JIK1369" s="5"/>
      <c r="JIL1369" s="5"/>
      <c r="JIM1369" s="5"/>
      <c r="JIN1369" s="5"/>
      <c r="JIO1369" s="5"/>
      <c r="JIP1369" s="5"/>
      <c r="JIQ1369" s="5"/>
      <c r="JIR1369" s="5"/>
      <c r="JIS1369" s="5"/>
      <c r="JIT1369" s="5"/>
      <c r="JIU1369" s="5"/>
      <c r="JIV1369" s="5"/>
      <c r="JIW1369" s="5"/>
      <c r="JIX1369" s="5"/>
      <c r="JIY1369" s="5"/>
      <c r="JIZ1369" s="5"/>
      <c r="JJA1369" s="5"/>
      <c r="JJB1369" s="5"/>
      <c r="JJC1369" s="5"/>
      <c r="JJD1369" s="5"/>
      <c r="JJE1369" s="5"/>
      <c r="JJF1369" s="5"/>
      <c r="JJG1369" s="5"/>
      <c r="JJH1369" s="5"/>
      <c r="JJI1369" s="5"/>
      <c r="JJJ1369" s="5"/>
      <c r="JJK1369" s="5"/>
      <c r="JJL1369" s="5"/>
      <c r="JJM1369" s="5"/>
      <c r="JJN1369" s="5"/>
      <c r="JJO1369" s="5"/>
      <c r="JJP1369" s="5"/>
      <c r="JJQ1369" s="5"/>
      <c r="JJR1369" s="5"/>
      <c r="JJS1369" s="5"/>
      <c r="JJT1369" s="5"/>
      <c r="JJU1369" s="5"/>
      <c r="JJV1369" s="5"/>
      <c r="JJW1369" s="5"/>
      <c r="JJX1369" s="5"/>
      <c r="JJY1369" s="5"/>
      <c r="JJZ1369" s="5"/>
      <c r="JKA1369" s="5"/>
      <c r="JKB1369" s="5"/>
      <c r="JKC1369" s="5"/>
      <c r="JKD1369" s="5"/>
      <c r="JKE1369" s="5"/>
      <c r="JKF1369" s="5"/>
      <c r="JKG1369" s="5"/>
      <c r="JKH1369" s="5"/>
      <c r="JKI1369" s="5"/>
      <c r="JKJ1369" s="5"/>
      <c r="JKK1369" s="5"/>
      <c r="JKL1369" s="5"/>
      <c r="JKM1369" s="5"/>
      <c r="JKN1369" s="5"/>
      <c r="JKO1369" s="5"/>
      <c r="JKP1369" s="5"/>
      <c r="JKQ1369" s="5"/>
      <c r="JKR1369" s="5"/>
      <c r="JKS1369" s="5"/>
      <c r="JKT1369" s="5"/>
      <c r="JKU1369" s="5"/>
      <c r="JKV1369" s="5"/>
      <c r="JKW1369" s="5"/>
      <c r="JKX1369" s="5"/>
      <c r="JKY1369" s="5"/>
      <c r="JKZ1369" s="5"/>
      <c r="JLA1369" s="5"/>
      <c r="JLB1369" s="5"/>
      <c r="JLC1369" s="5"/>
      <c r="JLD1369" s="5"/>
      <c r="JLE1369" s="5"/>
      <c r="JLF1369" s="5"/>
      <c r="JLG1369" s="5"/>
      <c r="JLH1369" s="5"/>
      <c r="JLI1369" s="5"/>
      <c r="JLJ1369" s="5"/>
      <c r="JLK1369" s="5"/>
      <c r="JLL1369" s="5"/>
      <c r="JLM1369" s="5"/>
      <c r="JLN1369" s="5"/>
      <c r="JLO1369" s="5"/>
      <c r="JLP1369" s="5"/>
      <c r="JLQ1369" s="5"/>
      <c r="JLR1369" s="5"/>
      <c r="JLS1369" s="5"/>
      <c r="JLT1369" s="5"/>
      <c r="JLU1369" s="5"/>
      <c r="JLV1369" s="5"/>
      <c r="JLW1369" s="5"/>
      <c r="JLX1369" s="5"/>
      <c r="JLY1369" s="5"/>
      <c r="JLZ1369" s="5"/>
      <c r="JMA1369" s="5"/>
      <c r="JMB1369" s="5"/>
      <c r="JMC1369" s="5"/>
      <c r="JMD1369" s="5"/>
      <c r="JME1369" s="5"/>
      <c r="JMF1369" s="5"/>
      <c r="JMG1369" s="5"/>
      <c r="JMH1369" s="5"/>
      <c r="JMI1369" s="5"/>
      <c r="JMJ1369" s="5"/>
      <c r="JMK1369" s="5"/>
      <c r="JML1369" s="5"/>
      <c r="JMM1369" s="5"/>
      <c r="JMN1369" s="5"/>
      <c r="JMO1369" s="5"/>
      <c r="JMP1369" s="5"/>
      <c r="JMQ1369" s="5"/>
      <c r="JMR1369" s="5"/>
      <c r="JMS1369" s="5"/>
      <c r="JMT1369" s="5"/>
      <c r="JMU1369" s="5"/>
      <c r="JMV1369" s="5"/>
      <c r="JMW1369" s="5"/>
      <c r="JMX1369" s="5"/>
      <c r="JMY1369" s="5"/>
      <c r="JMZ1369" s="5"/>
      <c r="JNA1369" s="5"/>
      <c r="JNB1369" s="5"/>
      <c r="JNC1369" s="5"/>
      <c r="JND1369" s="5"/>
      <c r="JNE1369" s="5"/>
      <c r="JNF1369" s="5"/>
      <c r="JNG1369" s="5"/>
      <c r="JNH1369" s="5"/>
      <c r="JNI1369" s="5"/>
      <c r="JNJ1369" s="5"/>
      <c r="JNK1369" s="5"/>
      <c r="JNL1369" s="5"/>
      <c r="JNM1369" s="5"/>
      <c r="JNN1369" s="5"/>
      <c r="JNO1369" s="5"/>
      <c r="JNP1369" s="5"/>
      <c r="JNQ1369" s="5"/>
      <c r="JNR1369" s="5"/>
      <c r="JNS1369" s="5"/>
      <c r="JNT1369" s="5"/>
      <c r="JNU1369" s="5"/>
      <c r="JNV1369" s="5"/>
      <c r="JNW1369" s="5"/>
      <c r="JNX1369" s="5"/>
      <c r="JNY1369" s="5"/>
      <c r="JNZ1369" s="5"/>
      <c r="JOA1369" s="5"/>
      <c r="JOB1369" s="5"/>
      <c r="JOC1369" s="5"/>
      <c r="JOD1369" s="5"/>
      <c r="JOE1369" s="5"/>
      <c r="JOF1369" s="5"/>
      <c r="JOG1369" s="5"/>
      <c r="JOH1369" s="5"/>
      <c r="JOI1369" s="5"/>
      <c r="JOJ1369" s="5"/>
      <c r="JOK1369" s="5"/>
      <c r="JOL1369" s="5"/>
      <c r="JOM1369" s="5"/>
      <c r="JON1369" s="5"/>
      <c r="JOO1369" s="5"/>
      <c r="JOP1369" s="5"/>
      <c r="JOQ1369" s="5"/>
      <c r="JOR1369" s="5"/>
      <c r="JOS1369" s="5"/>
      <c r="JOT1369" s="5"/>
      <c r="JOU1369" s="5"/>
      <c r="JOV1369" s="5"/>
      <c r="JOW1369" s="5"/>
      <c r="JOX1369" s="5"/>
      <c r="JOY1369" s="5"/>
      <c r="JOZ1369" s="5"/>
      <c r="JPA1369" s="5"/>
      <c r="JPB1369" s="5"/>
      <c r="JPC1369" s="5"/>
      <c r="JPD1369" s="5"/>
      <c r="JPE1369" s="5"/>
      <c r="JPF1369" s="5"/>
      <c r="JPG1369" s="5"/>
      <c r="JPH1369" s="5"/>
      <c r="JPI1369" s="5"/>
      <c r="JPJ1369" s="5"/>
      <c r="JPK1369" s="5"/>
      <c r="JPL1369" s="5"/>
      <c r="JPM1369" s="5"/>
      <c r="JPN1369" s="5"/>
      <c r="JPO1369" s="5"/>
      <c r="JPP1369" s="5"/>
      <c r="JPQ1369" s="5"/>
      <c r="JPR1369" s="5"/>
      <c r="JPS1369" s="5"/>
      <c r="JPT1369" s="5"/>
      <c r="JPU1369" s="5"/>
      <c r="JPV1369" s="5"/>
      <c r="JPW1369" s="5"/>
      <c r="JPX1369" s="5"/>
      <c r="JPY1369" s="5"/>
      <c r="JPZ1369" s="5"/>
      <c r="JQA1369" s="5"/>
      <c r="JQB1369" s="5"/>
      <c r="JQC1369" s="5"/>
      <c r="JQD1369" s="5"/>
      <c r="JQE1369" s="5"/>
      <c r="JQF1369" s="5"/>
      <c r="JQG1369" s="5"/>
      <c r="JQH1369" s="5"/>
      <c r="JQI1369" s="5"/>
      <c r="JQJ1369" s="5"/>
      <c r="JQK1369" s="5"/>
      <c r="JQL1369" s="5"/>
      <c r="JQM1369" s="5"/>
      <c r="JQN1369" s="5"/>
      <c r="JQO1369" s="5"/>
      <c r="JQP1369" s="5"/>
      <c r="JQQ1369" s="5"/>
      <c r="JQR1369" s="5"/>
      <c r="JQS1369" s="5"/>
      <c r="JQT1369" s="5"/>
      <c r="JQU1369" s="5"/>
      <c r="JQV1369" s="5"/>
      <c r="JQW1369" s="5"/>
      <c r="JQX1369" s="5"/>
      <c r="JQY1369" s="5"/>
      <c r="JQZ1369" s="5"/>
      <c r="JRA1369" s="5"/>
      <c r="JRB1369" s="5"/>
      <c r="JRC1369" s="5"/>
      <c r="JRD1369" s="5"/>
      <c r="JRE1369" s="5"/>
      <c r="JRF1369" s="5"/>
      <c r="JRG1369" s="5"/>
      <c r="JRH1369" s="5"/>
      <c r="JRI1369" s="5"/>
      <c r="JRJ1369" s="5"/>
      <c r="JRK1369" s="5"/>
      <c r="JRL1369" s="5"/>
      <c r="JRM1369" s="5"/>
      <c r="JRN1369" s="5"/>
      <c r="JRO1369" s="5"/>
      <c r="JRP1369" s="5"/>
      <c r="JRQ1369" s="5"/>
      <c r="JRR1369" s="5"/>
      <c r="JRS1369" s="5"/>
      <c r="JRT1369" s="5"/>
      <c r="JRU1369" s="5"/>
      <c r="JRV1369" s="5"/>
      <c r="JRW1369" s="5"/>
      <c r="JRX1369" s="5"/>
      <c r="JRY1369" s="5"/>
      <c r="JRZ1369" s="5"/>
      <c r="JSA1369" s="5"/>
      <c r="JSB1369" s="5"/>
      <c r="JSC1369" s="5"/>
      <c r="JSD1369" s="5"/>
      <c r="JSE1369" s="5"/>
      <c r="JSF1369" s="5"/>
      <c r="JSG1369" s="5"/>
      <c r="JSH1369" s="5"/>
      <c r="JSI1369" s="5"/>
      <c r="JSJ1369" s="5"/>
      <c r="JSK1369" s="5"/>
      <c r="JSL1369" s="5"/>
      <c r="JSM1369" s="5"/>
      <c r="JSN1369" s="5"/>
      <c r="JSO1369" s="5"/>
      <c r="JSP1369" s="5"/>
      <c r="JSQ1369" s="5"/>
      <c r="JSR1369" s="5"/>
      <c r="JSS1369" s="5"/>
      <c r="JST1369" s="5"/>
      <c r="JSU1369" s="5"/>
      <c r="JSV1369" s="5"/>
      <c r="JSW1369" s="5"/>
      <c r="JSX1369" s="5"/>
      <c r="JSY1369" s="5"/>
      <c r="JSZ1369" s="5"/>
      <c r="JTA1369" s="5"/>
      <c r="JTB1369" s="5"/>
      <c r="JTC1369" s="5"/>
      <c r="JTD1369" s="5"/>
      <c r="JTE1369" s="5"/>
      <c r="JTF1369" s="5"/>
      <c r="JTG1369" s="5"/>
      <c r="JTH1369" s="5"/>
      <c r="JTI1369" s="5"/>
      <c r="JTJ1369" s="5"/>
      <c r="JTK1369" s="5"/>
      <c r="JTL1369" s="5"/>
      <c r="JTM1369" s="5"/>
      <c r="JTN1369" s="5"/>
      <c r="JTO1369" s="5"/>
      <c r="JTP1369" s="5"/>
      <c r="JTQ1369" s="5"/>
      <c r="JTR1369" s="5"/>
      <c r="JTS1369" s="5"/>
      <c r="JTT1369" s="5"/>
      <c r="JTU1369" s="5"/>
      <c r="JTV1369" s="5"/>
      <c r="JTW1369" s="5"/>
      <c r="JTX1369" s="5"/>
      <c r="JTY1369" s="5"/>
      <c r="JTZ1369" s="5"/>
      <c r="JUA1369" s="5"/>
      <c r="JUB1369" s="5"/>
      <c r="JUC1369" s="5"/>
      <c r="JUD1369" s="5"/>
      <c r="JUE1369" s="5"/>
      <c r="JUF1369" s="5"/>
      <c r="JUG1369" s="5"/>
      <c r="JUH1369" s="5"/>
      <c r="JUI1369" s="5"/>
      <c r="JUJ1369" s="5"/>
      <c r="JUK1369" s="5"/>
      <c r="JUL1369" s="5"/>
      <c r="JUM1369" s="5"/>
      <c r="JUN1369" s="5"/>
      <c r="JUO1369" s="5"/>
      <c r="JUP1369" s="5"/>
      <c r="JUQ1369" s="5"/>
      <c r="JUR1369" s="5"/>
      <c r="JUS1369" s="5"/>
      <c r="JUT1369" s="5"/>
      <c r="JUU1369" s="5"/>
      <c r="JUV1369" s="5"/>
      <c r="JUW1369" s="5"/>
      <c r="JUX1369" s="5"/>
      <c r="JUY1369" s="5"/>
      <c r="JUZ1369" s="5"/>
      <c r="JVA1369" s="5"/>
      <c r="JVB1369" s="5"/>
      <c r="JVC1369" s="5"/>
      <c r="JVD1369" s="5"/>
      <c r="JVE1369" s="5"/>
      <c r="JVF1369" s="5"/>
      <c r="JVG1369" s="5"/>
      <c r="JVH1369" s="5"/>
      <c r="JVI1369" s="5"/>
      <c r="JVJ1369" s="5"/>
      <c r="JVK1369" s="5"/>
      <c r="JVL1369" s="5"/>
      <c r="JVM1369" s="5"/>
      <c r="JVN1369" s="5"/>
      <c r="JVO1369" s="5"/>
      <c r="JVP1369" s="5"/>
      <c r="JVQ1369" s="5"/>
      <c r="JVR1369" s="5"/>
      <c r="JVS1369" s="5"/>
      <c r="JVT1369" s="5"/>
      <c r="JVU1369" s="5"/>
      <c r="JVV1369" s="5"/>
      <c r="JVW1369" s="5"/>
      <c r="JVX1369" s="5"/>
      <c r="JVY1369" s="5"/>
      <c r="JVZ1369" s="5"/>
      <c r="JWA1369" s="5"/>
      <c r="JWB1369" s="5"/>
      <c r="JWC1369" s="5"/>
      <c r="JWD1369" s="5"/>
      <c r="JWE1369" s="5"/>
      <c r="JWF1369" s="5"/>
      <c r="JWG1369" s="5"/>
      <c r="JWH1369" s="5"/>
      <c r="JWI1369" s="5"/>
      <c r="JWJ1369" s="5"/>
      <c r="JWK1369" s="5"/>
      <c r="JWL1369" s="5"/>
      <c r="JWM1369" s="5"/>
      <c r="JWN1369" s="5"/>
      <c r="JWO1369" s="5"/>
      <c r="JWP1369" s="5"/>
      <c r="JWQ1369" s="5"/>
      <c r="JWR1369" s="5"/>
      <c r="JWS1369" s="5"/>
      <c r="JWT1369" s="5"/>
      <c r="JWU1369" s="5"/>
      <c r="JWV1369" s="5"/>
      <c r="JWW1369" s="5"/>
      <c r="JWX1369" s="5"/>
      <c r="JWY1369" s="5"/>
      <c r="JWZ1369" s="5"/>
      <c r="JXA1369" s="5"/>
      <c r="JXB1369" s="5"/>
      <c r="JXC1369" s="5"/>
      <c r="JXD1369" s="5"/>
      <c r="JXE1369" s="5"/>
      <c r="JXF1369" s="5"/>
      <c r="JXG1369" s="5"/>
      <c r="JXH1369" s="5"/>
      <c r="JXI1369" s="5"/>
      <c r="JXJ1369" s="5"/>
      <c r="JXK1369" s="5"/>
      <c r="JXL1369" s="5"/>
      <c r="JXM1369" s="5"/>
      <c r="JXN1369" s="5"/>
      <c r="JXO1369" s="5"/>
      <c r="JXP1369" s="5"/>
      <c r="JXQ1369" s="5"/>
      <c r="JXR1369" s="5"/>
      <c r="JXS1369" s="5"/>
      <c r="JXT1369" s="5"/>
      <c r="JXU1369" s="5"/>
      <c r="JXV1369" s="5"/>
      <c r="JXW1369" s="5"/>
      <c r="JXX1369" s="5"/>
      <c r="JXY1369" s="5"/>
      <c r="JXZ1369" s="5"/>
      <c r="JYA1369" s="5"/>
      <c r="JYB1369" s="5"/>
      <c r="JYC1369" s="5"/>
      <c r="JYD1369" s="5"/>
      <c r="JYE1369" s="5"/>
      <c r="JYF1369" s="5"/>
      <c r="JYG1369" s="5"/>
      <c r="JYH1369" s="5"/>
      <c r="JYI1369" s="5"/>
      <c r="JYJ1369" s="5"/>
      <c r="JYK1369" s="5"/>
      <c r="JYL1369" s="5"/>
      <c r="JYM1369" s="5"/>
      <c r="JYN1369" s="5"/>
      <c r="JYO1369" s="5"/>
      <c r="JYP1369" s="5"/>
      <c r="JYQ1369" s="5"/>
      <c r="JYR1369" s="5"/>
      <c r="JYS1369" s="5"/>
      <c r="JYT1369" s="5"/>
      <c r="JYU1369" s="5"/>
      <c r="JYV1369" s="5"/>
      <c r="JYW1369" s="5"/>
      <c r="JYX1369" s="5"/>
      <c r="JYY1369" s="5"/>
      <c r="JYZ1369" s="5"/>
      <c r="JZA1369" s="5"/>
      <c r="JZB1369" s="5"/>
      <c r="JZC1369" s="5"/>
      <c r="JZD1369" s="5"/>
      <c r="JZE1369" s="5"/>
      <c r="JZF1369" s="5"/>
      <c r="JZG1369" s="5"/>
      <c r="JZH1369" s="5"/>
      <c r="JZI1369" s="5"/>
      <c r="JZJ1369" s="5"/>
      <c r="JZK1369" s="5"/>
      <c r="JZL1369" s="5"/>
      <c r="JZM1369" s="5"/>
      <c r="JZN1369" s="5"/>
      <c r="JZO1369" s="5"/>
      <c r="JZP1369" s="5"/>
      <c r="JZQ1369" s="5"/>
      <c r="JZR1369" s="5"/>
      <c r="JZS1369" s="5"/>
      <c r="JZT1369" s="5"/>
      <c r="JZU1369" s="5"/>
      <c r="JZV1369" s="5"/>
      <c r="JZW1369" s="5"/>
      <c r="JZX1369" s="5"/>
      <c r="JZY1369" s="5"/>
      <c r="JZZ1369" s="5"/>
      <c r="KAA1369" s="5"/>
      <c r="KAB1369" s="5"/>
      <c r="KAC1369" s="5"/>
      <c r="KAD1369" s="5"/>
      <c r="KAE1369" s="5"/>
      <c r="KAF1369" s="5"/>
      <c r="KAG1369" s="5"/>
      <c r="KAH1369" s="5"/>
      <c r="KAI1369" s="5"/>
      <c r="KAJ1369" s="5"/>
      <c r="KAK1369" s="5"/>
      <c r="KAL1369" s="5"/>
      <c r="KAM1369" s="5"/>
      <c r="KAN1369" s="5"/>
      <c r="KAO1369" s="5"/>
      <c r="KAP1369" s="5"/>
      <c r="KAQ1369" s="5"/>
      <c r="KAR1369" s="5"/>
      <c r="KAS1369" s="5"/>
      <c r="KAT1369" s="5"/>
      <c r="KAU1369" s="5"/>
      <c r="KAV1369" s="5"/>
      <c r="KAW1369" s="5"/>
      <c r="KAX1369" s="5"/>
      <c r="KAY1369" s="5"/>
      <c r="KAZ1369" s="5"/>
      <c r="KBA1369" s="5"/>
      <c r="KBB1369" s="5"/>
      <c r="KBC1369" s="5"/>
      <c r="KBD1369" s="5"/>
      <c r="KBE1369" s="5"/>
      <c r="KBF1369" s="5"/>
      <c r="KBG1369" s="5"/>
      <c r="KBH1369" s="5"/>
      <c r="KBI1369" s="5"/>
      <c r="KBJ1369" s="5"/>
      <c r="KBK1369" s="5"/>
      <c r="KBL1369" s="5"/>
      <c r="KBM1369" s="5"/>
      <c r="KBN1369" s="5"/>
      <c r="KBO1369" s="5"/>
      <c r="KBP1369" s="5"/>
      <c r="KBQ1369" s="5"/>
      <c r="KBR1369" s="5"/>
      <c r="KBS1369" s="5"/>
      <c r="KBT1369" s="5"/>
      <c r="KBU1369" s="5"/>
      <c r="KBV1369" s="5"/>
      <c r="KBW1369" s="5"/>
      <c r="KBX1369" s="5"/>
      <c r="KBY1369" s="5"/>
      <c r="KBZ1369" s="5"/>
      <c r="KCA1369" s="5"/>
      <c r="KCB1369" s="5"/>
      <c r="KCC1369" s="5"/>
      <c r="KCD1369" s="5"/>
      <c r="KCE1369" s="5"/>
      <c r="KCF1369" s="5"/>
      <c r="KCG1369" s="5"/>
      <c r="KCH1369" s="5"/>
      <c r="KCI1369" s="5"/>
      <c r="KCJ1369" s="5"/>
      <c r="KCK1369" s="5"/>
      <c r="KCL1369" s="5"/>
      <c r="KCM1369" s="5"/>
      <c r="KCN1369" s="5"/>
      <c r="KCO1369" s="5"/>
      <c r="KCP1369" s="5"/>
      <c r="KCQ1369" s="5"/>
      <c r="KCR1369" s="5"/>
      <c r="KCS1369" s="5"/>
      <c r="KCT1369" s="5"/>
      <c r="KCU1369" s="5"/>
      <c r="KCV1369" s="5"/>
      <c r="KCW1369" s="5"/>
      <c r="KCX1369" s="5"/>
      <c r="KCY1369" s="5"/>
      <c r="KCZ1369" s="5"/>
      <c r="KDA1369" s="5"/>
      <c r="KDB1369" s="5"/>
      <c r="KDC1369" s="5"/>
      <c r="KDD1369" s="5"/>
      <c r="KDE1369" s="5"/>
      <c r="KDF1369" s="5"/>
      <c r="KDG1369" s="5"/>
      <c r="KDH1369" s="5"/>
      <c r="KDI1369" s="5"/>
      <c r="KDJ1369" s="5"/>
      <c r="KDK1369" s="5"/>
      <c r="KDL1369" s="5"/>
      <c r="KDM1369" s="5"/>
      <c r="KDN1369" s="5"/>
      <c r="KDO1369" s="5"/>
      <c r="KDP1369" s="5"/>
      <c r="KDQ1369" s="5"/>
      <c r="KDR1369" s="5"/>
      <c r="KDS1369" s="5"/>
      <c r="KDT1369" s="5"/>
      <c r="KDU1369" s="5"/>
      <c r="KDV1369" s="5"/>
      <c r="KDW1369" s="5"/>
      <c r="KDX1369" s="5"/>
      <c r="KDY1369" s="5"/>
      <c r="KDZ1369" s="5"/>
      <c r="KEA1369" s="5"/>
      <c r="KEB1369" s="5"/>
      <c r="KEC1369" s="5"/>
      <c r="KED1369" s="5"/>
      <c r="KEE1369" s="5"/>
      <c r="KEF1369" s="5"/>
      <c r="KEG1369" s="5"/>
      <c r="KEH1369" s="5"/>
      <c r="KEI1369" s="5"/>
      <c r="KEJ1369" s="5"/>
      <c r="KEK1369" s="5"/>
      <c r="KEL1369" s="5"/>
      <c r="KEM1369" s="5"/>
      <c r="KEN1369" s="5"/>
      <c r="KEO1369" s="5"/>
      <c r="KEP1369" s="5"/>
      <c r="KEQ1369" s="5"/>
      <c r="KER1369" s="5"/>
      <c r="KES1369" s="5"/>
      <c r="KET1369" s="5"/>
      <c r="KEU1369" s="5"/>
      <c r="KEV1369" s="5"/>
      <c r="KEW1369" s="5"/>
      <c r="KEX1369" s="5"/>
      <c r="KEY1369" s="5"/>
      <c r="KEZ1369" s="5"/>
      <c r="KFA1369" s="5"/>
      <c r="KFB1369" s="5"/>
      <c r="KFC1369" s="5"/>
      <c r="KFD1369" s="5"/>
      <c r="KFE1369" s="5"/>
      <c r="KFF1369" s="5"/>
      <c r="KFG1369" s="5"/>
      <c r="KFH1369" s="5"/>
      <c r="KFI1369" s="5"/>
      <c r="KFJ1369" s="5"/>
      <c r="KFK1369" s="5"/>
      <c r="KFL1369" s="5"/>
      <c r="KFM1369" s="5"/>
      <c r="KFN1369" s="5"/>
      <c r="KFO1369" s="5"/>
      <c r="KFP1369" s="5"/>
      <c r="KFQ1369" s="5"/>
      <c r="KFR1369" s="5"/>
      <c r="KFS1369" s="5"/>
      <c r="KFT1369" s="5"/>
      <c r="KFU1369" s="5"/>
      <c r="KFV1369" s="5"/>
      <c r="KFW1369" s="5"/>
      <c r="KFX1369" s="5"/>
      <c r="KFY1369" s="5"/>
      <c r="KFZ1369" s="5"/>
      <c r="KGA1369" s="5"/>
      <c r="KGB1369" s="5"/>
      <c r="KGC1369" s="5"/>
      <c r="KGD1369" s="5"/>
      <c r="KGE1369" s="5"/>
      <c r="KGF1369" s="5"/>
      <c r="KGG1369" s="5"/>
      <c r="KGH1369" s="5"/>
      <c r="KGI1369" s="5"/>
      <c r="KGJ1369" s="5"/>
      <c r="KGK1369" s="5"/>
      <c r="KGL1369" s="5"/>
      <c r="KGM1369" s="5"/>
      <c r="KGN1369" s="5"/>
      <c r="KGO1369" s="5"/>
      <c r="KGP1369" s="5"/>
      <c r="KGQ1369" s="5"/>
      <c r="KGR1369" s="5"/>
      <c r="KGS1369" s="5"/>
      <c r="KGT1369" s="5"/>
      <c r="KGU1369" s="5"/>
      <c r="KGV1369" s="5"/>
      <c r="KGW1369" s="5"/>
      <c r="KGX1369" s="5"/>
      <c r="KGY1369" s="5"/>
      <c r="KGZ1369" s="5"/>
      <c r="KHA1369" s="5"/>
      <c r="KHB1369" s="5"/>
      <c r="KHC1369" s="5"/>
      <c r="KHD1369" s="5"/>
      <c r="KHE1369" s="5"/>
      <c r="KHF1369" s="5"/>
      <c r="KHG1369" s="5"/>
      <c r="KHH1369" s="5"/>
      <c r="KHI1369" s="5"/>
      <c r="KHJ1369" s="5"/>
      <c r="KHK1369" s="5"/>
      <c r="KHL1369" s="5"/>
      <c r="KHM1369" s="5"/>
      <c r="KHN1369" s="5"/>
      <c r="KHO1369" s="5"/>
      <c r="KHP1369" s="5"/>
      <c r="KHQ1369" s="5"/>
      <c r="KHR1369" s="5"/>
      <c r="KHS1369" s="5"/>
      <c r="KHT1369" s="5"/>
      <c r="KHU1369" s="5"/>
      <c r="KHV1369" s="5"/>
      <c r="KHW1369" s="5"/>
      <c r="KHX1369" s="5"/>
      <c r="KHY1369" s="5"/>
      <c r="KHZ1369" s="5"/>
      <c r="KIA1369" s="5"/>
      <c r="KIB1369" s="5"/>
      <c r="KIC1369" s="5"/>
      <c r="KID1369" s="5"/>
      <c r="KIE1369" s="5"/>
      <c r="KIF1369" s="5"/>
      <c r="KIG1369" s="5"/>
      <c r="KIH1369" s="5"/>
      <c r="KII1369" s="5"/>
      <c r="KIJ1369" s="5"/>
      <c r="KIK1369" s="5"/>
      <c r="KIL1369" s="5"/>
      <c r="KIM1369" s="5"/>
      <c r="KIN1369" s="5"/>
      <c r="KIO1369" s="5"/>
      <c r="KIP1369" s="5"/>
      <c r="KIQ1369" s="5"/>
      <c r="KIR1369" s="5"/>
      <c r="KIS1369" s="5"/>
      <c r="KIT1369" s="5"/>
      <c r="KIU1369" s="5"/>
      <c r="KIV1369" s="5"/>
      <c r="KIW1369" s="5"/>
      <c r="KIX1369" s="5"/>
      <c r="KIY1369" s="5"/>
      <c r="KIZ1369" s="5"/>
      <c r="KJA1369" s="5"/>
      <c r="KJB1369" s="5"/>
      <c r="KJC1369" s="5"/>
      <c r="KJD1369" s="5"/>
      <c r="KJE1369" s="5"/>
      <c r="KJF1369" s="5"/>
      <c r="KJG1369" s="5"/>
      <c r="KJH1369" s="5"/>
      <c r="KJI1369" s="5"/>
      <c r="KJJ1369" s="5"/>
      <c r="KJK1369" s="5"/>
      <c r="KJL1369" s="5"/>
      <c r="KJM1369" s="5"/>
      <c r="KJN1369" s="5"/>
      <c r="KJO1369" s="5"/>
      <c r="KJP1369" s="5"/>
      <c r="KJQ1369" s="5"/>
      <c r="KJR1369" s="5"/>
      <c r="KJS1369" s="5"/>
      <c r="KJT1369" s="5"/>
      <c r="KJU1369" s="5"/>
      <c r="KJV1369" s="5"/>
      <c r="KJW1369" s="5"/>
      <c r="KJX1369" s="5"/>
      <c r="KJY1369" s="5"/>
      <c r="KJZ1369" s="5"/>
      <c r="KKA1369" s="5"/>
      <c r="KKB1369" s="5"/>
      <c r="KKC1369" s="5"/>
      <c r="KKD1369" s="5"/>
      <c r="KKE1369" s="5"/>
      <c r="KKF1369" s="5"/>
      <c r="KKG1369" s="5"/>
      <c r="KKH1369" s="5"/>
      <c r="KKI1369" s="5"/>
      <c r="KKJ1369" s="5"/>
      <c r="KKK1369" s="5"/>
      <c r="KKL1369" s="5"/>
      <c r="KKM1369" s="5"/>
      <c r="KKN1369" s="5"/>
      <c r="KKO1369" s="5"/>
      <c r="KKP1369" s="5"/>
      <c r="KKQ1369" s="5"/>
      <c r="KKR1369" s="5"/>
      <c r="KKS1369" s="5"/>
      <c r="KKT1369" s="5"/>
      <c r="KKU1369" s="5"/>
      <c r="KKV1369" s="5"/>
      <c r="KKW1369" s="5"/>
      <c r="KKX1369" s="5"/>
      <c r="KKY1369" s="5"/>
      <c r="KKZ1369" s="5"/>
      <c r="KLA1369" s="5"/>
      <c r="KLB1369" s="5"/>
      <c r="KLC1369" s="5"/>
      <c r="KLD1369" s="5"/>
      <c r="KLE1369" s="5"/>
      <c r="KLF1369" s="5"/>
      <c r="KLG1369" s="5"/>
      <c r="KLH1369" s="5"/>
      <c r="KLI1369" s="5"/>
      <c r="KLJ1369" s="5"/>
      <c r="KLK1369" s="5"/>
      <c r="KLL1369" s="5"/>
      <c r="KLM1369" s="5"/>
      <c r="KLN1369" s="5"/>
      <c r="KLO1369" s="5"/>
      <c r="KLP1369" s="5"/>
      <c r="KLQ1369" s="5"/>
      <c r="KLR1369" s="5"/>
      <c r="KLS1369" s="5"/>
      <c r="KLT1369" s="5"/>
      <c r="KLU1369" s="5"/>
      <c r="KLV1369" s="5"/>
      <c r="KLW1369" s="5"/>
      <c r="KLX1369" s="5"/>
      <c r="KLY1369" s="5"/>
      <c r="KLZ1369" s="5"/>
      <c r="KMA1369" s="5"/>
      <c r="KMB1369" s="5"/>
      <c r="KMC1369" s="5"/>
      <c r="KMD1369" s="5"/>
      <c r="KME1369" s="5"/>
      <c r="KMF1369" s="5"/>
      <c r="KMG1369" s="5"/>
      <c r="KMH1369" s="5"/>
      <c r="KMI1369" s="5"/>
      <c r="KMJ1369" s="5"/>
      <c r="KMK1369" s="5"/>
      <c r="KML1369" s="5"/>
      <c r="KMM1369" s="5"/>
      <c r="KMN1369" s="5"/>
      <c r="KMO1369" s="5"/>
      <c r="KMP1369" s="5"/>
      <c r="KMQ1369" s="5"/>
      <c r="KMR1369" s="5"/>
      <c r="KMS1369" s="5"/>
      <c r="KMT1369" s="5"/>
      <c r="KMU1369" s="5"/>
      <c r="KMV1369" s="5"/>
      <c r="KMW1369" s="5"/>
      <c r="KMX1369" s="5"/>
      <c r="KMY1369" s="5"/>
      <c r="KMZ1369" s="5"/>
      <c r="KNA1369" s="5"/>
      <c r="KNB1369" s="5"/>
      <c r="KNC1369" s="5"/>
      <c r="KND1369" s="5"/>
      <c r="KNE1369" s="5"/>
      <c r="KNF1369" s="5"/>
      <c r="KNG1369" s="5"/>
      <c r="KNH1369" s="5"/>
      <c r="KNI1369" s="5"/>
      <c r="KNJ1369" s="5"/>
      <c r="KNK1369" s="5"/>
      <c r="KNL1369" s="5"/>
      <c r="KNM1369" s="5"/>
      <c r="KNN1369" s="5"/>
      <c r="KNO1369" s="5"/>
      <c r="KNP1369" s="5"/>
      <c r="KNQ1369" s="5"/>
      <c r="KNR1369" s="5"/>
      <c r="KNS1369" s="5"/>
      <c r="KNT1369" s="5"/>
      <c r="KNU1369" s="5"/>
      <c r="KNV1369" s="5"/>
      <c r="KNW1369" s="5"/>
      <c r="KNX1369" s="5"/>
      <c r="KNY1369" s="5"/>
      <c r="KNZ1369" s="5"/>
      <c r="KOA1369" s="5"/>
      <c r="KOB1369" s="5"/>
      <c r="KOC1369" s="5"/>
      <c r="KOD1369" s="5"/>
      <c r="KOE1369" s="5"/>
      <c r="KOF1369" s="5"/>
      <c r="KOG1369" s="5"/>
      <c r="KOH1369" s="5"/>
      <c r="KOI1369" s="5"/>
      <c r="KOJ1369" s="5"/>
      <c r="KOK1369" s="5"/>
      <c r="KOL1369" s="5"/>
      <c r="KOM1369" s="5"/>
      <c r="KON1369" s="5"/>
      <c r="KOO1369" s="5"/>
      <c r="KOP1369" s="5"/>
      <c r="KOQ1369" s="5"/>
      <c r="KOR1369" s="5"/>
      <c r="KOS1369" s="5"/>
      <c r="KOT1369" s="5"/>
      <c r="KOU1369" s="5"/>
      <c r="KOV1369" s="5"/>
      <c r="KOW1369" s="5"/>
      <c r="KOX1369" s="5"/>
      <c r="KOY1369" s="5"/>
      <c r="KOZ1369" s="5"/>
      <c r="KPA1369" s="5"/>
      <c r="KPB1369" s="5"/>
      <c r="KPC1369" s="5"/>
      <c r="KPD1369" s="5"/>
      <c r="KPE1369" s="5"/>
      <c r="KPF1369" s="5"/>
      <c r="KPG1369" s="5"/>
      <c r="KPH1369" s="5"/>
      <c r="KPI1369" s="5"/>
      <c r="KPJ1369" s="5"/>
      <c r="KPK1369" s="5"/>
      <c r="KPL1369" s="5"/>
      <c r="KPM1369" s="5"/>
      <c r="KPN1369" s="5"/>
      <c r="KPO1369" s="5"/>
      <c r="KPP1369" s="5"/>
      <c r="KPQ1369" s="5"/>
      <c r="KPR1369" s="5"/>
      <c r="KPS1369" s="5"/>
      <c r="KPT1369" s="5"/>
      <c r="KPU1369" s="5"/>
      <c r="KPV1369" s="5"/>
      <c r="KPW1369" s="5"/>
      <c r="KPX1369" s="5"/>
      <c r="KPY1369" s="5"/>
      <c r="KPZ1369" s="5"/>
      <c r="KQA1369" s="5"/>
      <c r="KQB1369" s="5"/>
      <c r="KQC1369" s="5"/>
      <c r="KQD1369" s="5"/>
      <c r="KQE1369" s="5"/>
      <c r="KQF1369" s="5"/>
      <c r="KQG1369" s="5"/>
      <c r="KQH1369" s="5"/>
      <c r="KQI1369" s="5"/>
      <c r="KQJ1369" s="5"/>
      <c r="KQK1369" s="5"/>
      <c r="KQL1369" s="5"/>
      <c r="KQM1369" s="5"/>
      <c r="KQN1369" s="5"/>
      <c r="KQO1369" s="5"/>
      <c r="KQP1369" s="5"/>
      <c r="KQQ1369" s="5"/>
      <c r="KQR1369" s="5"/>
      <c r="KQS1369" s="5"/>
      <c r="KQT1369" s="5"/>
      <c r="KQU1369" s="5"/>
      <c r="KQV1369" s="5"/>
      <c r="KQW1369" s="5"/>
      <c r="KQX1369" s="5"/>
      <c r="KQY1369" s="5"/>
      <c r="KQZ1369" s="5"/>
      <c r="KRA1369" s="5"/>
      <c r="KRB1369" s="5"/>
      <c r="KRC1369" s="5"/>
      <c r="KRD1369" s="5"/>
      <c r="KRE1369" s="5"/>
      <c r="KRF1369" s="5"/>
      <c r="KRG1369" s="5"/>
      <c r="KRH1369" s="5"/>
      <c r="KRI1369" s="5"/>
      <c r="KRJ1369" s="5"/>
      <c r="KRK1369" s="5"/>
      <c r="KRL1369" s="5"/>
      <c r="KRM1369" s="5"/>
      <c r="KRN1369" s="5"/>
      <c r="KRO1369" s="5"/>
      <c r="KRP1369" s="5"/>
      <c r="KRQ1369" s="5"/>
      <c r="KRR1369" s="5"/>
      <c r="KRS1369" s="5"/>
      <c r="KRT1369" s="5"/>
      <c r="KRU1369" s="5"/>
      <c r="KRV1369" s="5"/>
      <c r="KRW1369" s="5"/>
      <c r="KRX1369" s="5"/>
      <c r="KRY1369" s="5"/>
      <c r="KRZ1369" s="5"/>
      <c r="KSA1369" s="5"/>
      <c r="KSB1369" s="5"/>
      <c r="KSC1369" s="5"/>
      <c r="KSD1369" s="5"/>
      <c r="KSE1369" s="5"/>
      <c r="KSF1369" s="5"/>
      <c r="KSG1369" s="5"/>
      <c r="KSH1369" s="5"/>
      <c r="KSI1369" s="5"/>
      <c r="KSJ1369" s="5"/>
      <c r="KSK1369" s="5"/>
      <c r="KSL1369" s="5"/>
      <c r="KSM1369" s="5"/>
      <c r="KSN1369" s="5"/>
      <c r="KSO1369" s="5"/>
      <c r="KSP1369" s="5"/>
      <c r="KSQ1369" s="5"/>
      <c r="KSR1369" s="5"/>
      <c r="KSS1369" s="5"/>
      <c r="KST1369" s="5"/>
      <c r="KSU1369" s="5"/>
      <c r="KSV1369" s="5"/>
      <c r="KSW1369" s="5"/>
      <c r="KSX1369" s="5"/>
      <c r="KSY1369" s="5"/>
      <c r="KSZ1369" s="5"/>
      <c r="KTA1369" s="5"/>
      <c r="KTB1369" s="5"/>
      <c r="KTC1369" s="5"/>
      <c r="KTD1369" s="5"/>
      <c r="KTE1369" s="5"/>
      <c r="KTF1369" s="5"/>
      <c r="KTG1369" s="5"/>
      <c r="KTH1369" s="5"/>
      <c r="KTI1369" s="5"/>
      <c r="KTJ1369" s="5"/>
      <c r="KTK1369" s="5"/>
      <c r="KTL1369" s="5"/>
      <c r="KTM1369" s="5"/>
      <c r="KTN1369" s="5"/>
      <c r="KTO1369" s="5"/>
      <c r="KTP1369" s="5"/>
      <c r="KTQ1369" s="5"/>
      <c r="KTR1369" s="5"/>
      <c r="KTS1369" s="5"/>
      <c r="KTT1369" s="5"/>
      <c r="KTU1369" s="5"/>
      <c r="KTV1369" s="5"/>
      <c r="KTW1369" s="5"/>
      <c r="KTX1369" s="5"/>
      <c r="KTY1369" s="5"/>
      <c r="KTZ1369" s="5"/>
      <c r="KUA1369" s="5"/>
      <c r="KUB1369" s="5"/>
      <c r="KUC1369" s="5"/>
      <c r="KUD1369" s="5"/>
      <c r="KUE1369" s="5"/>
      <c r="KUF1369" s="5"/>
      <c r="KUG1369" s="5"/>
      <c r="KUH1369" s="5"/>
      <c r="KUI1369" s="5"/>
      <c r="KUJ1369" s="5"/>
      <c r="KUK1369" s="5"/>
      <c r="KUL1369" s="5"/>
      <c r="KUM1369" s="5"/>
      <c r="KUN1369" s="5"/>
      <c r="KUO1369" s="5"/>
      <c r="KUP1369" s="5"/>
      <c r="KUQ1369" s="5"/>
      <c r="KUR1369" s="5"/>
      <c r="KUS1369" s="5"/>
      <c r="KUT1369" s="5"/>
      <c r="KUU1369" s="5"/>
      <c r="KUV1369" s="5"/>
      <c r="KUW1369" s="5"/>
      <c r="KUX1369" s="5"/>
      <c r="KUY1369" s="5"/>
      <c r="KUZ1369" s="5"/>
      <c r="KVA1369" s="5"/>
      <c r="KVB1369" s="5"/>
      <c r="KVC1369" s="5"/>
      <c r="KVD1369" s="5"/>
      <c r="KVE1369" s="5"/>
      <c r="KVF1369" s="5"/>
      <c r="KVG1369" s="5"/>
      <c r="KVH1369" s="5"/>
      <c r="KVI1369" s="5"/>
      <c r="KVJ1369" s="5"/>
      <c r="KVK1369" s="5"/>
      <c r="KVL1369" s="5"/>
      <c r="KVM1369" s="5"/>
      <c r="KVN1369" s="5"/>
      <c r="KVO1369" s="5"/>
      <c r="KVP1369" s="5"/>
      <c r="KVQ1369" s="5"/>
      <c r="KVR1369" s="5"/>
      <c r="KVS1369" s="5"/>
      <c r="KVT1369" s="5"/>
      <c r="KVU1369" s="5"/>
      <c r="KVV1369" s="5"/>
      <c r="KVW1369" s="5"/>
      <c r="KVX1369" s="5"/>
      <c r="KVY1369" s="5"/>
      <c r="KVZ1369" s="5"/>
      <c r="KWA1369" s="5"/>
      <c r="KWB1369" s="5"/>
      <c r="KWC1369" s="5"/>
      <c r="KWD1369" s="5"/>
      <c r="KWE1369" s="5"/>
      <c r="KWF1369" s="5"/>
      <c r="KWG1369" s="5"/>
      <c r="KWH1369" s="5"/>
      <c r="KWI1369" s="5"/>
      <c r="KWJ1369" s="5"/>
      <c r="KWK1369" s="5"/>
      <c r="KWL1369" s="5"/>
      <c r="KWM1369" s="5"/>
      <c r="KWN1369" s="5"/>
      <c r="KWO1369" s="5"/>
      <c r="KWP1369" s="5"/>
      <c r="KWQ1369" s="5"/>
      <c r="KWR1369" s="5"/>
      <c r="KWS1369" s="5"/>
      <c r="KWT1369" s="5"/>
      <c r="KWU1369" s="5"/>
      <c r="KWV1369" s="5"/>
      <c r="KWW1369" s="5"/>
      <c r="KWX1369" s="5"/>
      <c r="KWY1369" s="5"/>
      <c r="KWZ1369" s="5"/>
      <c r="KXA1369" s="5"/>
      <c r="KXB1369" s="5"/>
      <c r="KXC1369" s="5"/>
      <c r="KXD1369" s="5"/>
      <c r="KXE1369" s="5"/>
      <c r="KXF1369" s="5"/>
      <c r="KXG1369" s="5"/>
      <c r="KXH1369" s="5"/>
      <c r="KXI1369" s="5"/>
      <c r="KXJ1369" s="5"/>
      <c r="KXK1369" s="5"/>
      <c r="KXL1369" s="5"/>
      <c r="KXM1369" s="5"/>
      <c r="KXN1369" s="5"/>
      <c r="KXO1369" s="5"/>
      <c r="KXP1369" s="5"/>
      <c r="KXQ1369" s="5"/>
      <c r="KXR1369" s="5"/>
      <c r="KXS1369" s="5"/>
      <c r="KXT1369" s="5"/>
      <c r="KXU1369" s="5"/>
      <c r="KXV1369" s="5"/>
      <c r="KXW1369" s="5"/>
      <c r="KXX1369" s="5"/>
      <c r="KXY1369" s="5"/>
      <c r="KXZ1369" s="5"/>
      <c r="KYA1369" s="5"/>
      <c r="KYB1369" s="5"/>
      <c r="KYC1369" s="5"/>
      <c r="KYD1369" s="5"/>
      <c r="KYE1369" s="5"/>
      <c r="KYF1369" s="5"/>
      <c r="KYG1369" s="5"/>
      <c r="KYH1369" s="5"/>
      <c r="KYI1369" s="5"/>
      <c r="KYJ1369" s="5"/>
      <c r="KYK1369" s="5"/>
      <c r="KYL1369" s="5"/>
      <c r="KYM1369" s="5"/>
      <c r="KYN1369" s="5"/>
      <c r="KYO1369" s="5"/>
      <c r="KYP1369" s="5"/>
      <c r="KYQ1369" s="5"/>
      <c r="KYR1369" s="5"/>
      <c r="KYS1369" s="5"/>
      <c r="KYT1369" s="5"/>
      <c r="KYU1369" s="5"/>
      <c r="KYV1369" s="5"/>
      <c r="KYW1369" s="5"/>
      <c r="KYX1369" s="5"/>
      <c r="KYY1369" s="5"/>
      <c r="KYZ1369" s="5"/>
      <c r="KZA1369" s="5"/>
      <c r="KZB1369" s="5"/>
      <c r="KZC1369" s="5"/>
      <c r="KZD1369" s="5"/>
      <c r="KZE1369" s="5"/>
      <c r="KZF1369" s="5"/>
      <c r="KZG1369" s="5"/>
      <c r="KZH1369" s="5"/>
      <c r="KZI1369" s="5"/>
      <c r="KZJ1369" s="5"/>
      <c r="KZK1369" s="5"/>
      <c r="KZL1369" s="5"/>
      <c r="KZM1369" s="5"/>
      <c r="KZN1369" s="5"/>
      <c r="KZO1369" s="5"/>
      <c r="KZP1369" s="5"/>
      <c r="KZQ1369" s="5"/>
      <c r="KZR1369" s="5"/>
      <c r="KZS1369" s="5"/>
      <c r="KZT1369" s="5"/>
      <c r="KZU1369" s="5"/>
      <c r="KZV1369" s="5"/>
      <c r="KZW1369" s="5"/>
      <c r="KZX1369" s="5"/>
      <c r="KZY1369" s="5"/>
      <c r="KZZ1369" s="5"/>
      <c r="LAA1369" s="5"/>
      <c r="LAB1369" s="5"/>
      <c r="LAC1369" s="5"/>
      <c r="LAD1369" s="5"/>
      <c r="LAE1369" s="5"/>
      <c r="LAF1369" s="5"/>
      <c r="LAG1369" s="5"/>
      <c r="LAH1369" s="5"/>
      <c r="LAI1369" s="5"/>
      <c r="LAJ1369" s="5"/>
      <c r="LAK1369" s="5"/>
      <c r="LAL1369" s="5"/>
      <c r="LAM1369" s="5"/>
      <c r="LAN1369" s="5"/>
      <c r="LAO1369" s="5"/>
      <c r="LAP1369" s="5"/>
      <c r="LAQ1369" s="5"/>
      <c r="LAR1369" s="5"/>
      <c r="LAS1369" s="5"/>
      <c r="LAT1369" s="5"/>
      <c r="LAU1369" s="5"/>
      <c r="LAV1369" s="5"/>
      <c r="LAW1369" s="5"/>
      <c r="LAX1369" s="5"/>
      <c r="LAY1369" s="5"/>
      <c r="LAZ1369" s="5"/>
      <c r="LBA1369" s="5"/>
      <c r="LBB1369" s="5"/>
      <c r="LBC1369" s="5"/>
      <c r="LBD1369" s="5"/>
      <c r="LBE1369" s="5"/>
      <c r="LBF1369" s="5"/>
      <c r="LBG1369" s="5"/>
      <c r="LBH1369" s="5"/>
      <c r="LBI1369" s="5"/>
      <c r="LBJ1369" s="5"/>
      <c r="LBK1369" s="5"/>
      <c r="LBL1369" s="5"/>
      <c r="LBM1369" s="5"/>
      <c r="LBN1369" s="5"/>
      <c r="LBO1369" s="5"/>
      <c r="LBP1369" s="5"/>
      <c r="LBQ1369" s="5"/>
      <c r="LBR1369" s="5"/>
      <c r="LBS1369" s="5"/>
      <c r="LBT1369" s="5"/>
      <c r="LBU1369" s="5"/>
      <c r="LBV1369" s="5"/>
      <c r="LBW1369" s="5"/>
      <c r="LBX1369" s="5"/>
      <c r="LBY1369" s="5"/>
      <c r="LBZ1369" s="5"/>
      <c r="LCA1369" s="5"/>
      <c r="LCB1369" s="5"/>
      <c r="LCC1369" s="5"/>
      <c r="LCD1369" s="5"/>
      <c r="LCE1369" s="5"/>
      <c r="LCF1369" s="5"/>
      <c r="LCG1369" s="5"/>
      <c r="LCH1369" s="5"/>
      <c r="LCI1369" s="5"/>
      <c r="LCJ1369" s="5"/>
      <c r="LCK1369" s="5"/>
      <c r="LCL1369" s="5"/>
      <c r="LCM1369" s="5"/>
      <c r="LCN1369" s="5"/>
      <c r="LCO1369" s="5"/>
      <c r="LCP1369" s="5"/>
      <c r="LCQ1369" s="5"/>
      <c r="LCR1369" s="5"/>
      <c r="LCS1369" s="5"/>
      <c r="LCT1369" s="5"/>
      <c r="LCU1369" s="5"/>
      <c r="LCV1369" s="5"/>
      <c r="LCW1369" s="5"/>
      <c r="LCX1369" s="5"/>
      <c r="LCY1369" s="5"/>
      <c r="LCZ1369" s="5"/>
      <c r="LDA1369" s="5"/>
      <c r="LDB1369" s="5"/>
      <c r="LDC1369" s="5"/>
      <c r="LDD1369" s="5"/>
      <c r="LDE1369" s="5"/>
      <c r="LDF1369" s="5"/>
      <c r="LDG1369" s="5"/>
      <c r="LDH1369" s="5"/>
      <c r="LDI1369" s="5"/>
      <c r="LDJ1369" s="5"/>
      <c r="LDK1369" s="5"/>
      <c r="LDL1369" s="5"/>
      <c r="LDM1369" s="5"/>
      <c r="LDN1369" s="5"/>
      <c r="LDO1369" s="5"/>
      <c r="LDP1369" s="5"/>
      <c r="LDQ1369" s="5"/>
      <c r="LDR1369" s="5"/>
      <c r="LDS1369" s="5"/>
      <c r="LDT1369" s="5"/>
      <c r="LDU1369" s="5"/>
      <c r="LDV1369" s="5"/>
      <c r="LDW1369" s="5"/>
      <c r="LDX1369" s="5"/>
      <c r="LDY1369" s="5"/>
      <c r="LDZ1369" s="5"/>
      <c r="LEA1369" s="5"/>
      <c r="LEB1369" s="5"/>
      <c r="LEC1369" s="5"/>
      <c r="LED1369" s="5"/>
      <c r="LEE1369" s="5"/>
      <c r="LEF1369" s="5"/>
      <c r="LEG1369" s="5"/>
      <c r="LEH1369" s="5"/>
      <c r="LEI1369" s="5"/>
      <c r="LEJ1369" s="5"/>
      <c r="LEK1369" s="5"/>
      <c r="LEL1369" s="5"/>
      <c r="LEM1369" s="5"/>
      <c r="LEN1369" s="5"/>
      <c r="LEO1369" s="5"/>
      <c r="LEP1369" s="5"/>
      <c r="LEQ1369" s="5"/>
      <c r="LER1369" s="5"/>
      <c r="LES1369" s="5"/>
      <c r="LET1369" s="5"/>
      <c r="LEU1369" s="5"/>
      <c r="LEV1369" s="5"/>
      <c r="LEW1369" s="5"/>
      <c r="LEX1369" s="5"/>
      <c r="LEY1369" s="5"/>
      <c r="LEZ1369" s="5"/>
      <c r="LFA1369" s="5"/>
      <c r="LFB1369" s="5"/>
      <c r="LFC1369" s="5"/>
      <c r="LFD1369" s="5"/>
      <c r="LFE1369" s="5"/>
      <c r="LFF1369" s="5"/>
      <c r="LFG1369" s="5"/>
      <c r="LFH1369" s="5"/>
      <c r="LFI1369" s="5"/>
      <c r="LFJ1369" s="5"/>
      <c r="LFK1369" s="5"/>
      <c r="LFL1369" s="5"/>
      <c r="LFM1369" s="5"/>
      <c r="LFN1369" s="5"/>
      <c r="LFO1369" s="5"/>
      <c r="LFP1369" s="5"/>
      <c r="LFQ1369" s="5"/>
      <c r="LFR1369" s="5"/>
      <c r="LFS1369" s="5"/>
      <c r="LFT1369" s="5"/>
      <c r="LFU1369" s="5"/>
      <c r="LFV1369" s="5"/>
      <c r="LFW1369" s="5"/>
      <c r="LFX1369" s="5"/>
      <c r="LFY1369" s="5"/>
      <c r="LFZ1369" s="5"/>
      <c r="LGA1369" s="5"/>
      <c r="LGB1369" s="5"/>
      <c r="LGC1369" s="5"/>
      <c r="LGD1369" s="5"/>
      <c r="LGE1369" s="5"/>
      <c r="LGF1369" s="5"/>
      <c r="LGG1369" s="5"/>
      <c r="LGH1369" s="5"/>
      <c r="LGI1369" s="5"/>
      <c r="LGJ1369" s="5"/>
      <c r="LGK1369" s="5"/>
      <c r="LGL1369" s="5"/>
      <c r="LGM1369" s="5"/>
      <c r="LGN1369" s="5"/>
      <c r="LGO1369" s="5"/>
      <c r="LGP1369" s="5"/>
      <c r="LGQ1369" s="5"/>
      <c r="LGR1369" s="5"/>
      <c r="LGS1369" s="5"/>
      <c r="LGT1369" s="5"/>
      <c r="LGU1369" s="5"/>
      <c r="LGV1369" s="5"/>
      <c r="LGW1369" s="5"/>
      <c r="LGX1369" s="5"/>
      <c r="LGY1369" s="5"/>
      <c r="LGZ1369" s="5"/>
      <c r="LHA1369" s="5"/>
      <c r="LHB1369" s="5"/>
      <c r="LHC1369" s="5"/>
      <c r="LHD1369" s="5"/>
      <c r="LHE1369" s="5"/>
      <c r="LHF1369" s="5"/>
      <c r="LHG1369" s="5"/>
      <c r="LHH1369" s="5"/>
      <c r="LHI1369" s="5"/>
      <c r="LHJ1369" s="5"/>
      <c r="LHK1369" s="5"/>
      <c r="LHL1369" s="5"/>
      <c r="LHM1369" s="5"/>
      <c r="LHN1369" s="5"/>
      <c r="LHO1369" s="5"/>
      <c r="LHP1369" s="5"/>
      <c r="LHQ1369" s="5"/>
      <c r="LHR1369" s="5"/>
      <c r="LHS1369" s="5"/>
      <c r="LHT1369" s="5"/>
      <c r="LHU1369" s="5"/>
      <c r="LHV1369" s="5"/>
      <c r="LHW1369" s="5"/>
      <c r="LHX1369" s="5"/>
      <c r="LHY1369" s="5"/>
      <c r="LHZ1369" s="5"/>
      <c r="LIA1369" s="5"/>
      <c r="LIB1369" s="5"/>
      <c r="LIC1369" s="5"/>
      <c r="LID1369" s="5"/>
      <c r="LIE1369" s="5"/>
      <c r="LIF1369" s="5"/>
      <c r="LIG1369" s="5"/>
      <c r="LIH1369" s="5"/>
      <c r="LII1369" s="5"/>
      <c r="LIJ1369" s="5"/>
      <c r="LIK1369" s="5"/>
      <c r="LIL1369" s="5"/>
      <c r="LIM1369" s="5"/>
      <c r="LIN1369" s="5"/>
      <c r="LIO1369" s="5"/>
      <c r="LIP1369" s="5"/>
      <c r="LIQ1369" s="5"/>
      <c r="LIR1369" s="5"/>
      <c r="LIS1369" s="5"/>
      <c r="LIT1369" s="5"/>
      <c r="LIU1369" s="5"/>
      <c r="LIV1369" s="5"/>
      <c r="LIW1369" s="5"/>
      <c r="LIX1369" s="5"/>
      <c r="LIY1369" s="5"/>
      <c r="LIZ1369" s="5"/>
      <c r="LJA1369" s="5"/>
      <c r="LJB1369" s="5"/>
      <c r="LJC1369" s="5"/>
      <c r="LJD1369" s="5"/>
      <c r="LJE1369" s="5"/>
      <c r="LJF1369" s="5"/>
      <c r="LJG1369" s="5"/>
      <c r="LJH1369" s="5"/>
      <c r="LJI1369" s="5"/>
      <c r="LJJ1369" s="5"/>
      <c r="LJK1369" s="5"/>
      <c r="LJL1369" s="5"/>
      <c r="LJM1369" s="5"/>
      <c r="LJN1369" s="5"/>
      <c r="LJO1369" s="5"/>
      <c r="LJP1369" s="5"/>
      <c r="LJQ1369" s="5"/>
      <c r="LJR1369" s="5"/>
      <c r="LJS1369" s="5"/>
      <c r="LJT1369" s="5"/>
      <c r="LJU1369" s="5"/>
      <c r="LJV1369" s="5"/>
      <c r="LJW1369" s="5"/>
      <c r="LJX1369" s="5"/>
      <c r="LJY1369" s="5"/>
      <c r="LJZ1369" s="5"/>
      <c r="LKA1369" s="5"/>
      <c r="LKB1369" s="5"/>
      <c r="LKC1369" s="5"/>
      <c r="LKD1369" s="5"/>
      <c r="LKE1369" s="5"/>
      <c r="LKF1369" s="5"/>
      <c r="LKG1369" s="5"/>
      <c r="LKH1369" s="5"/>
      <c r="LKI1369" s="5"/>
      <c r="LKJ1369" s="5"/>
      <c r="LKK1369" s="5"/>
      <c r="LKL1369" s="5"/>
      <c r="LKM1369" s="5"/>
      <c r="LKN1369" s="5"/>
      <c r="LKO1369" s="5"/>
      <c r="LKP1369" s="5"/>
      <c r="LKQ1369" s="5"/>
      <c r="LKR1369" s="5"/>
      <c r="LKS1369" s="5"/>
      <c r="LKT1369" s="5"/>
      <c r="LKU1369" s="5"/>
      <c r="LKV1369" s="5"/>
      <c r="LKW1369" s="5"/>
      <c r="LKX1369" s="5"/>
      <c r="LKY1369" s="5"/>
      <c r="LKZ1369" s="5"/>
      <c r="LLA1369" s="5"/>
      <c r="LLB1369" s="5"/>
      <c r="LLC1369" s="5"/>
      <c r="LLD1369" s="5"/>
      <c r="LLE1369" s="5"/>
      <c r="LLF1369" s="5"/>
      <c r="LLG1369" s="5"/>
      <c r="LLH1369" s="5"/>
      <c r="LLI1369" s="5"/>
      <c r="LLJ1369" s="5"/>
      <c r="LLK1369" s="5"/>
      <c r="LLL1369" s="5"/>
      <c r="LLM1369" s="5"/>
      <c r="LLN1369" s="5"/>
      <c r="LLO1369" s="5"/>
      <c r="LLP1369" s="5"/>
      <c r="LLQ1369" s="5"/>
      <c r="LLR1369" s="5"/>
      <c r="LLS1369" s="5"/>
      <c r="LLT1369" s="5"/>
      <c r="LLU1369" s="5"/>
      <c r="LLV1369" s="5"/>
      <c r="LLW1369" s="5"/>
      <c r="LLX1369" s="5"/>
      <c r="LLY1369" s="5"/>
      <c r="LLZ1369" s="5"/>
      <c r="LMA1369" s="5"/>
      <c r="LMB1369" s="5"/>
      <c r="LMC1369" s="5"/>
      <c r="LMD1369" s="5"/>
      <c r="LME1369" s="5"/>
      <c r="LMF1369" s="5"/>
      <c r="LMG1369" s="5"/>
      <c r="LMH1369" s="5"/>
      <c r="LMI1369" s="5"/>
      <c r="LMJ1369" s="5"/>
      <c r="LMK1369" s="5"/>
      <c r="LML1369" s="5"/>
      <c r="LMM1369" s="5"/>
      <c r="LMN1369" s="5"/>
      <c r="LMO1369" s="5"/>
      <c r="LMP1369" s="5"/>
      <c r="LMQ1369" s="5"/>
      <c r="LMR1369" s="5"/>
      <c r="LMS1369" s="5"/>
      <c r="LMT1369" s="5"/>
      <c r="LMU1369" s="5"/>
      <c r="LMV1369" s="5"/>
      <c r="LMW1369" s="5"/>
      <c r="LMX1369" s="5"/>
      <c r="LMY1369" s="5"/>
      <c r="LMZ1369" s="5"/>
      <c r="LNA1369" s="5"/>
      <c r="LNB1369" s="5"/>
      <c r="LNC1369" s="5"/>
      <c r="LND1369" s="5"/>
      <c r="LNE1369" s="5"/>
      <c r="LNF1369" s="5"/>
      <c r="LNG1369" s="5"/>
      <c r="LNH1369" s="5"/>
      <c r="LNI1369" s="5"/>
      <c r="LNJ1369" s="5"/>
      <c r="LNK1369" s="5"/>
      <c r="LNL1369" s="5"/>
      <c r="LNM1369" s="5"/>
      <c r="LNN1369" s="5"/>
      <c r="LNO1369" s="5"/>
      <c r="LNP1369" s="5"/>
      <c r="LNQ1369" s="5"/>
      <c r="LNR1369" s="5"/>
      <c r="LNS1369" s="5"/>
      <c r="LNT1369" s="5"/>
      <c r="LNU1369" s="5"/>
      <c r="LNV1369" s="5"/>
      <c r="LNW1369" s="5"/>
      <c r="LNX1369" s="5"/>
      <c r="LNY1369" s="5"/>
      <c r="LNZ1369" s="5"/>
      <c r="LOA1369" s="5"/>
      <c r="LOB1369" s="5"/>
      <c r="LOC1369" s="5"/>
      <c r="LOD1369" s="5"/>
      <c r="LOE1369" s="5"/>
      <c r="LOF1369" s="5"/>
      <c r="LOG1369" s="5"/>
      <c r="LOH1369" s="5"/>
      <c r="LOI1369" s="5"/>
      <c r="LOJ1369" s="5"/>
      <c r="LOK1369" s="5"/>
      <c r="LOL1369" s="5"/>
      <c r="LOM1369" s="5"/>
      <c r="LON1369" s="5"/>
      <c r="LOO1369" s="5"/>
      <c r="LOP1369" s="5"/>
      <c r="LOQ1369" s="5"/>
      <c r="LOR1369" s="5"/>
      <c r="LOS1369" s="5"/>
      <c r="LOT1369" s="5"/>
      <c r="LOU1369" s="5"/>
      <c r="LOV1369" s="5"/>
      <c r="LOW1369" s="5"/>
      <c r="LOX1369" s="5"/>
      <c r="LOY1369" s="5"/>
      <c r="LOZ1369" s="5"/>
      <c r="LPA1369" s="5"/>
      <c r="LPB1369" s="5"/>
      <c r="LPC1369" s="5"/>
      <c r="LPD1369" s="5"/>
      <c r="LPE1369" s="5"/>
      <c r="LPF1369" s="5"/>
      <c r="LPG1369" s="5"/>
      <c r="LPH1369" s="5"/>
      <c r="LPI1369" s="5"/>
      <c r="LPJ1369" s="5"/>
      <c r="LPK1369" s="5"/>
      <c r="LPL1369" s="5"/>
      <c r="LPM1369" s="5"/>
      <c r="LPN1369" s="5"/>
      <c r="LPO1369" s="5"/>
      <c r="LPP1369" s="5"/>
      <c r="LPQ1369" s="5"/>
      <c r="LPR1369" s="5"/>
      <c r="LPS1369" s="5"/>
      <c r="LPT1369" s="5"/>
      <c r="LPU1369" s="5"/>
      <c r="LPV1369" s="5"/>
      <c r="LPW1369" s="5"/>
      <c r="LPX1369" s="5"/>
      <c r="LPY1369" s="5"/>
      <c r="LPZ1369" s="5"/>
      <c r="LQA1369" s="5"/>
      <c r="LQB1369" s="5"/>
      <c r="LQC1369" s="5"/>
      <c r="LQD1369" s="5"/>
      <c r="LQE1369" s="5"/>
      <c r="LQF1369" s="5"/>
      <c r="LQG1369" s="5"/>
      <c r="LQH1369" s="5"/>
      <c r="LQI1369" s="5"/>
      <c r="LQJ1369" s="5"/>
      <c r="LQK1369" s="5"/>
      <c r="LQL1369" s="5"/>
      <c r="LQM1369" s="5"/>
      <c r="LQN1369" s="5"/>
      <c r="LQO1369" s="5"/>
      <c r="LQP1369" s="5"/>
      <c r="LQQ1369" s="5"/>
      <c r="LQR1369" s="5"/>
      <c r="LQS1369" s="5"/>
      <c r="LQT1369" s="5"/>
      <c r="LQU1369" s="5"/>
      <c r="LQV1369" s="5"/>
      <c r="LQW1369" s="5"/>
      <c r="LQX1369" s="5"/>
      <c r="LQY1369" s="5"/>
      <c r="LQZ1369" s="5"/>
      <c r="LRA1369" s="5"/>
      <c r="LRB1369" s="5"/>
      <c r="LRC1369" s="5"/>
      <c r="LRD1369" s="5"/>
      <c r="LRE1369" s="5"/>
      <c r="LRF1369" s="5"/>
      <c r="LRG1369" s="5"/>
      <c r="LRH1369" s="5"/>
      <c r="LRI1369" s="5"/>
      <c r="LRJ1369" s="5"/>
      <c r="LRK1369" s="5"/>
      <c r="LRL1369" s="5"/>
      <c r="LRM1369" s="5"/>
      <c r="LRN1369" s="5"/>
      <c r="LRO1369" s="5"/>
      <c r="LRP1369" s="5"/>
      <c r="LRQ1369" s="5"/>
      <c r="LRR1369" s="5"/>
      <c r="LRS1369" s="5"/>
      <c r="LRT1369" s="5"/>
      <c r="LRU1369" s="5"/>
      <c r="LRV1369" s="5"/>
      <c r="LRW1369" s="5"/>
      <c r="LRX1369" s="5"/>
      <c r="LRY1369" s="5"/>
      <c r="LRZ1369" s="5"/>
      <c r="LSA1369" s="5"/>
      <c r="LSB1369" s="5"/>
      <c r="LSC1369" s="5"/>
      <c r="LSD1369" s="5"/>
      <c r="LSE1369" s="5"/>
      <c r="LSF1369" s="5"/>
      <c r="LSG1369" s="5"/>
      <c r="LSH1369" s="5"/>
      <c r="LSI1369" s="5"/>
      <c r="LSJ1369" s="5"/>
      <c r="LSK1369" s="5"/>
      <c r="LSL1369" s="5"/>
      <c r="LSM1369" s="5"/>
      <c r="LSN1369" s="5"/>
      <c r="LSO1369" s="5"/>
      <c r="LSP1369" s="5"/>
      <c r="LSQ1369" s="5"/>
      <c r="LSR1369" s="5"/>
      <c r="LSS1369" s="5"/>
      <c r="LST1369" s="5"/>
      <c r="LSU1369" s="5"/>
      <c r="LSV1369" s="5"/>
      <c r="LSW1369" s="5"/>
      <c r="LSX1369" s="5"/>
      <c r="LSY1369" s="5"/>
      <c r="LSZ1369" s="5"/>
      <c r="LTA1369" s="5"/>
      <c r="LTB1369" s="5"/>
      <c r="LTC1369" s="5"/>
      <c r="LTD1369" s="5"/>
      <c r="LTE1369" s="5"/>
      <c r="LTF1369" s="5"/>
      <c r="LTG1369" s="5"/>
      <c r="LTH1369" s="5"/>
      <c r="LTI1369" s="5"/>
      <c r="LTJ1369" s="5"/>
      <c r="LTK1369" s="5"/>
      <c r="LTL1369" s="5"/>
      <c r="LTM1369" s="5"/>
      <c r="LTN1369" s="5"/>
      <c r="LTO1369" s="5"/>
      <c r="LTP1369" s="5"/>
      <c r="LTQ1369" s="5"/>
      <c r="LTR1369" s="5"/>
      <c r="LTS1369" s="5"/>
      <c r="LTT1369" s="5"/>
      <c r="LTU1369" s="5"/>
      <c r="LTV1369" s="5"/>
      <c r="LTW1369" s="5"/>
      <c r="LTX1369" s="5"/>
      <c r="LTY1369" s="5"/>
      <c r="LTZ1369" s="5"/>
      <c r="LUA1369" s="5"/>
      <c r="LUB1369" s="5"/>
      <c r="LUC1369" s="5"/>
      <c r="LUD1369" s="5"/>
      <c r="LUE1369" s="5"/>
      <c r="LUF1369" s="5"/>
      <c r="LUG1369" s="5"/>
      <c r="LUH1369" s="5"/>
      <c r="LUI1369" s="5"/>
      <c r="LUJ1369" s="5"/>
      <c r="LUK1369" s="5"/>
      <c r="LUL1369" s="5"/>
      <c r="LUM1369" s="5"/>
      <c r="LUN1369" s="5"/>
      <c r="LUO1369" s="5"/>
      <c r="LUP1369" s="5"/>
      <c r="LUQ1369" s="5"/>
      <c r="LUR1369" s="5"/>
      <c r="LUS1369" s="5"/>
      <c r="LUT1369" s="5"/>
      <c r="LUU1369" s="5"/>
      <c r="LUV1369" s="5"/>
      <c r="LUW1369" s="5"/>
      <c r="LUX1369" s="5"/>
      <c r="LUY1369" s="5"/>
      <c r="LUZ1369" s="5"/>
      <c r="LVA1369" s="5"/>
      <c r="LVB1369" s="5"/>
      <c r="LVC1369" s="5"/>
      <c r="LVD1369" s="5"/>
      <c r="LVE1369" s="5"/>
      <c r="LVF1369" s="5"/>
      <c r="LVG1369" s="5"/>
      <c r="LVH1369" s="5"/>
      <c r="LVI1369" s="5"/>
      <c r="LVJ1369" s="5"/>
      <c r="LVK1369" s="5"/>
      <c r="LVL1369" s="5"/>
      <c r="LVM1369" s="5"/>
      <c r="LVN1369" s="5"/>
      <c r="LVO1369" s="5"/>
      <c r="LVP1369" s="5"/>
      <c r="LVQ1369" s="5"/>
      <c r="LVR1369" s="5"/>
      <c r="LVS1369" s="5"/>
      <c r="LVT1369" s="5"/>
      <c r="LVU1369" s="5"/>
      <c r="LVV1369" s="5"/>
      <c r="LVW1369" s="5"/>
      <c r="LVX1369" s="5"/>
      <c r="LVY1369" s="5"/>
      <c r="LVZ1369" s="5"/>
      <c r="LWA1369" s="5"/>
      <c r="LWB1369" s="5"/>
      <c r="LWC1369" s="5"/>
      <c r="LWD1369" s="5"/>
      <c r="LWE1369" s="5"/>
      <c r="LWF1369" s="5"/>
      <c r="LWG1369" s="5"/>
      <c r="LWH1369" s="5"/>
      <c r="LWI1369" s="5"/>
      <c r="LWJ1369" s="5"/>
      <c r="LWK1369" s="5"/>
      <c r="LWL1369" s="5"/>
      <c r="LWM1369" s="5"/>
      <c r="LWN1369" s="5"/>
      <c r="LWO1369" s="5"/>
      <c r="LWP1369" s="5"/>
      <c r="LWQ1369" s="5"/>
      <c r="LWR1369" s="5"/>
      <c r="LWS1369" s="5"/>
      <c r="LWT1369" s="5"/>
      <c r="LWU1369" s="5"/>
      <c r="LWV1369" s="5"/>
      <c r="LWW1369" s="5"/>
      <c r="LWX1369" s="5"/>
      <c r="LWY1369" s="5"/>
      <c r="LWZ1369" s="5"/>
      <c r="LXA1369" s="5"/>
      <c r="LXB1369" s="5"/>
      <c r="LXC1369" s="5"/>
      <c r="LXD1369" s="5"/>
      <c r="LXE1369" s="5"/>
      <c r="LXF1369" s="5"/>
      <c r="LXG1369" s="5"/>
      <c r="LXH1369" s="5"/>
      <c r="LXI1369" s="5"/>
      <c r="LXJ1369" s="5"/>
      <c r="LXK1369" s="5"/>
      <c r="LXL1369" s="5"/>
      <c r="LXM1369" s="5"/>
      <c r="LXN1369" s="5"/>
      <c r="LXO1369" s="5"/>
      <c r="LXP1369" s="5"/>
      <c r="LXQ1369" s="5"/>
      <c r="LXR1369" s="5"/>
      <c r="LXS1369" s="5"/>
      <c r="LXT1369" s="5"/>
      <c r="LXU1369" s="5"/>
      <c r="LXV1369" s="5"/>
      <c r="LXW1369" s="5"/>
      <c r="LXX1369" s="5"/>
      <c r="LXY1369" s="5"/>
      <c r="LXZ1369" s="5"/>
      <c r="LYA1369" s="5"/>
      <c r="LYB1369" s="5"/>
      <c r="LYC1369" s="5"/>
      <c r="LYD1369" s="5"/>
      <c r="LYE1369" s="5"/>
      <c r="LYF1369" s="5"/>
      <c r="LYG1369" s="5"/>
      <c r="LYH1369" s="5"/>
      <c r="LYI1369" s="5"/>
      <c r="LYJ1369" s="5"/>
      <c r="LYK1369" s="5"/>
      <c r="LYL1369" s="5"/>
      <c r="LYM1369" s="5"/>
      <c r="LYN1369" s="5"/>
      <c r="LYO1369" s="5"/>
      <c r="LYP1369" s="5"/>
      <c r="LYQ1369" s="5"/>
      <c r="LYR1369" s="5"/>
      <c r="LYS1369" s="5"/>
      <c r="LYT1369" s="5"/>
      <c r="LYU1369" s="5"/>
      <c r="LYV1369" s="5"/>
      <c r="LYW1369" s="5"/>
      <c r="LYX1369" s="5"/>
      <c r="LYY1369" s="5"/>
      <c r="LYZ1369" s="5"/>
      <c r="LZA1369" s="5"/>
      <c r="LZB1369" s="5"/>
      <c r="LZC1369" s="5"/>
      <c r="LZD1369" s="5"/>
      <c r="LZE1369" s="5"/>
      <c r="LZF1369" s="5"/>
      <c r="LZG1369" s="5"/>
      <c r="LZH1369" s="5"/>
      <c r="LZI1369" s="5"/>
      <c r="LZJ1369" s="5"/>
      <c r="LZK1369" s="5"/>
      <c r="LZL1369" s="5"/>
      <c r="LZM1369" s="5"/>
      <c r="LZN1369" s="5"/>
      <c r="LZO1369" s="5"/>
      <c r="LZP1369" s="5"/>
      <c r="LZQ1369" s="5"/>
      <c r="LZR1369" s="5"/>
      <c r="LZS1369" s="5"/>
      <c r="LZT1369" s="5"/>
      <c r="LZU1369" s="5"/>
      <c r="LZV1369" s="5"/>
      <c r="LZW1369" s="5"/>
      <c r="LZX1369" s="5"/>
      <c r="LZY1369" s="5"/>
      <c r="LZZ1369" s="5"/>
      <c r="MAA1369" s="5"/>
      <c r="MAB1369" s="5"/>
      <c r="MAC1369" s="5"/>
      <c r="MAD1369" s="5"/>
      <c r="MAE1369" s="5"/>
      <c r="MAF1369" s="5"/>
      <c r="MAG1369" s="5"/>
      <c r="MAH1369" s="5"/>
      <c r="MAI1369" s="5"/>
      <c r="MAJ1369" s="5"/>
      <c r="MAK1369" s="5"/>
      <c r="MAL1369" s="5"/>
      <c r="MAM1369" s="5"/>
      <c r="MAN1369" s="5"/>
      <c r="MAO1369" s="5"/>
      <c r="MAP1369" s="5"/>
      <c r="MAQ1369" s="5"/>
      <c r="MAR1369" s="5"/>
      <c r="MAS1369" s="5"/>
      <c r="MAT1369" s="5"/>
      <c r="MAU1369" s="5"/>
      <c r="MAV1369" s="5"/>
      <c r="MAW1369" s="5"/>
      <c r="MAX1369" s="5"/>
      <c r="MAY1369" s="5"/>
      <c r="MAZ1369" s="5"/>
      <c r="MBA1369" s="5"/>
      <c r="MBB1369" s="5"/>
      <c r="MBC1369" s="5"/>
      <c r="MBD1369" s="5"/>
      <c r="MBE1369" s="5"/>
      <c r="MBF1369" s="5"/>
      <c r="MBG1369" s="5"/>
      <c r="MBH1369" s="5"/>
      <c r="MBI1369" s="5"/>
      <c r="MBJ1369" s="5"/>
      <c r="MBK1369" s="5"/>
      <c r="MBL1369" s="5"/>
      <c r="MBM1369" s="5"/>
      <c r="MBN1369" s="5"/>
      <c r="MBO1369" s="5"/>
      <c r="MBP1369" s="5"/>
      <c r="MBQ1369" s="5"/>
      <c r="MBR1369" s="5"/>
      <c r="MBS1369" s="5"/>
      <c r="MBT1369" s="5"/>
      <c r="MBU1369" s="5"/>
      <c r="MBV1369" s="5"/>
      <c r="MBW1369" s="5"/>
      <c r="MBX1369" s="5"/>
      <c r="MBY1369" s="5"/>
      <c r="MBZ1369" s="5"/>
      <c r="MCA1369" s="5"/>
      <c r="MCB1369" s="5"/>
      <c r="MCC1369" s="5"/>
      <c r="MCD1369" s="5"/>
      <c r="MCE1369" s="5"/>
      <c r="MCF1369" s="5"/>
      <c r="MCG1369" s="5"/>
      <c r="MCH1369" s="5"/>
      <c r="MCI1369" s="5"/>
      <c r="MCJ1369" s="5"/>
      <c r="MCK1369" s="5"/>
      <c r="MCL1369" s="5"/>
      <c r="MCM1369" s="5"/>
      <c r="MCN1369" s="5"/>
      <c r="MCO1369" s="5"/>
      <c r="MCP1369" s="5"/>
      <c r="MCQ1369" s="5"/>
      <c r="MCR1369" s="5"/>
      <c r="MCS1369" s="5"/>
      <c r="MCT1369" s="5"/>
      <c r="MCU1369" s="5"/>
      <c r="MCV1369" s="5"/>
      <c r="MCW1369" s="5"/>
      <c r="MCX1369" s="5"/>
      <c r="MCY1369" s="5"/>
      <c r="MCZ1369" s="5"/>
      <c r="MDA1369" s="5"/>
      <c r="MDB1369" s="5"/>
      <c r="MDC1369" s="5"/>
      <c r="MDD1369" s="5"/>
      <c r="MDE1369" s="5"/>
      <c r="MDF1369" s="5"/>
      <c r="MDG1369" s="5"/>
      <c r="MDH1369" s="5"/>
      <c r="MDI1369" s="5"/>
      <c r="MDJ1369" s="5"/>
      <c r="MDK1369" s="5"/>
      <c r="MDL1369" s="5"/>
      <c r="MDM1369" s="5"/>
      <c r="MDN1369" s="5"/>
      <c r="MDO1369" s="5"/>
      <c r="MDP1369" s="5"/>
      <c r="MDQ1369" s="5"/>
      <c r="MDR1369" s="5"/>
      <c r="MDS1369" s="5"/>
      <c r="MDT1369" s="5"/>
      <c r="MDU1369" s="5"/>
      <c r="MDV1369" s="5"/>
      <c r="MDW1369" s="5"/>
      <c r="MDX1369" s="5"/>
      <c r="MDY1369" s="5"/>
      <c r="MDZ1369" s="5"/>
      <c r="MEA1369" s="5"/>
      <c r="MEB1369" s="5"/>
      <c r="MEC1369" s="5"/>
      <c r="MED1369" s="5"/>
      <c r="MEE1369" s="5"/>
      <c r="MEF1369" s="5"/>
      <c r="MEG1369" s="5"/>
      <c r="MEH1369" s="5"/>
      <c r="MEI1369" s="5"/>
      <c r="MEJ1369" s="5"/>
      <c r="MEK1369" s="5"/>
      <c r="MEL1369" s="5"/>
      <c r="MEM1369" s="5"/>
      <c r="MEN1369" s="5"/>
      <c r="MEO1369" s="5"/>
      <c r="MEP1369" s="5"/>
      <c r="MEQ1369" s="5"/>
      <c r="MER1369" s="5"/>
      <c r="MES1369" s="5"/>
      <c r="MET1369" s="5"/>
      <c r="MEU1369" s="5"/>
      <c r="MEV1369" s="5"/>
      <c r="MEW1369" s="5"/>
      <c r="MEX1369" s="5"/>
      <c r="MEY1369" s="5"/>
      <c r="MEZ1369" s="5"/>
      <c r="MFA1369" s="5"/>
      <c r="MFB1369" s="5"/>
      <c r="MFC1369" s="5"/>
      <c r="MFD1369" s="5"/>
      <c r="MFE1369" s="5"/>
      <c r="MFF1369" s="5"/>
      <c r="MFG1369" s="5"/>
      <c r="MFH1369" s="5"/>
      <c r="MFI1369" s="5"/>
      <c r="MFJ1369" s="5"/>
      <c r="MFK1369" s="5"/>
      <c r="MFL1369" s="5"/>
      <c r="MFM1369" s="5"/>
      <c r="MFN1369" s="5"/>
      <c r="MFO1369" s="5"/>
      <c r="MFP1369" s="5"/>
      <c r="MFQ1369" s="5"/>
      <c r="MFR1369" s="5"/>
      <c r="MFS1369" s="5"/>
      <c r="MFT1369" s="5"/>
      <c r="MFU1369" s="5"/>
      <c r="MFV1369" s="5"/>
      <c r="MFW1369" s="5"/>
      <c r="MFX1369" s="5"/>
      <c r="MFY1369" s="5"/>
      <c r="MFZ1369" s="5"/>
      <c r="MGA1369" s="5"/>
      <c r="MGB1369" s="5"/>
      <c r="MGC1369" s="5"/>
      <c r="MGD1369" s="5"/>
      <c r="MGE1369" s="5"/>
      <c r="MGF1369" s="5"/>
      <c r="MGG1369" s="5"/>
      <c r="MGH1369" s="5"/>
      <c r="MGI1369" s="5"/>
      <c r="MGJ1369" s="5"/>
      <c r="MGK1369" s="5"/>
      <c r="MGL1369" s="5"/>
      <c r="MGM1369" s="5"/>
      <c r="MGN1369" s="5"/>
      <c r="MGO1369" s="5"/>
      <c r="MGP1369" s="5"/>
      <c r="MGQ1369" s="5"/>
      <c r="MGR1369" s="5"/>
      <c r="MGS1369" s="5"/>
      <c r="MGT1369" s="5"/>
      <c r="MGU1369" s="5"/>
      <c r="MGV1369" s="5"/>
      <c r="MGW1369" s="5"/>
      <c r="MGX1369" s="5"/>
      <c r="MGY1369" s="5"/>
      <c r="MGZ1369" s="5"/>
      <c r="MHA1369" s="5"/>
      <c r="MHB1369" s="5"/>
      <c r="MHC1369" s="5"/>
      <c r="MHD1369" s="5"/>
      <c r="MHE1369" s="5"/>
      <c r="MHF1369" s="5"/>
      <c r="MHG1369" s="5"/>
      <c r="MHH1369" s="5"/>
      <c r="MHI1369" s="5"/>
      <c r="MHJ1369" s="5"/>
      <c r="MHK1369" s="5"/>
      <c r="MHL1369" s="5"/>
      <c r="MHM1369" s="5"/>
      <c r="MHN1369" s="5"/>
      <c r="MHO1369" s="5"/>
      <c r="MHP1369" s="5"/>
      <c r="MHQ1369" s="5"/>
      <c r="MHR1369" s="5"/>
      <c r="MHS1369" s="5"/>
      <c r="MHT1369" s="5"/>
      <c r="MHU1369" s="5"/>
      <c r="MHV1369" s="5"/>
      <c r="MHW1369" s="5"/>
      <c r="MHX1369" s="5"/>
      <c r="MHY1369" s="5"/>
      <c r="MHZ1369" s="5"/>
      <c r="MIA1369" s="5"/>
      <c r="MIB1369" s="5"/>
      <c r="MIC1369" s="5"/>
      <c r="MID1369" s="5"/>
      <c r="MIE1369" s="5"/>
      <c r="MIF1369" s="5"/>
      <c r="MIG1369" s="5"/>
      <c r="MIH1369" s="5"/>
      <c r="MII1369" s="5"/>
      <c r="MIJ1369" s="5"/>
      <c r="MIK1369" s="5"/>
      <c r="MIL1369" s="5"/>
      <c r="MIM1369" s="5"/>
      <c r="MIN1369" s="5"/>
      <c r="MIO1369" s="5"/>
      <c r="MIP1369" s="5"/>
      <c r="MIQ1369" s="5"/>
      <c r="MIR1369" s="5"/>
      <c r="MIS1369" s="5"/>
      <c r="MIT1369" s="5"/>
      <c r="MIU1369" s="5"/>
      <c r="MIV1369" s="5"/>
      <c r="MIW1369" s="5"/>
      <c r="MIX1369" s="5"/>
      <c r="MIY1369" s="5"/>
      <c r="MIZ1369" s="5"/>
      <c r="MJA1369" s="5"/>
      <c r="MJB1369" s="5"/>
      <c r="MJC1369" s="5"/>
      <c r="MJD1369" s="5"/>
      <c r="MJE1369" s="5"/>
      <c r="MJF1369" s="5"/>
      <c r="MJG1369" s="5"/>
      <c r="MJH1369" s="5"/>
      <c r="MJI1369" s="5"/>
      <c r="MJJ1369" s="5"/>
      <c r="MJK1369" s="5"/>
      <c r="MJL1369" s="5"/>
      <c r="MJM1369" s="5"/>
      <c r="MJN1369" s="5"/>
      <c r="MJO1369" s="5"/>
      <c r="MJP1369" s="5"/>
      <c r="MJQ1369" s="5"/>
      <c r="MJR1369" s="5"/>
      <c r="MJS1369" s="5"/>
      <c r="MJT1369" s="5"/>
      <c r="MJU1369" s="5"/>
      <c r="MJV1369" s="5"/>
      <c r="MJW1369" s="5"/>
      <c r="MJX1369" s="5"/>
      <c r="MJY1369" s="5"/>
      <c r="MJZ1369" s="5"/>
      <c r="MKA1369" s="5"/>
      <c r="MKB1369" s="5"/>
      <c r="MKC1369" s="5"/>
      <c r="MKD1369" s="5"/>
      <c r="MKE1369" s="5"/>
      <c r="MKF1369" s="5"/>
      <c r="MKG1369" s="5"/>
      <c r="MKH1369" s="5"/>
      <c r="MKI1369" s="5"/>
      <c r="MKJ1369" s="5"/>
      <c r="MKK1369" s="5"/>
      <c r="MKL1369" s="5"/>
      <c r="MKM1369" s="5"/>
      <c r="MKN1369" s="5"/>
      <c r="MKO1369" s="5"/>
      <c r="MKP1369" s="5"/>
      <c r="MKQ1369" s="5"/>
      <c r="MKR1369" s="5"/>
      <c r="MKS1369" s="5"/>
      <c r="MKT1369" s="5"/>
      <c r="MKU1369" s="5"/>
      <c r="MKV1369" s="5"/>
      <c r="MKW1369" s="5"/>
      <c r="MKX1369" s="5"/>
      <c r="MKY1369" s="5"/>
      <c r="MKZ1369" s="5"/>
      <c r="MLA1369" s="5"/>
      <c r="MLB1369" s="5"/>
      <c r="MLC1369" s="5"/>
      <c r="MLD1369" s="5"/>
      <c r="MLE1369" s="5"/>
      <c r="MLF1369" s="5"/>
      <c r="MLG1369" s="5"/>
      <c r="MLH1369" s="5"/>
      <c r="MLI1369" s="5"/>
      <c r="MLJ1369" s="5"/>
      <c r="MLK1369" s="5"/>
      <c r="MLL1369" s="5"/>
      <c r="MLM1369" s="5"/>
      <c r="MLN1369" s="5"/>
      <c r="MLO1369" s="5"/>
      <c r="MLP1369" s="5"/>
      <c r="MLQ1369" s="5"/>
      <c r="MLR1369" s="5"/>
      <c r="MLS1369" s="5"/>
      <c r="MLT1369" s="5"/>
      <c r="MLU1369" s="5"/>
      <c r="MLV1369" s="5"/>
      <c r="MLW1369" s="5"/>
      <c r="MLX1369" s="5"/>
      <c r="MLY1369" s="5"/>
      <c r="MLZ1369" s="5"/>
      <c r="MMA1369" s="5"/>
      <c r="MMB1369" s="5"/>
      <c r="MMC1369" s="5"/>
      <c r="MMD1369" s="5"/>
      <c r="MME1369" s="5"/>
      <c r="MMF1369" s="5"/>
      <c r="MMG1369" s="5"/>
      <c r="MMH1369" s="5"/>
      <c r="MMI1369" s="5"/>
      <c r="MMJ1369" s="5"/>
      <c r="MMK1369" s="5"/>
      <c r="MML1369" s="5"/>
      <c r="MMM1369" s="5"/>
      <c r="MMN1369" s="5"/>
      <c r="MMO1369" s="5"/>
      <c r="MMP1369" s="5"/>
      <c r="MMQ1369" s="5"/>
      <c r="MMR1369" s="5"/>
      <c r="MMS1369" s="5"/>
      <c r="MMT1369" s="5"/>
      <c r="MMU1369" s="5"/>
      <c r="MMV1369" s="5"/>
      <c r="MMW1369" s="5"/>
      <c r="MMX1369" s="5"/>
      <c r="MMY1369" s="5"/>
      <c r="MMZ1369" s="5"/>
      <c r="MNA1369" s="5"/>
      <c r="MNB1369" s="5"/>
      <c r="MNC1369" s="5"/>
      <c r="MND1369" s="5"/>
      <c r="MNE1369" s="5"/>
      <c r="MNF1369" s="5"/>
      <c r="MNG1369" s="5"/>
      <c r="MNH1369" s="5"/>
      <c r="MNI1369" s="5"/>
      <c r="MNJ1369" s="5"/>
      <c r="MNK1369" s="5"/>
      <c r="MNL1369" s="5"/>
      <c r="MNM1369" s="5"/>
      <c r="MNN1369" s="5"/>
      <c r="MNO1369" s="5"/>
      <c r="MNP1369" s="5"/>
      <c r="MNQ1369" s="5"/>
      <c r="MNR1369" s="5"/>
      <c r="MNS1369" s="5"/>
      <c r="MNT1369" s="5"/>
      <c r="MNU1369" s="5"/>
      <c r="MNV1369" s="5"/>
      <c r="MNW1369" s="5"/>
      <c r="MNX1369" s="5"/>
      <c r="MNY1369" s="5"/>
      <c r="MNZ1369" s="5"/>
      <c r="MOA1369" s="5"/>
      <c r="MOB1369" s="5"/>
      <c r="MOC1369" s="5"/>
      <c r="MOD1369" s="5"/>
      <c r="MOE1369" s="5"/>
      <c r="MOF1369" s="5"/>
      <c r="MOG1369" s="5"/>
      <c r="MOH1369" s="5"/>
      <c r="MOI1369" s="5"/>
      <c r="MOJ1369" s="5"/>
      <c r="MOK1369" s="5"/>
      <c r="MOL1369" s="5"/>
      <c r="MOM1369" s="5"/>
      <c r="MON1369" s="5"/>
      <c r="MOO1369" s="5"/>
      <c r="MOP1369" s="5"/>
      <c r="MOQ1369" s="5"/>
      <c r="MOR1369" s="5"/>
      <c r="MOS1369" s="5"/>
      <c r="MOT1369" s="5"/>
      <c r="MOU1369" s="5"/>
      <c r="MOV1369" s="5"/>
      <c r="MOW1369" s="5"/>
      <c r="MOX1369" s="5"/>
      <c r="MOY1369" s="5"/>
      <c r="MOZ1369" s="5"/>
      <c r="MPA1369" s="5"/>
      <c r="MPB1369" s="5"/>
      <c r="MPC1369" s="5"/>
      <c r="MPD1369" s="5"/>
      <c r="MPE1369" s="5"/>
      <c r="MPF1369" s="5"/>
      <c r="MPG1369" s="5"/>
      <c r="MPH1369" s="5"/>
      <c r="MPI1369" s="5"/>
      <c r="MPJ1369" s="5"/>
      <c r="MPK1369" s="5"/>
      <c r="MPL1369" s="5"/>
      <c r="MPM1369" s="5"/>
      <c r="MPN1369" s="5"/>
      <c r="MPO1369" s="5"/>
      <c r="MPP1369" s="5"/>
      <c r="MPQ1369" s="5"/>
      <c r="MPR1369" s="5"/>
      <c r="MPS1369" s="5"/>
      <c r="MPT1369" s="5"/>
      <c r="MPU1369" s="5"/>
      <c r="MPV1369" s="5"/>
      <c r="MPW1369" s="5"/>
      <c r="MPX1369" s="5"/>
      <c r="MPY1369" s="5"/>
      <c r="MPZ1369" s="5"/>
      <c r="MQA1369" s="5"/>
      <c r="MQB1369" s="5"/>
      <c r="MQC1369" s="5"/>
      <c r="MQD1369" s="5"/>
      <c r="MQE1369" s="5"/>
      <c r="MQF1369" s="5"/>
      <c r="MQG1369" s="5"/>
      <c r="MQH1369" s="5"/>
      <c r="MQI1369" s="5"/>
      <c r="MQJ1369" s="5"/>
      <c r="MQK1369" s="5"/>
      <c r="MQL1369" s="5"/>
      <c r="MQM1369" s="5"/>
      <c r="MQN1369" s="5"/>
      <c r="MQO1369" s="5"/>
      <c r="MQP1369" s="5"/>
      <c r="MQQ1369" s="5"/>
      <c r="MQR1369" s="5"/>
      <c r="MQS1369" s="5"/>
      <c r="MQT1369" s="5"/>
      <c r="MQU1369" s="5"/>
      <c r="MQV1369" s="5"/>
      <c r="MQW1369" s="5"/>
      <c r="MQX1369" s="5"/>
      <c r="MQY1369" s="5"/>
      <c r="MQZ1369" s="5"/>
      <c r="MRA1369" s="5"/>
      <c r="MRB1369" s="5"/>
      <c r="MRC1369" s="5"/>
      <c r="MRD1369" s="5"/>
      <c r="MRE1369" s="5"/>
      <c r="MRF1369" s="5"/>
      <c r="MRG1369" s="5"/>
      <c r="MRH1369" s="5"/>
      <c r="MRI1369" s="5"/>
      <c r="MRJ1369" s="5"/>
      <c r="MRK1369" s="5"/>
      <c r="MRL1369" s="5"/>
      <c r="MRM1369" s="5"/>
      <c r="MRN1369" s="5"/>
      <c r="MRO1369" s="5"/>
      <c r="MRP1369" s="5"/>
      <c r="MRQ1369" s="5"/>
      <c r="MRR1369" s="5"/>
      <c r="MRS1369" s="5"/>
      <c r="MRT1369" s="5"/>
      <c r="MRU1369" s="5"/>
      <c r="MRV1369" s="5"/>
      <c r="MRW1369" s="5"/>
      <c r="MRX1369" s="5"/>
      <c r="MRY1369" s="5"/>
      <c r="MRZ1369" s="5"/>
      <c r="MSA1369" s="5"/>
      <c r="MSB1369" s="5"/>
      <c r="MSC1369" s="5"/>
      <c r="MSD1369" s="5"/>
      <c r="MSE1369" s="5"/>
      <c r="MSF1369" s="5"/>
      <c r="MSG1369" s="5"/>
      <c r="MSH1369" s="5"/>
      <c r="MSI1369" s="5"/>
      <c r="MSJ1369" s="5"/>
      <c r="MSK1369" s="5"/>
      <c r="MSL1369" s="5"/>
      <c r="MSM1369" s="5"/>
      <c r="MSN1369" s="5"/>
      <c r="MSO1369" s="5"/>
      <c r="MSP1369" s="5"/>
      <c r="MSQ1369" s="5"/>
      <c r="MSR1369" s="5"/>
      <c r="MSS1369" s="5"/>
      <c r="MST1369" s="5"/>
      <c r="MSU1369" s="5"/>
      <c r="MSV1369" s="5"/>
      <c r="MSW1369" s="5"/>
      <c r="MSX1369" s="5"/>
      <c r="MSY1369" s="5"/>
      <c r="MSZ1369" s="5"/>
      <c r="MTA1369" s="5"/>
      <c r="MTB1369" s="5"/>
      <c r="MTC1369" s="5"/>
      <c r="MTD1369" s="5"/>
      <c r="MTE1369" s="5"/>
      <c r="MTF1369" s="5"/>
      <c r="MTG1369" s="5"/>
      <c r="MTH1369" s="5"/>
      <c r="MTI1369" s="5"/>
      <c r="MTJ1369" s="5"/>
      <c r="MTK1369" s="5"/>
      <c r="MTL1369" s="5"/>
      <c r="MTM1369" s="5"/>
      <c r="MTN1369" s="5"/>
      <c r="MTO1369" s="5"/>
      <c r="MTP1369" s="5"/>
      <c r="MTQ1369" s="5"/>
      <c r="MTR1369" s="5"/>
      <c r="MTS1369" s="5"/>
      <c r="MTT1369" s="5"/>
      <c r="MTU1369" s="5"/>
      <c r="MTV1369" s="5"/>
      <c r="MTW1369" s="5"/>
      <c r="MTX1369" s="5"/>
      <c r="MTY1369" s="5"/>
      <c r="MTZ1369" s="5"/>
      <c r="MUA1369" s="5"/>
      <c r="MUB1369" s="5"/>
      <c r="MUC1369" s="5"/>
      <c r="MUD1369" s="5"/>
      <c r="MUE1369" s="5"/>
      <c r="MUF1369" s="5"/>
      <c r="MUG1369" s="5"/>
      <c r="MUH1369" s="5"/>
      <c r="MUI1369" s="5"/>
      <c r="MUJ1369" s="5"/>
      <c r="MUK1369" s="5"/>
      <c r="MUL1369" s="5"/>
      <c r="MUM1369" s="5"/>
      <c r="MUN1369" s="5"/>
      <c r="MUO1369" s="5"/>
      <c r="MUP1369" s="5"/>
      <c r="MUQ1369" s="5"/>
      <c r="MUR1369" s="5"/>
      <c r="MUS1369" s="5"/>
      <c r="MUT1369" s="5"/>
      <c r="MUU1369" s="5"/>
      <c r="MUV1369" s="5"/>
      <c r="MUW1369" s="5"/>
      <c r="MUX1369" s="5"/>
      <c r="MUY1369" s="5"/>
      <c r="MUZ1369" s="5"/>
      <c r="MVA1369" s="5"/>
      <c r="MVB1369" s="5"/>
      <c r="MVC1369" s="5"/>
      <c r="MVD1369" s="5"/>
      <c r="MVE1369" s="5"/>
      <c r="MVF1369" s="5"/>
      <c r="MVG1369" s="5"/>
      <c r="MVH1369" s="5"/>
      <c r="MVI1369" s="5"/>
      <c r="MVJ1369" s="5"/>
      <c r="MVK1369" s="5"/>
      <c r="MVL1369" s="5"/>
      <c r="MVM1369" s="5"/>
      <c r="MVN1369" s="5"/>
      <c r="MVO1369" s="5"/>
      <c r="MVP1369" s="5"/>
      <c r="MVQ1369" s="5"/>
      <c r="MVR1369" s="5"/>
      <c r="MVS1369" s="5"/>
      <c r="MVT1369" s="5"/>
      <c r="MVU1369" s="5"/>
      <c r="MVV1369" s="5"/>
      <c r="MVW1369" s="5"/>
      <c r="MVX1369" s="5"/>
      <c r="MVY1369" s="5"/>
      <c r="MVZ1369" s="5"/>
      <c r="MWA1369" s="5"/>
      <c r="MWB1369" s="5"/>
      <c r="MWC1369" s="5"/>
      <c r="MWD1369" s="5"/>
      <c r="MWE1369" s="5"/>
      <c r="MWF1369" s="5"/>
      <c r="MWG1369" s="5"/>
      <c r="MWH1369" s="5"/>
      <c r="MWI1369" s="5"/>
      <c r="MWJ1369" s="5"/>
      <c r="MWK1369" s="5"/>
      <c r="MWL1369" s="5"/>
      <c r="MWM1369" s="5"/>
      <c r="MWN1369" s="5"/>
      <c r="MWO1369" s="5"/>
      <c r="MWP1369" s="5"/>
      <c r="MWQ1369" s="5"/>
      <c r="MWR1369" s="5"/>
      <c r="MWS1369" s="5"/>
      <c r="MWT1369" s="5"/>
      <c r="MWU1369" s="5"/>
      <c r="MWV1369" s="5"/>
      <c r="MWW1369" s="5"/>
      <c r="MWX1369" s="5"/>
      <c r="MWY1369" s="5"/>
      <c r="MWZ1369" s="5"/>
      <c r="MXA1369" s="5"/>
      <c r="MXB1369" s="5"/>
      <c r="MXC1369" s="5"/>
      <c r="MXD1369" s="5"/>
      <c r="MXE1369" s="5"/>
      <c r="MXF1369" s="5"/>
      <c r="MXG1369" s="5"/>
      <c r="MXH1369" s="5"/>
      <c r="MXI1369" s="5"/>
      <c r="MXJ1369" s="5"/>
      <c r="MXK1369" s="5"/>
      <c r="MXL1369" s="5"/>
      <c r="MXM1369" s="5"/>
      <c r="MXN1369" s="5"/>
      <c r="MXO1369" s="5"/>
      <c r="MXP1369" s="5"/>
      <c r="MXQ1369" s="5"/>
      <c r="MXR1369" s="5"/>
      <c r="MXS1369" s="5"/>
      <c r="MXT1369" s="5"/>
      <c r="MXU1369" s="5"/>
      <c r="MXV1369" s="5"/>
      <c r="MXW1369" s="5"/>
      <c r="MXX1369" s="5"/>
      <c r="MXY1369" s="5"/>
      <c r="MXZ1369" s="5"/>
      <c r="MYA1369" s="5"/>
      <c r="MYB1369" s="5"/>
      <c r="MYC1369" s="5"/>
      <c r="MYD1369" s="5"/>
      <c r="MYE1369" s="5"/>
      <c r="MYF1369" s="5"/>
      <c r="MYG1369" s="5"/>
      <c r="MYH1369" s="5"/>
      <c r="MYI1369" s="5"/>
      <c r="MYJ1369" s="5"/>
      <c r="MYK1369" s="5"/>
      <c r="MYL1369" s="5"/>
      <c r="MYM1369" s="5"/>
      <c r="MYN1369" s="5"/>
      <c r="MYO1369" s="5"/>
      <c r="MYP1369" s="5"/>
      <c r="MYQ1369" s="5"/>
      <c r="MYR1369" s="5"/>
      <c r="MYS1369" s="5"/>
      <c r="MYT1369" s="5"/>
      <c r="MYU1369" s="5"/>
      <c r="MYV1369" s="5"/>
      <c r="MYW1369" s="5"/>
      <c r="MYX1369" s="5"/>
      <c r="MYY1369" s="5"/>
      <c r="MYZ1369" s="5"/>
      <c r="MZA1369" s="5"/>
      <c r="MZB1369" s="5"/>
      <c r="MZC1369" s="5"/>
      <c r="MZD1369" s="5"/>
      <c r="MZE1369" s="5"/>
      <c r="MZF1369" s="5"/>
      <c r="MZG1369" s="5"/>
      <c r="MZH1369" s="5"/>
      <c r="MZI1369" s="5"/>
      <c r="MZJ1369" s="5"/>
      <c r="MZK1369" s="5"/>
      <c r="MZL1369" s="5"/>
      <c r="MZM1369" s="5"/>
      <c r="MZN1369" s="5"/>
      <c r="MZO1369" s="5"/>
      <c r="MZP1369" s="5"/>
      <c r="MZQ1369" s="5"/>
      <c r="MZR1369" s="5"/>
      <c r="MZS1369" s="5"/>
      <c r="MZT1369" s="5"/>
      <c r="MZU1369" s="5"/>
      <c r="MZV1369" s="5"/>
      <c r="MZW1369" s="5"/>
      <c r="MZX1369" s="5"/>
      <c r="MZY1369" s="5"/>
      <c r="MZZ1369" s="5"/>
      <c r="NAA1369" s="5"/>
      <c r="NAB1369" s="5"/>
      <c r="NAC1369" s="5"/>
      <c r="NAD1369" s="5"/>
      <c r="NAE1369" s="5"/>
      <c r="NAF1369" s="5"/>
      <c r="NAG1369" s="5"/>
      <c r="NAH1369" s="5"/>
      <c r="NAI1369" s="5"/>
      <c r="NAJ1369" s="5"/>
      <c r="NAK1369" s="5"/>
      <c r="NAL1369" s="5"/>
      <c r="NAM1369" s="5"/>
      <c r="NAN1369" s="5"/>
      <c r="NAO1369" s="5"/>
      <c r="NAP1369" s="5"/>
      <c r="NAQ1369" s="5"/>
      <c r="NAR1369" s="5"/>
      <c r="NAS1369" s="5"/>
      <c r="NAT1369" s="5"/>
      <c r="NAU1369" s="5"/>
      <c r="NAV1369" s="5"/>
      <c r="NAW1369" s="5"/>
      <c r="NAX1369" s="5"/>
      <c r="NAY1369" s="5"/>
      <c r="NAZ1369" s="5"/>
      <c r="NBA1369" s="5"/>
      <c r="NBB1369" s="5"/>
      <c r="NBC1369" s="5"/>
      <c r="NBD1369" s="5"/>
      <c r="NBE1369" s="5"/>
      <c r="NBF1369" s="5"/>
      <c r="NBG1369" s="5"/>
      <c r="NBH1369" s="5"/>
      <c r="NBI1369" s="5"/>
      <c r="NBJ1369" s="5"/>
      <c r="NBK1369" s="5"/>
      <c r="NBL1369" s="5"/>
      <c r="NBM1369" s="5"/>
      <c r="NBN1369" s="5"/>
      <c r="NBO1369" s="5"/>
      <c r="NBP1369" s="5"/>
      <c r="NBQ1369" s="5"/>
      <c r="NBR1369" s="5"/>
      <c r="NBS1369" s="5"/>
      <c r="NBT1369" s="5"/>
      <c r="NBU1369" s="5"/>
      <c r="NBV1369" s="5"/>
      <c r="NBW1369" s="5"/>
      <c r="NBX1369" s="5"/>
      <c r="NBY1369" s="5"/>
      <c r="NBZ1369" s="5"/>
      <c r="NCA1369" s="5"/>
      <c r="NCB1369" s="5"/>
      <c r="NCC1369" s="5"/>
      <c r="NCD1369" s="5"/>
      <c r="NCE1369" s="5"/>
      <c r="NCF1369" s="5"/>
      <c r="NCG1369" s="5"/>
      <c r="NCH1369" s="5"/>
      <c r="NCI1369" s="5"/>
      <c r="NCJ1369" s="5"/>
      <c r="NCK1369" s="5"/>
      <c r="NCL1369" s="5"/>
      <c r="NCM1369" s="5"/>
      <c r="NCN1369" s="5"/>
      <c r="NCO1369" s="5"/>
      <c r="NCP1369" s="5"/>
      <c r="NCQ1369" s="5"/>
      <c r="NCR1369" s="5"/>
      <c r="NCS1369" s="5"/>
      <c r="NCT1369" s="5"/>
      <c r="NCU1369" s="5"/>
      <c r="NCV1369" s="5"/>
      <c r="NCW1369" s="5"/>
      <c r="NCX1369" s="5"/>
      <c r="NCY1369" s="5"/>
      <c r="NCZ1369" s="5"/>
      <c r="NDA1369" s="5"/>
      <c r="NDB1369" s="5"/>
      <c r="NDC1369" s="5"/>
      <c r="NDD1369" s="5"/>
      <c r="NDE1369" s="5"/>
      <c r="NDF1369" s="5"/>
      <c r="NDG1369" s="5"/>
      <c r="NDH1369" s="5"/>
      <c r="NDI1369" s="5"/>
      <c r="NDJ1369" s="5"/>
      <c r="NDK1369" s="5"/>
      <c r="NDL1369" s="5"/>
      <c r="NDM1369" s="5"/>
      <c r="NDN1369" s="5"/>
      <c r="NDO1369" s="5"/>
      <c r="NDP1369" s="5"/>
      <c r="NDQ1369" s="5"/>
      <c r="NDR1369" s="5"/>
      <c r="NDS1369" s="5"/>
      <c r="NDT1369" s="5"/>
      <c r="NDU1369" s="5"/>
      <c r="NDV1369" s="5"/>
      <c r="NDW1369" s="5"/>
      <c r="NDX1369" s="5"/>
      <c r="NDY1369" s="5"/>
      <c r="NDZ1369" s="5"/>
      <c r="NEA1369" s="5"/>
      <c r="NEB1369" s="5"/>
      <c r="NEC1369" s="5"/>
      <c r="NED1369" s="5"/>
      <c r="NEE1369" s="5"/>
      <c r="NEF1369" s="5"/>
      <c r="NEG1369" s="5"/>
      <c r="NEH1369" s="5"/>
      <c r="NEI1369" s="5"/>
      <c r="NEJ1369" s="5"/>
      <c r="NEK1369" s="5"/>
      <c r="NEL1369" s="5"/>
      <c r="NEM1369" s="5"/>
      <c r="NEN1369" s="5"/>
      <c r="NEO1369" s="5"/>
      <c r="NEP1369" s="5"/>
      <c r="NEQ1369" s="5"/>
      <c r="NER1369" s="5"/>
      <c r="NES1369" s="5"/>
      <c r="NET1369" s="5"/>
      <c r="NEU1369" s="5"/>
      <c r="NEV1369" s="5"/>
      <c r="NEW1369" s="5"/>
      <c r="NEX1369" s="5"/>
      <c r="NEY1369" s="5"/>
      <c r="NEZ1369" s="5"/>
      <c r="NFA1369" s="5"/>
      <c r="NFB1369" s="5"/>
      <c r="NFC1369" s="5"/>
      <c r="NFD1369" s="5"/>
      <c r="NFE1369" s="5"/>
      <c r="NFF1369" s="5"/>
      <c r="NFG1369" s="5"/>
      <c r="NFH1369" s="5"/>
      <c r="NFI1369" s="5"/>
      <c r="NFJ1369" s="5"/>
      <c r="NFK1369" s="5"/>
      <c r="NFL1369" s="5"/>
      <c r="NFM1369" s="5"/>
      <c r="NFN1369" s="5"/>
      <c r="NFO1369" s="5"/>
      <c r="NFP1369" s="5"/>
      <c r="NFQ1369" s="5"/>
      <c r="NFR1369" s="5"/>
      <c r="NFS1369" s="5"/>
      <c r="NFT1369" s="5"/>
      <c r="NFU1369" s="5"/>
      <c r="NFV1369" s="5"/>
      <c r="NFW1369" s="5"/>
      <c r="NFX1369" s="5"/>
      <c r="NFY1369" s="5"/>
      <c r="NFZ1369" s="5"/>
      <c r="NGA1369" s="5"/>
      <c r="NGB1369" s="5"/>
      <c r="NGC1369" s="5"/>
      <c r="NGD1369" s="5"/>
      <c r="NGE1369" s="5"/>
      <c r="NGF1369" s="5"/>
      <c r="NGG1369" s="5"/>
      <c r="NGH1369" s="5"/>
      <c r="NGI1369" s="5"/>
      <c r="NGJ1369" s="5"/>
      <c r="NGK1369" s="5"/>
      <c r="NGL1369" s="5"/>
      <c r="NGM1369" s="5"/>
      <c r="NGN1369" s="5"/>
      <c r="NGO1369" s="5"/>
      <c r="NGP1369" s="5"/>
      <c r="NGQ1369" s="5"/>
      <c r="NGR1369" s="5"/>
      <c r="NGS1369" s="5"/>
      <c r="NGT1369" s="5"/>
      <c r="NGU1369" s="5"/>
      <c r="NGV1369" s="5"/>
      <c r="NGW1369" s="5"/>
      <c r="NGX1369" s="5"/>
      <c r="NGY1369" s="5"/>
      <c r="NGZ1369" s="5"/>
      <c r="NHA1369" s="5"/>
      <c r="NHB1369" s="5"/>
      <c r="NHC1369" s="5"/>
      <c r="NHD1369" s="5"/>
      <c r="NHE1369" s="5"/>
      <c r="NHF1369" s="5"/>
      <c r="NHG1369" s="5"/>
      <c r="NHH1369" s="5"/>
      <c r="NHI1369" s="5"/>
      <c r="NHJ1369" s="5"/>
      <c r="NHK1369" s="5"/>
      <c r="NHL1369" s="5"/>
      <c r="NHM1369" s="5"/>
      <c r="NHN1369" s="5"/>
      <c r="NHO1369" s="5"/>
      <c r="NHP1369" s="5"/>
      <c r="NHQ1369" s="5"/>
      <c r="NHR1369" s="5"/>
      <c r="NHS1369" s="5"/>
      <c r="NHT1369" s="5"/>
      <c r="NHU1369" s="5"/>
      <c r="NHV1369" s="5"/>
      <c r="NHW1369" s="5"/>
      <c r="NHX1369" s="5"/>
      <c r="NHY1369" s="5"/>
      <c r="NHZ1369" s="5"/>
      <c r="NIA1369" s="5"/>
      <c r="NIB1369" s="5"/>
      <c r="NIC1369" s="5"/>
      <c r="NID1369" s="5"/>
      <c r="NIE1369" s="5"/>
      <c r="NIF1369" s="5"/>
      <c r="NIG1369" s="5"/>
      <c r="NIH1369" s="5"/>
      <c r="NII1369" s="5"/>
      <c r="NIJ1369" s="5"/>
      <c r="NIK1369" s="5"/>
      <c r="NIL1369" s="5"/>
      <c r="NIM1369" s="5"/>
      <c r="NIN1369" s="5"/>
      <c r="NIO1369" s="5"/>
      <c r="NIP1369" s="5"/>
      <c r="NIQ1369" s="5"/>
      <c r="NIR1369" s="5"/>
      <c r="NIS1369" s="5"/>
      <c r="NIT1369" s="5"/>
      <c r="NIU1369" s="5"/>
      <c r="NIV1369" s="5"/>
      <c r="NIW1369" s="5"/>
      <c r="NIX1369" s="5"/>
      <c r="NIY1369" s="5"/>
      <c r="NIZ1369" s="5"/>
      <c r="NJA1369" s="5"/>
      <c r="NJB1369" s="5"/>
      <c r="NJC1369" s="5"/>
      <c r="NJD1369" s="5"/>
      <c r="NJE1369" s="5"/>
      <c r="NJF1369" s="5"/>
      <c r="NJG1369" s="5"/>
      <c r="NJH1369" s="5"/>
      <c r="NJI1369" s="5"/>
      <c r="NJJ1369" s="5"/>
      <c r="NJK1369" s="5"/>
      <c r="NJL1369" s="5"/>
      <c r="NJM1369" s="5"/>
      <c r="NJN1369" s="5"/>
      <c r="NJO1369" s="5"/>
      <c r="NJP1369" s="5"/>
      <c r="NJQ1369" s="5"/>
      <c r="NJR1369" s="5"/>
      <c r="NJS1369" s="5"/>
      <c r="NJT1369" s="5"/>
      <c r="NJU1369" s="5"/>
      <c r="NJV1369" s="5"/>
      <c r="NJW1369" s="5"/>
      <c r="NJX1369" s="5"/>
      <c r="NJY1369" s="5"/>
      <c r="NJZ1369" s="5"/>
      <c r="NKA1369" s="5"/>
      <c r="NKB1369" s="5"/>
      <c r="NKC1369" s="5"/>
      <c r="NKD1369" s="5"/>
      <c r="NKE1369" s="5"/>
      <c r="NKF1369" s="5"/>
      <c r="NKG1369" s="5"/>
      <c r="NKH1369" s="5"/>
      <c r="NKI1369" s="5"/>
      <c r="NKJ1369" s="5"/>
      <c r="NKK1369" s="5"/>
      <c r="NKL1369" s="5"/>
      <c r="NKM1369" s="5"/>
      <c r="NKN1369" s="5"/>
      <c r="NKO1369" s="5"/>
      <c r="NKP1369" s="5"/>
      <c r="NKQ1369" s="5"/>
      <c r="NKR1369" s="5"/>
      <c r="NKS1369" s="5"/>
      <c r="NKT1369" s="5"/>
      <c r="NKU1369" s="5"/>
      <c r="NKV1369" s="5"/>
      <c r="NKW1369" s="5"/>
      <c r="NKX1369" s="5"/>
      <c r="NKY1369" s="5"/>
      <c r="NKZ1369" s="5"/>
      <c r="NLA1369" s="5"/>
      <c r="NLB1369" s="5"/>
      <c r="NLC1369" s="5"/>
      <c r="NLD1369" s="5"/>
      <c r="NLE1369" s="5"/>
      <c r="NLF1369" s="5"/>
      <c r="NLG1369" s="5"/>
      <c r="NLH1369" s="5"/>
      <c r="NLI1369" s="5"/>
      <c r="NLJ1369" s="5"/>
      <c r="NLK1369" s="5"/>
      <c r="NLL1369" s="5"/>
      <c r="NLM1369" s="5"/>
      <c r="NLN1369" s="5"/>
      <c r="NLO1369" s="5"/>
      <c r="NLP1369" s="5"/>
      <c r="NLQ1369" s="5"/>
      <c r="NLR1369" s="5"/>
      <c r="NLS1369" s="5"/>
      <c r="NLT1369" s="5"/>
      <c r="NLU1369" s="5"/>
      <c r="NLV1369" s="5"/>
      <c r="NLW1369" s="5"/>
      <c r="NLX1369" s="5"/>
      <c r="NLY1369" s="5"/>
      <c r="NLZ1369" s="5"/>
      <c r="NMA1369" s="5"/>
      <c r="NMB1369" s="5"/>
      <c r="NMC1369" s="5"/>
      <c r="NMD1369" s="5"/>
      <c r="NME1369" s="5"/>
      <c r="NMF1369" s="5"/>
      <c r="NMG1369" s="5"/>
      <c r="NMH1369" s="5"/>
      <c r="NMI1369" s="5"/>
      <c r="NMJ1369" s="5"/>
      <c r="NMK1369" s="5"/>
      <c r="NML1369" s="5"/>
      <c r="NMM1369" s="5"/>
      <c r="NMN1369" s="5"/>
      <c r="NMO1369" s="5"/>
      <c r="NMP1369" s="5"/>
      <c r="NMQ1369" s="5"/>
      <c r="NMR1369" s="5"/>
      <c r="NMS1369" s="5"/>
      <c r="NMT1369" s="5"/>
      <c r="NMU1369" s="5"/>
      <c r="NMV1369" s="5"/>
      <c r="NMW1369" s="5"/>
      <c r="NMX1369" s="5"/>
      <c r="NMY1369" s="5"/>
      <c r="NMZ1369" s="5"/>
      <c r="NNA1369" s="5"/>
      <c r="NNB1369" s="5"/>
      <c r="NNC1369" s="5"/>
      <c r="NND1369" s="5"/>
      <c r="NNE1369" s="5"/>
      <c r="NNF1369" s="5"/>
      <c r="NNG1369" s="5"/>
      <c r="NNH1369" s="5"/>
      <c r="NNI1369" s="5"/>
      <c r="NNJ1369" s="5"/>
      <c r="NNK1369" s="5"/>
      <c r="NNL1369" s="5"/>
      <c r="NNM1369" s="5"/>
      <c r="NNN1369" s="5"/>
      <c r="NNO1369" s="5"/>
      <c r="NNP1369" s="5"/>
      <c r="NNQ1369" s="5"/>
      <c r="NNR1369" s="5"/>
      <c r="NNS1369" s="5"/>
      <c r="NNT1369" s="5"/>
      <c r="NNU1369" s="5"/>
      <c r="NNV1369" s="5"/>
      <c r="NNW1369" s="5"/>
      <c r="NNX1369" s="5"/>
      <c r="NNY1369" s="5"/>
      <c r="NNZ1369" s="5"/>
      <c r="NOA1369" s="5"/>
      <c r="NOB1369" s="5"/>
      <c r="NOC1369" s="5"/>
      <c r="NOD1369" s="5"/>
      <c r="NOE1369" s="5"/>
      <c r="NOF1369" s="5"/>
      <c r="NOG1369" s="5"/>
      <c r="NOH1369" s="5"/>
      <c r="NOI1369" s="5"/>
      <c r="NOJ1369" s="5"/>
      <c r="NOK1369" s="5"/>
      <c r="NOL1369" s="5"/>
      <c r="NOM1369" s="5"/>
      <c r="NON1369" s="5"/>
      <c r="NOO1369" s="5"/>
      <c r="NOP1369" s="5"/>
      <c r="NOQ1369" s="5"/>
      <c r="NOR1369" s="5"/>
      <c r="NOS1369" s="5"/>
      <c r="NOT1369" s="5"/>
      <c r="NOU1369" s="5"/>
      <c r="NOV1369" s="5"/>
      <c r="NOW1369" s="5"/>
      <c r="NOX1369" s="5"/>
      <c r="NOY1369" s="5"/>
      <c r="NOZ1369" s="5"/>
      <c r="NPA1369" s="5"/>
      <c r="NPB1369" s="5"/>
      <c r="NPC1369" s="5"/>
      <c r="NPD1369" s="5"/>
      <c r="NPE1369" s="5"/>
      <c r="NPF1369" s="5"/>
      <c r="NPG1369" s="5"/>
      <c r="NPH1369" s="5"/>
      <c r="NPI1369" s="5"/>
      <c r="NPJ1369" s="5"/>
      <c r="NPK1369" s="5"/>
      <c r="NPL1369" s="5"/>
      <c r="NPM1369" s="5"/>
      <c r="NPN1369" s="5"/>
      <c r="NPO1369" s="5"/>
      <c r="NPP1369" s="5"/>
      <c r="NPQ1369" s="5"/>
      <c r="NPR1369" s="5"/>
      <c r="NPS1369" s="5"/>
      <c r="NPT1369" s="5"/>
      <c r="NPU1369" s="5"/>
      <c r="NPV1369" s="5"/>
      <c r="NPW1369" s="5"/>
      <c r="NPX1369" s="5"/>
      <c r="NPY1369" s="5"/>
      <c r="NPZ1369" s="5"/>
      <c r="NQA1369" s="5"/>
      <c r="NQB1369" s="5"/>
      <c r="NQC1369" s="5"/>
      <c r="NQD1369" s="5"/>
      <c r="NQE1369" s="5"/>
      <c r="NQF1369" s="5"/>
      <c r="NQG1369" s="5"/>
      <c r="NQH1369" s="5"/>
      <c r="NQI1369" s="5"/>
      <c r="NQJ1369" s="5"/>
      <c r="NQK1369" s="5"/>
      <c r="NQL1369" s="5"/>
      <c r="NQM1369" s="5"/>
      <c r="NQN1369" s="5"/>
      <c r="NQO1369" s="5"/>
      <c r="NQP1369" s="5"/>
      <c r="NQQ1369" s="5"/>
      <c r="NQR1369" s="5"/>
      <c r="NQS1369" s="5"/>
      <c r="NQT1369" s="5"/>
      <c r="NQU1369" s="5"/>
      <c r="NQV1369" s="5"/>
      <c r="NQW1369" s="5"/>
      <c r="NQX1369" s="5"/>
      <c r="NQY1369" s="5"/>
      <c r="NQZ1369" s="5"/>
      <c r="NRA1369" s="5"/>
      <c r="NRB1369" s="5"/>
      <c r="NRC1369" s="5"/>
      <c r="NRD1369" s="5"/>
      <c r="NRE1369" s="5"/>
      <c r="NRF1369" s="5"/>
      <c r="NRG1369" s="5"/>
      <c r="NRH1369" s="5"/>
      <c r="NRI1369" s="5"/>
      <c r="NRJ1369" s="5"/>
      <c r="NRK1369" s="5"/>
      <c r="NRL1369" s="5"/>
      <c r="NRM1369" s="5"/>
      <c r="NRN1369" s="5"/>
      <c r="NRO1369" s="5"/>
      <c r="NRP1369" s="5"/>
      <c r="NRQ1369" s="5"/>
      <c r="NRR1369" s="5"/>
      <c r="NRS1369" s="5"/>
      <c r="NRT1369" s="5"/>
      <c r="NRU1369" s="5"/>
      <c r="NRV1369" s="5"/>
      <c r="NRW1369" s="5"/>
      <c r="NRX1369" s="5"/>
      <c r="NRY1369" s="5"/>
      <c r="NRZ1369" s="5"/>
      <c r="NSA1369" s="5"/>
      <c r="NSB1369" s="5"/>
      <c r="NSC1369" s="5"/>
      <c r="NSD1369" s="5"/>
      <c r="NSE1369" s="5"/>
      <c r="NSF1369" s="5"/>
      <c r="NSG1369" s="5"/>
      <c r="NSH1369" s="5"/>
      <c r="NSI1369" s="5"/>
      <c r="NSJ1369" s="5"/>
      <c r="NSK1369" s="5"/>
      <c r="NSL1369" s="5"/>
      <c r="NSM1369" s="5"/>
      <c r="NSN1369" s="5"/>
      <c r="NSO1369" s="5"/>
      <c r="NSP1369" s="5"/>
      <c r="NSQ1369" s="5"/>
      <c r="NSR1369" s="5"/>
      <c r="NSS1369" s="5"/>
      <c r="NST1369" s="5"/>
      <c r="NSU1369" s="5"/>
      <c r="NSV1369" s="5"/>
      <c r="NSW1369" s="5"/>
      <c r="NSX1369" s="5"/>
      <c r="NSY1369" s="5"/>
      <c r="NSZ1369" s="5"/>
      <c r="NTA1369" s="5"/>
      <c r="NTB1369" s="5"/>
      <c r="NTC1369" s="5"/>
      <c r="NTD1369" s="5"/>
      <c r="NTE1369" s="5"/>
      <c r="NTF1369" s="5"/>
      <c r="NTG1369" s="5"/>
      <c r="NTH1369" s="5"/>
      <c r="NTI1369" s="5"/>
      <c r="NTJ1369" s="5"/>
      <c r="NTK1369" s="5"/>
      <c r="NTL1369" s="5"/>
      <c r="NTM1369" s="5"/>
      <c r="NTN1369" s="5"/>
      <c r="NTO1369" s="5"/>
      <c r="NTP1369" s="5"/>
      <c r="NTQ1369" s="5"/>
      <c r="NTR1369" s="5"/>
      <c r="NTS1369" s="5"/>
      <c r="NTT1369" s="5"/>
      <c r="NTU1369" s="5"/>
      <c r="NTV1369" s="5"/>
      <c r="NTW1369" s="5"/>
      <c r="NTX1369" s="5"/>
      <c r="NTY1369" s="5"/>
      <c r="NTZ1369" s="5"/>
      <c r="NUA1369" s="5"/>
      <c r="NUB1369" s="5"/>
      <c r="NUC1369" s="5"/>
      <c r="NUD1369" s="5"/>
      <c r="NUE1369" s="5"/>
      <c r="NUF1369" s="5"/>
      <c r="NUG1369" s="5"/>
      <c r="NUH1369" s="5"/>
      <c r="NUI1369" s="5"/>
      <c r="NUJ1369" s="5"/>
      <c r="NUK1369" s="5"/>
      <c r="NUL1369" s="5"/>
      <c r="NUM1369" s="5"/>
      <c r="NUN1369" s="5"/>
      <c r="NUO1369" s="5"/>
      <c r="NUP1369" s="5"/>
      <c r="NUQ1369" s="5"/>
      <c r="NUR1369" s="5"/>
      <c r="NUS1369" s="5"/>
      <c r="NUT1369" s="5"/>
      <c r="NUU1369" s="5"/>
      <c r="NUV1369" s="5"/>
      <c r="NUW1369" s="5"/>
      <c r="NUX1369" s="5"/>
      <c r="NUY1369" s="5"/>
      <c r="NUZ1369" s="5"/>
      <c r="NVA1369" s="5"/>
      <c r="NVB1369" s="5"/>
      <c r="NVC1369" s="5"/>
      <c r="NVD1369" s="5"/>
      <c r="NVE1369" s="5"/>
      <c r="NVF1369" s="5"/>
      <c r="NVG1369" s="5"/>
      <c r="NVH1369" s="5"/>
      <c r="NVI1369" s="5"/>
      <c r="NVJ1369" s="5"/>
      <c r="NVK1369" s="5"/>
      <c r="NVL1369" s="5"/>
      <c r="NVM1369" s="5"/>
      <c r="NVN1369" s="5"/>
      <c r="NVO1369" s="5"/>
      <c r="NVP1369" s="5"/>
      <c r="NVQ1369" s="5"/>
      <c r="NVR1369" s="5"/>
      <c r="NVS1369" s="5"/>
      <c r="NVT1369" s="5"/>
      <c r="NVU1369" s="5"/>
      <c r="NVV1369" s="5"/>
      <c r="NVW1369" s="5"/>
      <c r="NVX1369" s="5"/>
      <c r="NVY1369" s="5"/>
      <c r="NVZ1369" s="5"/>
      <c r="NWA1369" s="5"/>
      <c r="NWB1369" s="5"/>
      <c r="NWC1369" s="5"/>
      <c r="NWD1369" s="5"/>
      <c r="NWE1369" s="5"/>
      <c r="NWF1369" s="5"/>
      <c r="NWG1369" s="5"/>
      <c r="NWH1369" s="5"/>
      <c r="NWI1369" s="5"/>
      <c r="NWJ1369" s="5"/>
      <c r="NWK1369" s="5"/>
      <c r="NWL1369" s="5"/>
      <c r="NWM1369" s="5"/>
      <c r="NWN1369" s="5"/>
      <c r="NWO1369" s="5"/>
      <c r="NWP1369" s="5"/>
      <c r="NWQ1369" s="5"/>
      <c r="NWR1369" s="5"/>
      <c r="NWS1369" s="5"/>
      <c r="NWT1369" s="5"/>
      <c r="NWU1369" s="5"/>
      <c r="NWV1369" s="5"/>
      <c r="NWW1369" s="5"/>
      <c r="NWX1369" s="5"/>
      <c r="NWY1369" s="5"/>
      <c r="NWZ1369" s="5"/>
      <c r="NXA1369" s="5"/>
      <c r="NXB1369" s="5"/>
      <c r="NXC1369" s="5"/>
      <c r="NXD1369" s="5"/>
      <c r="NXE1369" s="5"/>
      <c r="NXF1369" s="5"/>
      <c r="NXG1369" s="5"/>
      <c r="NXH1369" s="5"/>
      <c r="NXI1369" s="5"/>
      <c r="NXJ1369" s="5"/>
      <c r="NXK1369" s="5"/>
      <c r="NXL1369" s="5"/>
      <c r="NXM1369" s="5"/>
      <c r="NXN1369" s="5"/>
      <c r="NXO1369" s="5"/>
      <c r="NXP1369" s="5"/>
      <c r="NXQ1369" s="5"/>
      <c r="NXR1369" s="5"/>
      <c r="NXS1369" s="5"/>
      <c r="NXT1369" s="5"/>
      <c r="NXU1369" s="5"/>
      <c r="NXV1369" s="5"/>
      <c r="NXW1369" s="5"/>
      <c r="NXX1369" s="5"/>
      <c r="NXY1369" s="5"/>
      <c r="NXZ1369" s="5"/>
      <c r="NYA1369" s="5"/>
      <c r="NYB1369" s="5"/>
      <c r="NYC1369" s="5"/>
      <c r="NYD1369" s="5"/>
      <c r="NYE1369" s="5"/>
      <c r="NYF1369" s="5"/>
      <c r="NYG1369" s="5"/>
      <c r="NYH1369" s="5"/>
      <c r="NYI1369" s="5"/>
      <c r="NYJ1369" s="5"/>
      <c r="NYK1369" s="5"/>
      <c r="NYL1369" s="5"/>
      <c r="NYM1369" s="5"/>
      <c r="NYN1369" s="5"/>
      <c r="NYO1369" s="5"/>
      <c r="NYP1369" s="5"/>
      <c r="NYQ1369" s="5"/>
      <c r="NYR1369" s="5"/>
      <c r="NYS1369" s="5"/>
      <c r="NYT1369" s="5"/>
      <c r="NYU1369" s="5"/>
      <c r="NYV1369" s="5"/>
      <c r="NYW1369" s="5"/>
      <c r="NYX1369" s="5"/>
      <c r="NYY1369" s="5"/>
      <c r="NYZ1369" s="5"/>
      <c r="NZA1369" s="5"/>
      <c r="NZB1369" s="5"/>
      <c r="NZC1369" s="5"/>
      <c r="NZD1369" s="5"/>
      <c r="NZE1369" s="5"/>
      <c r="NZF1369" s="5"/>
      <c r="NZG1369" s="5"/>
      <c r="NZH1369" s="5"/>
      <c r="NZI1369" s="5"/>
      <c r="NZJ1369" s="5"/>
      <c r="NZK1369" s="5"/>
      <c r="NZL1369" s="5"/>
      <c r="NZM1369" s="5"/>
      <c r="NZN1369" s="5"/>
      <c r="NZO1369" s="5"/>
      <c r="NZP1369" s="5"/>
      <c r="NZQ1369" s="5"/>
      <c r="NZR1369" s="5"/>
      <c r="NZS1369" s="5"/>
      <c r="NZT1369" s="5"/>
      <c r="NZU1369" s="5"/>
      <c r="NZV1369" s="5"/>
      <c r="NZW1369" s="5"/>
      <c r="NZX1369" s="5"/>
      <c r="NZY1369" s="5"/>
      <c r="NZZ1369" s="5"/>
      <c r="OAA1369" s="5"/>
      <c r="OAB1369" s="5"/>
      <c r="OAC1369" s="5"/>
      <c r="OAD1369" s="5"/>
      <c r="OAE1369" s="5"/>
      <c r="OAF1369" s="5"/>
      <c r="OAG1369" s="5"/>
      <c r="OAH1369" s="5"/>
      <c r="OAI1369" s="5"/>
      <c r="OAJ1369" s="5"/>
      <c r="OAK1369" s="5"/>
      <c r="OAL1369" s="5"/>
      <c r="OAM1369" s="5"/>
      <c r="OAN1369" s="5"/>
      <c r="OAO1369" s="5"/>
      <c r="OAP1369" s="5"/>
      <c r="OAQ1369" s="5"/>
      <c r="OAR1369" s="5"/>
      <c r="OAS1369" s="5"/>
      <c r="OAT1369" s="5"/>
      <c r="OAU1369" s="5"/>
      <c r="OAV1369" s="5"/>
      <c r="OAW1369" s="5"/>
      <c r="OAX1369" s="5"/>
      <c r="OAY1369" s="5"/>
      <c r="OAZ1369" s="5"/>
      <c r="OBA1369" s="5"/>
      <c r="OBB1369" s="5"/>
      <c r="OBC1369" s="5"/>
      <c r="OBD1369" s="5"/>
      <c r="OBE1369" s="5"/>
      <c r="OBF1369" s="5"/>
      <c r="OBG1369" s="5"/>
      <c r="OBH1369" s="5"/>
      <c r="OBI1369" s="5"/>
      <c r="OBJ1369" s="5"/>
      <c r="OBK1369" s="5"/>
      <c r="OBL1369" s="5"/>
      <c r="OBM1369" s="5"/>
      <c r="OBN1369" s="5"/>
      <c r="OBO1369" s="5"/>
      <c r="OBP1369" s="5"/>
      <c r="OBQ1369" s="5"/>
      <c r="OBR1369" s="5"/>
      <c r="OBS1369" s="5"/>
      <c r="OBT1369" s="5"/>
      <c r="OBU1369" s="5"/>
      <c r="OBV1369" s="5"/>
      <c r="OBW1369" s="5"/>
      <c r="OBX1369" s="5"/>
      <c r="OBY1369" s="5"/>
      <c r="OBZ1369" s="5"/>
      <c r="OCA1369" s="5"/>
      <c r="OCB1369" s="5"/>
      <c r="OCC1369" s="5"/>
      <c r="OCD1369" s="5"/>
      <c r="OCE1369" s="5"/>
      <c r="OCF1369" s="5"/>
      <c r="OCG1369" s="5"/>
      <c r="OCH1369" s="5"/>
      <c r="OCI1369" s="5"/>
      <c r="OCJ1369" s="5"/>
      <c r="OCK1369" s="5"/>
      <c r="OCL1369" s="5"/>
      <c r="OCM1369" s="5"/>
      <c r="OCN1369" s="5"/>
      <c r="OCO1369" s="5"/>
      <c r="OCP1369" s="5"/>
      <c r="OCQ1369" s="5"/>
      <c r="OCR1369" s="5"/>
      <c r="OCS1369" s="5"/>
      <c r="OCT1369" s="5"/>
      <c r="OCU1369" s="5"/>
      <c r="OCV1369" s="5"/>
      <c r="OCW1369" s="5"/>
      <c r="OCX1369" s="5"/>
      <c r="OCY1369" s="5"/>
      <c r="OCZ1369" s="5"/>
      <c r="ODA1369" s="5"/>
      <c r="ODB1369" s="5"/>
      <c r="ODC1369" s="5"/>
      <c r="ODD1369" s="5"/>
      <c r="ODE1369" s="5"/>
      <c r="ODF1369" s="5"/>
      <c r="ODG1369" s="5"/>
      <c r="ODH1369" s="5"/>
      <c r="ODI1369" s="5"/>
      <c r="ODJ1369" s="5"/>
      <c r="ODK1369" s="5"/>
      <c r="ODL1369" s="5"/>
      <c r="ODM1369" s="5"/>
      <c r="ODN1369" s="5"/>
      <c r="ODO1369" s="5"/>
      <c r="ODP1369" s="5"/>
      <c r="ODQ1369" s="5"/>
      <c r="ODR1369" s="5"/>
      <c r="ODS1369" s="5"/>
      <c r="ODT1369" s="5"/>
      <c r="ODU1369" s="5"/>
      <c r="ODV1369" s="5"/>
      <c r="ODW1369" s="5"/>
      <c r="ODX1369" s="5"/>
      <c r="ODY1369" s="5"/>
      <c r="ODZ1369" s="5"/>
      <c r="OEA1369" s="5"/>
      <c r="OEB1369" s="5"/>
      <c r="OEC1369" s="5"/>
      <c r="OED1369" s="5"/>
      <c r="OEE1369" s="5"/>
      <c r="OEF1369" s="5"/>
      <c r="OEG1369" s="5"/>
      <c r="OEH1369" s="5"/>
      <c r="OEI1369" s="5"/>
      <c r="OEJ1369" s="5"/>
      <c r="OEK1369" s="5"/>
      <c r="OEL1369" s="5"/>
      <c r="OEM1369" s="5"/>
      <c r="OEN1369" s="5"/>
      <c r="OEO1369" s="5"/>
      <c r="OEP1369" s="5"/>
      <c r="OEQ1369" s="5"/>
      <c r="OER1369" s="5"/>
      <c r="OES1369" s="5"/>
      <c r="OET1369" s="5"/>
      <c r="OEU1369" s="5"/>
      <c r="OEV1369" s="5"/>
      <c r="OEW1369" s="5"/>
      <c r="OEX1369" s="5"/>
      <c r="OEY1369" s="5"/>
      <c r="OEZ1369" s="5"/>
      <c r="OFA1369" s="5"/>
      <c r="OFB1369" s="5"/>
      <c r="OFC1369" s="5"/>
      <c r="OFD1369" s="5"/>
      <c r="OFE1369" s="5"/>
      <c r="OFF1369" s="5"/>
      <c r="OFG1369" s="5"/>
      <c r="OFH1369" s="5"/>
      <c r="OFI1369" s="5"/>
      <c r="OFJ1369" s="5"/>
      <c r="OFK1369" s="5"/>
      <c r="OFL1369" s="5"/>
      <c r="OFM1369" s="5"/>
      <c r="OFN1369" s="5"/>
      <c r="OFO1369" s="5"/>
      <c r="OFP1369" s="5"/>
      <c r="OFQ1369" s="5"/>
      <c r="OFR1369" s="5"/>
      <c r="OFS1369" s="5"/>
      <c r="OFT1369" s="5"/>
      <c r="OFU1369" s="5"/>
      <c r="OFV1369" s="5"/>
      <c r="OFW1369" s="5"/>
      <c r="OFX1369" s="5"/>
      <c r="OFY1369" s="5"/>
      <c r="OFZ1369" s="5"/>
      <c r="OGA1369" s="5"/>
      <c r="OGB1369" s="5"/>
      <c r="OGC1369" s="5"/>
      <c r="OGD1369" s="5"/>
      <c r="OGE1369" s="5"/>
      <c r="OGF1369" s="5"/>
      <c r="OGG1369" s="5"/>
      <c r="OGH1369" s="5"/>
      <c r="OGI1369" s="5"/>
      <c r="OGJ1369" s="5"/>
      <c r="OGK1369" s="5"/>
      <c r="OGL1369" s="5"/>
      <c r="OGM1369" s="5"/>
      <c r="OGN1369" s="5"/>
      <c r="OGO1369" s="5"/>
      <c r="OGP1369" s="5"/>
      <c r="OGQ1369" s="5"/>
      <c r="OGR1369" s="5"/>
      <c r="OGS1369" s="5"/>
      <c r="OGT1369" s="5"/>
      <c r="OGU1369" s="5"/>
      <c r="OGV1369" s="5"/>
      <c r="OGW1369" s="5"/>
      <c r="OGX1369" s="5"/>
      <c r="OGY1369" s="5"/>
      <c r="OGZ1369" s="5"/>
      <c r="OHA1369" s="5"/>
      <c r="OHB1369" s="5"/>
      <c r="OHC1369" s="5"/>
      <c r="OHD1369" s="5"/>
      <c r="OHE1369" s="5"/>
      <c r="OHF1369" s="5"/>
      <c r="OHG1369" s="5"/>
      <c r="OHH1369" s="5"/>
      <c r="OHI1369" s="5"/>
      <c r="OHJ1369" s="5"/>
      <c r="OHK1369" s="5"/>
      <c r="OHL1369" s="5"/>
      <c r="OHM1369" s="5"/>
      <c r="OHN1369" s="5"/>
      <c r="OHO1369" s="5"/>
      <c r="OHP1369" s="5"/>
      <c r="OHQ1369" s="5"/>
      <c r="OHR1369" s="5"/>
      <c r="OHS1369" s="5"/>
      <c r="OHT1369" s="5"/>
      <c r="OHU1369" s="5"/>
      <c r="OHV1369" s="5"/>
      <c r="OHW1369" s="5"/>
      <c r="OHX1369" s="5"/>
      <c r="OHY1369" s="5"/>
      <c r="OHZ1369" s="5"/>
      <c r="OIA1369" s="5"/>
      <c r="OIB1369" s="5"/>
      <c r="OIC1369" s="5"/>
      <c r="OID1369" s="5"/>
      <c r="OIE1369" s="5"/>
      <c r="OIF1369" s="5"/>
      <c r="OIG1369" s="5"/>
      <c r="OIH1369" s="5"/>
      <c r="OII1369" s="5"/>
      <c r="OIJ1369" s="5"/>
      <c r="OIK1369" s="5"/>
      <c r="OIL1369" s="5"/>
      <c r="OIM1369" s="5"/>
      <c r="OIN1369" s="5"/>
      <c r="OIO1369" s="5"/>
      <c r="OIP1369" s="5"/>
      <c r="OIQ1369" s="5"/>
      <c r="OIR1369" s="5"/>
      <c r="OIS1369" s="5"/>
      <c r="OIT1369" s="5"/>
      <c r="OIU1369" s="5"/>
      <c r="OIV1369" s="5"/>
      <c r="OIW1369" s="5"/>
      <c r="OIX1369" s="5"/>
      <c r="OIY1369" s="5"/>
      <c r="OIZ1369" s="5"/>
      <c r="OJA1369" s="5"/>
      <c r="OJB1369" s="5"/>
      <c r="OJC1369" s="5"/>
      <c r="OJD1369" s="5"/>
      <c r="OJE1369" s="5"/>
      <c r="OJF1369" s="5"/>
      <c r="OJG1369" s="5"/>
      <c r="OJH1369" s="5"/>
      <c r="OJI1369" s="5"/>
      <c r="OJJ1369" s="5"/>
      <c r="OJK1369" s="5"/>
      <c r="OJL1369" s="5"/>
      <c r="OJM1369" s="5"/>
      <c r="OJN1369" s="5"/>
      <c r="OJO1369" s="5"/>
      <c r="OJP1369" s="5"/>
      <c r="OJQ1369" s="5"/>
      <c r="OJR1369" s="5"/>
      <c r="OJS1369" s="5"/>
      <c r="OJT1369" s="5"/>
      <c r="OJU1369" s="5"/>
      <c r="OJV1369" s="5"/>
      <c r="OJW1369" s="5"/>
      <c r="OJX1369" s="5"/>
      <c r="OJY1369" s="5"/>
      <c r="OJZ1369" s="5"/>
      <c r="OKA1369" s="5"/>
      <c r="OKB1369" s="5"/>
      <c r="OKC1369" s="5"/>
      <c r="OKD1369" s="5"/>
      <c r="OKE1369" s="5"/>
      <c r="OKF1369" s="5"/>
      <c r="OKG1369" s="5"/>
      <c r="OKH1369" s="5"/>
      <c r="OKI1369" s="5"/>
      <c r="OKJ1369" s="5"/>
      <c r="OKK1369" s="5"/>
      <c r="OKL1369" s="5"/>
      <c r="OKM1369" s="5"/>
      <c r="OKN1369" s="5"/>
      <c r="OKO1369" s="5"/>
      <c r="OKP1369" s="5"/>
      <c r="OKQ1369" s="5"/>
      <c r="OKR1369" s="5"/>
      <c r="OKS1369" s="5"/>
      <c r="OKT1369" s="5"/>
      <c r="OKU1369" s="5"/>
      <c r="OKV1369" s="5"/>
      <c r="OKW1369" s="5"/>
      <c r="OKX1369" s="5"/>
      <c r="OKY1369" s="5"/>
      <c r="OKZ1369" s="5"/>
      <c r="OLA1369" s="5"/>
      <c r="OLB1369" s="5"/>
      <c r="OLC1369" s="5"/>
      <c r="OLD1369" s="5"/>
      <c r="OLE1369" s="5"/>
      <c r="OLF1369" s="5"/>
      <c r="OLG1369" s="5"/>
      <c r="OLH1369" s="5"/>
      <c r="OLI1369" s="5"/>
      <c r="OLJ1369" s="5"/>
      <c r="OLK1369" s="5"/>
      <c r="OLL1369" s="5"/>
      <c r="OLM1369" s="5"/>
      <c r="OLN1369" s="5"/>
      <c r="OLO1369" s="5"/>
      <c r="OLP1369" s="5"/>
      <c r="OLQ1369" s="5"/>
      <c r="OLR1369" s="5"/>
      <c r="OLS1369" s="5"/>
      <c r="OLT1369" s="5"/>
      <c r="OLU1369" s="5"/>
      <c r="OLV1369" s="5"/>
      <c r="OLW1369" s="5"/>
      <c r="OLX1369" s="5"/>
      <c r="OLY1369" s="5"/>
      <c r="OLZ1369" s="5"/>
      <c r="OMA1369" s="5"/>
      <c r="OMB1369" s="5"/>
      <c r="OMC1369" s="5"/>
      <c r="OMD1369" s="5"/>
      <c r="OME1369" s="5"/>
      <c r="OMF1369" s="5"/>
      <c r="OMG1369" s="5"/>
      <c r="OMH1369" s="5"/>
      <c r="OMI1369" s="5"/>
      <c r="OMJ1369" s="5"/>
      <c r="OMK1369" s="5"/>
      <c r="OML1369" s="5"/>
      <c r="OMM1369" s="5"/>
      <c r="OMN1369" s="5"/>
      <c r="OMO1369" s="5"/>
      <c r="OMP1369" s="5"/>
      <c r="OMQ1369" s="5"/>
      <c r="OMR1369" s="5"/>
      <c r="OMS1369" s="5"/>
      <c r="OMT1369" s="5"/>
      <c r="OMU1369" s="5"/>
      <c r="OMV1369" s="5"/>
      <c r="OMW1369" s="5"/>
      <c r="OMX1369" s="5"/>
      <c r="OMY1369" s="5"/>
      <c r="OMZ1369" s="5"/>
      <c r="ONA1369" s="5"/>
      <c r="ONB1369" s="5"/>
      <c r="ONC1369" s="5"/>
      <c r="OND1369" s="5"/>
      <c r="ONE1369" s="5"/>
      <c r="ONF1369" s="5"/>
      <c r="ONG1369" s="5"/>
      <c r="ONH1369" s="5"/>
      <c r="ONI1369" s="5"/>
      <c r="ONJ1369" s="5"/>
      <c r="ONK1369" s="5"/>
      <c r="ONL1369" s="5"/>
      <c r="ONM1369" s="5"/>
      <c r="ONN1369" s="5"/>
      <c r="ONO1369" s="5"/>
      <c r="ONP1369" s="5"/>
      <c r="ONQ1369" s="5"/>
      <c r="ONR1369" s="5"/>
      <c r="ONS1369" s="5"/>
      <c r="ONT1369" s="5"/>
      <c r="ONU1369" s="5"/>
      <c r="ONV1369" s="5"/>
      <c r="ONW1369" s="5"/>
      <c r="ONX1369" s="5"/>
      <c r="ONY1369" s="5"/>
      <c r="ONZ1369" s="5"/>
      <c r="OOA1369" s="5"/>
      <c r="OOB1369" s="5"/>
      <c r="OOC1369" s="5"/>
      <c r="OOD1369" s="5"/>
      <c r="OOE1369" s="5"/>
      <c r="OOF1369" s="5"/>
      <c r="OOG1369" s="5"/>
      <c r="OOH1369" s="5"/>
      <c r="OOI1369" s="5"/>
      <c r="OOJ1369" s="5"/>
      <c r="OOK1369" s="5"/>
      <c r="OOL1369" s="5"/>
      <c r="OOM1369" s="5"/>
      <c r="OON1369" s="5"/>
      <c r="OOO1369" s="5"/>
      <c r="OOP1369" s="5"/>
      <c r="OOQ1369" s="5"/>
      <c r="OOR1369" s="5"/>
      <c r="OOS1369" s="5"/>
      <c r="OOT1369" s="5"/>
      <c r="OOU1369" s="5"/>
      <c r="OOV1369" s="5"/>
      <c r="OOW1369" s="5"/>
      <c r="OOX1369" s="5"/>
      <c r="OOY1369" s="5"/>
      <c r="OOZ1369" s="5"/>
      <c r="OPA1369" s="5"/>
      <c r="OPB1369" s="5"/>
      <c r="OPC1369" s="5"/>
      <c r="OPD1369" s="5"/>
      <c r="OPE1369" s="5"/>
      <c r="OPF1369" s="5"/>
      <c r="OPG1369" s="5"/>
      <c r="OPH1369" s="5"/>
      <c r="OPI1369" s="5"/>
      <c r="OPJ1369" s="5"/>
      <c r="OPK1369" s="5"/>
      <c r="OPL1369" s="5"/>
      <c r="OPM1369" s="5"/>
      <c r="OPN1369" s="5"/>
      <c r="OPO1369" s="5"/>
      <c r="OPP1369" s="5"/>
      <c r="OPQ1369" s="5"/>
      <c r="OPR1369" s="5"/>
      <c r="OPS1369" s="5"/>
      <c r="OPT1369" s="5"/>
      <c r="OPU1369" s="5"/>
      <c r="OPV1369" s="5"/>
      <c r="OPW1369" s="5"/>
      <c r="OPX1369" s="5"/>
      <c r="OPY1369" s="5"/>
      <c r="OPZ1369" s="5"/>
      <c r="OQA1369" s="5"/>
      <c r="OQB1369" s="5"/>
      <c r="OQC1369" s="5"/>
      <c r="OQD1369" s="5"/>
      <c r="OQE1369" s="5"/>
      <c r="OQF1369" s="5"/>
      <c r="OQG1369" s="5"/>
      <c r="OQH1369" s="5"/>
      <c r="OQI1369" s="5"/>
      <c r="OQJ1369" s="5"/>
      <c r="OQK1369" s="5"/>
      <c r="OQL1369" s="5"/>
      <c r="OQM1369" s="5"/>
      <c r="OQN1369" s="5"/>
      <c r="OQO1369" s="5"/>
      <c r="OQP1369" s="5"/>
      <c r="OQQ1369" s="5"/>
      <c r="OQR1369" s="5"/>
      <c r="OQS1369" s="5"/>
      <c r="OQT1369" s="5"/>
      <c r="OQU1369" s="5"/>
      <c r="OQV1369" s="5"/>
      <c r="OQW1369" s="5"/>
      <c r="OQX1369" s="5"/>
      <c r="OQY1369" s="5"/>
      <c r="OQZ1369" s="5"/>
      <c r="ORA1369" s="5"/>
      <c r="ORB1369" s="5"/>
      <c r="ORC1369" s="5"/>
      <c r="ORD1369" s="5"/>
      <c r="ORE1369" s="5"/>
      <c r="ORF1369" s="5"/>
      <c r="ORG1369" s="5"/>
      <c r="ORH1369" s="5"/>
      <c r="ORI1369" s="5"/>
      <c r="ORJ1369" s="5"/>
      <c r="ORK1369" s="5"/>
      <c r="ORL1369" s="5"/>
      <c r="ORM1369" s="5"/>
      <c r="ORN1369" s="5"/>
      <c r="ORO1369" s="5"/>
      <c r="ORP1369" s="5"/>
      <c r="ORQ1369" s="5"/>
      <c r="ORR1369" s="5"/>
      <c r="ORS1369" s="5"/>
      <c r="ORT1369" s="5"/>
      <c r="ORU1369" s="5"/>
      <c r="ORV1369" s="5"/>
      <c r="ORW1369" s="5"/>
      <c r="ORX1369" s="5"/>
      <c r="ORY1369" s="5"/>
      <c r="ORZ1369" s="5"/>
      <c r="OSA1369" s="5"/>
      <c r="OSB1369" s="5"/>
      <c r="OSC1369" s="5"/>
      <c r="OSD1369" s="5"/>
      <c r="OSE1369" s="5"/>
      <c r="OSF1369" s="5"/>
      <c r="OSG1369" s="5"/>
      <c r="OSH1369" s="5"/>
      <c r="OSI1369" s="5"/>
      <c r="OSJ1369" s="5"/>
      <c r="OSK1369" s="5"/>
      <c r="OSL1369" s="5"/>
      <c r="OSM1369" s="5"/>
      <c r="OSN1369" s="5"/>
      <c r="OSO1369" s="5"/>
      <c r="OSP1369" s="5"/>
      <c r="OSQ1369" s="5"/>
      <c r="OSR1369" s="5"/>
      <c r="OSS1369" s="5"/>
      <c r="OST1369" s="5"/>
      <c r="OSU1369" s="5"/>
      <c r="OSV1369" s="5"/>
      <c r="OSW1369" s="5"/>
      <c r="OSX1369" s="5"/>
      <c r="OSY1369" s="5"/>
      <c r="OSZ1369" s="5"/>
      <c r="OTA1369" s="5"/>
      <c r="OTB1369" s="5"/>
      <c r="OTC1369" s="5"/>
      <c r="OTD1369" s="5"/>
      <c r="OTE1369" s="5"/>
      <c r="OTF1369" s="5"/>
      <c r="OTG1369" s="5"/>
      <c r="OTH1369" s="5"/>
      <c r="OTI1369" s="5"/>
      <c r="OTJ1369" s="5"/>
      <c r="OTK1369" s="5"/>
      <c r="OTL1369" s="5"/>
      <c r="OTM1369" s="5"/>
      <c r="OTN1369" s="5"/>
      <c r="OTO1369" s="5"/>
      <c r="OTP1369" s="5"/>
      <c r="OTQ1369" s="5"/>
      <c r="OTR1369" s="5"/>
      <c r="OTS1369" s="5"/>
      <c r="OTT1369" s="5"/>
      <c r="OTU1369" s="5"/>
      <c r="OTV1369" s="5"/>
      <c r="OTW1369" s="5"/>
      <c r="OTX1369" s="5"/>
      <c r="OTY1369" s="5"/>
      <c r="OTZ1369" s="5"/>
      <c r="OUA1369" s="5"/>
      <c r="OUB1369" s="5"/>
      <c r="OUC1369" s="5"/>
      <c r="OUD1369" s="5"/>
      <c r="OUE1369" s="5"/>
      <c r="OUF1369" s="5"/>
      <c r="OUG1369" s="5"/>
      <c r="OUH1369" s="5"/>
      <c r="OUI1369" s="5"/>
      <c r="OUJ1369" s="5"/>
      <c r="OUK1369" s="5"/>
      <c r="OUL1369" s="5"/>
      <c r="OUM1369" s="5"/>
      <c r="OUN1369" s="5"/>
      <c r="OUO1369" s="5"/>
      <c r="OUP1369" s="5"/>
      <c r="OUQ1369" s="5"/>
      <c r="OUR1369" s="5"/>
      <c r="OUS1369" s="5"/>
      <c r="OUT1369" s="5"/>
      <c r="OUU1369" s="5"/>
      <c r="OUV1369" s="5"/>
      <c r="OUW1369" s="5"/>
      <c r="OUX1369" s="5"/>
      <c r="OUY1369" s="5"/>
      <c r="OUZ1369" s="5"/>
      <c r="OVA1369" s="5"/>
      <c r="OVB1369" s="5"/>
      <c r="OVC1369" s="5"/>
      <c r="OVD1369" s="5"/>
      <c r="OVE1369" s="5"/>
      <c r="OVF1369" s="5"/>
      <c r="OVG1369" s="5"/>
      <c r="OVH1369" s="5"/>
      <c r="OVI1369" s="5"/>
      <c r="OVJ1369" s="5"/>
      <c r="OVK1369" s="5"/>
      <c r="OVL1369" s="5"/>
      <c r="OVM1369" s="5"/>
      <c r="OVN1369" s="5"/>
      <c r="OVO1369" s="5"/>
      <c r="OVP1369" s="5"/>
      <c r="OVQ1369" s="5"/>
      <c r="OVR1369" s="5"/>
      <c r="OVS1369" s="5"/>
      <c r="OVT1369" s="5"/>
      <c r="OVU1369" s="5"/>
      <c r="OVV1369" s="5"/>
      <c r="OVW1369" s="5"/>
      <c r="OVX1369" s="5"/>
      <c r="OVY1369" s="5"/>
      <c r="OVZ1369" s="5"/>
      <c r="OWA1369" s="5"/>
      <c r="OWB1369" s="5"/>
      <c r="OWC1369" s="5"/>
      <c r="OWD1369" s="5"/>
      <c r="OWE1369" s="5"/>
      <c r="OWF1369" s="5"/>
      <c r="OWG1369" s="5"/>
      <c r="OWH1369" s="5"/>
      <c r="OWI1369" s="5"/>
      <c r="OWJ1369" s="5"/>
      <c r="OWK1369" s="5"/>
      <c r="OWL1369" s="5"/>
      <c r="OWM1369" s="5"/>
      <c r="OWN1369" s="5"/>
      <c r="OWO1369" s="5"/>
      <c r="OWP1369" s="5"/>
      <c r="OWQ1369" s="5"/>
      <c r="OWR1369" s="5"/>
      <c r="OWS1369" s="5"/>
      <c r="OWT1369" s="5"/>
      <c r="OWU1369" s="5"/>
      <c r="OWV1369" s="5"/>
      <c r="OWW1369" s="5"/>
      <c r="OWX1369" s="5"/>
      <c r="OWY1369" s="5"/>
      <c r="OWZ1369" s="5"/>
      <c r="OXA1369" s="5"/>
      <c r="OXB1369" s="5"/>
      <c r="OXC1369" s="5"/>
      <c r="OXD1369" s="5"/>
      <c r="OXE1369" s="5"/>
      <c r="OXF1369" s="5"/>
      <c r="OXG1369" s="5"/>
      <c r="OXH1369" s="5"/>
      <c r="OXI1369" s="5"/>
      <c r="OXJ1369" s="5"/>
      <c r="OXK1369" s="5"/>
      <c r="OXL1369" s="5"/>
      <c r="OXM1369" s="5"/>
      <c r="OXN1369" s="5"/>
      <c r="OXO1369" s="5"/>
      <c r="OXP1369" s="5"/>
      <c r="OXQ1369" s="5"/>
      <c r="OXR1369" s="5"/>
      <c r="OXS1369" s="5"/>
      <c r="OXT1369" s="5"/>
      <c r="OXU1369" s="5"/>
      <c r="OXV1369" s="5"/>
      <c r="OXW1369" s="5"/>
      <c r="OXX1369" s="5"/>
      <c r="OXY1369" s="5"/>
      <c r="OXZ1369" s="5"/>
      <c r="OYA1369" s="5"/>
      <c r="OYB1369" s="5"/>
      <c r="OYC1369" s="5"/>
      <c r="OYD1369" s="5"/>
      <c r="OYE1369" s="5"/>
      <c r="OYF1369" s="5"/>
      <c r="OYG1369" s="5"/>
      <c r="OYH1369" s="5"/>
      <c r="OYI1369" s="5"/>
      <c r="OYJ1369" s="5"/>
      <c r="OYK1369" s="5"/>
      <c r="OYL1369" s="5"/>
      <c r="OYM1369" s="5"/>
      <c r="OYN1369" s="5"/>
      <c r="OYO1369" s="5"/>
      <c r="OYP1369" s="5"/>
      <c r="OYQ1369" s="5"/>
      <c r="OYR1369" s="5"/>
      <c r="OYS1369" s="5"/>
      <c r="OYT1369" s="5"/>
      <c r="OYU1369" s="5"/>
      <c r="OYV1369" s="5"/>
      <c r="OYW1369" s="5"/>
      <c r="OYX1369" s="5"/>
      <c r="OYY1369" s="5"/>
      <c r="OYZ1369" s="5"/>
      <c r="OZA1369" s="5"/>
      <c r="OZB1369" s="5"/>
      <c r="OZC1369" s="5"/>
      <c r="OZD1369" s="5"/>
      <c r="OZE1369" s="5"/>
      <c r="OZF1369" s="5"/>
      <c r="OZG1369" s="5"/>
      <c r="OZH1369" s="5"/>
      <c r="OZI1369" s="5"/>
      <c r="OZJ1369" s="5"/>
      <c r="OZK1369" s="5"/>
      <c r="OZL1369" s="5"/>
      <c r="OZM1369" s="5"/>
      <c r="OZN1369" s="5"/>
      <c r="OZO1369" s="5"/>
      <c r="OZP1369" s="5"/>
      <c r="OZQ1369" s="5"/>
      <c r="OZR1369" s="5"/>
      <c r="OZS1369" s="5"/>
      <c r="OZT1369" s="5"/>
      <c r="OZU1369" s="5"/>
      <c r="OZV1369" s="5"/>
      <c r="OZW1369" s="5"/>
      <c r="OZX1369" s="5"/>
      <c r="OZY1369" s="5"/>
      <c r="OZZ1369" s="5"/>
      <c r="PAA1369" s="5"/>
      <c r="PAB1369" s="5"/>
      <c r="PAC1369" s="5"/>
      <c r="PAD1369" s="5"/>
      <c r="PAE1369" s="5"/>
      <c r="PAF1369" s="5"/>
      <c r="PAG1369" s="5"/>
      <c r="PAH1369" s="5"/>
      <c r="PAI1369" s="5"/>
      <c r="PAJ1369" s="5"/>
      <c r="PAK1369" s="5"/>
      <c r="PAL1369" s="5"/>
      <c r="PAM1369" s="5"/>
      <c r="PAN1369" s="5"/>
      <c r="PAO1369" s="5"/>
      <c r="PAP1369" s="5"/>
      <c r="PAQ1369" s="5"/>
      <c r="PAR1369" s="5"/>
      <c r="PAS1369" s="5"/>
      <c r="PAT1369" s="5"/>
      <c r="PAU1369" s="5"/>
      <c r="PAV1369" s="5"/>
      <c r="PAW1369" s="5"/>
      <c r="PAX1369" s="5"/>
      <c r="PAY1369" s="5"/>
      <c r="PAZ1369" s="5"/>
      <c r="PBA1369" s="5"/>
      <c r="PBB1369" s="5"/>
      <c r="PBC1369" s="5"/>
      <c r="PBD1369" s="5"/>
      <c r="PBE1369" s="5"/>
      <c r="PBF1369" s="5"/>
      <c r="PBG1369" s="5"/>
      <c r="PBH1369" s="5"/>
      <c r="PBI1369" s="5"/>
      <c r="PBJ1369" s="5"/>
      <c r="PBK1369" s="5"/>
      <c r="PBL1369" s="5"/>
      <c r="PBM1369" s="5"/>
      <c r="PBN1369" s="5"/>
      <c r="PBO1369" s="5"/>
      <c r="PBP1369" s="5"/>
      <c r="PBQ1369" s="5"/>
      <c r="PBR1369" s="5"/>
      <c r="PBS1369" s="5"/>
      <c r="PBT1369" s="5"/>
      <c r="PBU1369" s="5"/>
      <c r="PBV1369" s="5"/>
      <c r="PBW1369" s="5"/>
      <c r="PBX1369" s="5"/>
      <c r="PBY1369" s="5"/>
      <c r="PBZ1369" s="5"/>
      <c r="PCA1369" s="5"/>
      <c r="PCB1369" s="5"/>
      <c r="PCC1369" s="5"/>
      <c r="PCD1369" s="5"/>
      <c r="PCE1369" s="5"/>
      <c r="PCF1369" s="5"/>
      <c r="PCG1369" s="5"/>
      <c r="PCH1369" s="5"/>
      <c r="PCI1369" s="5"/>
      <c r="PCJ1369" s="5"/>
      <c r="PCK1369" s="5"/>
      <c r="PCL1369" s="5"/>
      <c r="PCM1369" s="5"/>
      <c r="PCN1369" s="5"/>
      <c r="PCO1369" s="5"/>
      <c r="PCP1369" s="5"/>
      <c r="PCQ1369" s="5"/>
      <c r="PCR1369" s="5"/>
      <c r="PCS1369" s="5"/>
      <c r="PCT1369" s="5"/>
      <c r="PCU1369" s="5"/>
      <c r="PCV1369" s="5"/>
      <c r="PCW1369" s="5"/>
      <c r="PCX1369" s="5"/>
      <c r="PCY1369" s="5"/>
      <c r="PCZ1369" s="5"/>
      <c r="PDA1369" s="5"/>
      <c r="PDB1369" s="5"/>
      <c r="PDC1369" s="5"/>
      <c r="PDD1369" s="5"/>
      <c r="PDE1369" s="5"/>
      <c r="PDF1369" s="5"/>
      <c r="PDG1369" s="5"/>
      <c r="PDH1369" s="5"/>
      <c r="PDI1369" s="5"/>
      <c r="PDJ1369" s="5"/>
      <c r="PDK1369" s="5"/>
      <c r="PDL1369" s="5"/>
      <c r="PDM1369" s="5"/>
      <c r="PDN1369" s="5"/>
      <c r="PDO1369" s="5"/>
      <c r="PDP1369" s="5"/>
      <c r="PDQ1369" s="5"/>
      <c r="PDR1369" s="5"/>
      <c r="PDS1369" s="5"/>
      <c r="PDT1369" s="5"/>
      <c r="PDU1369" s="5"/>
      <c r="PDV1369" s="5"/>
      <c r="PDW1369" s="5"/>
      <c r="PDX1369" s="5"/>
      <c r="PDY1369" s="5"/>
      <c r="PDZ1369" s="5"/>
      <c r="PEA1369" s="5"/>
      <c r="PEB1369" s="5"/>
      <c r="PEC1369" s="5"/>
      <c r="PED1369" s="5"/>
      <c r="PEE1369" s="5"/>
      <c r="PEF1369" s="5"/>
      <c r="PEG1369" s="5"/>
      <c r="PEH1369" s="5"/>
      <c r="PEI1369" s="5"/>
      <c r="PEJ1369" s="5"/>
      <c r="PEK1369" s="5"/>
      <c r="PEL1369" s="5"/>
      <c r="PEM1369" s="5"/>
      <c r="PEN1369" s="5"/>
      <c r="PEO1369" s="5"/>
      <c r="PEP1369" s="5"/>
      <c r="PEQ1369" s="5"/>
      <c r="PER1369" s="5"/>
      <c r="PES1369" s="5"/>
      <c r="PET1369" s="5"/>
      <c r="PEU1369" s="5"/>
      <c r="PEV1369" s="5"/>
      <c r="PEW1369" s="5"/>
      <c r="PEX1369" s="5"/>
      <c r="PEY1369" s="5"/>
      <c r="PEZ1369" s="5"/>
      <c r="PFA1369" s="5"/>
      <c r="PFB1369" s="5"/>
      <c r="PFC1369" s="5"/>
      <c r="PFD1369" s="5"/>
      <c r="PFE1369" s="5"/>
      <c r="PFF1369" s="5"/>
      <c r="PFG1369" s="5"/>
      <c r="PFH1369" s="5"/>
      <c r="PFI1369" s="5"/>
      <c r="PFJ1369" s="5"/>
      <c r="PFK1369" s="5"/>
      <c r="PFL1369" s="5"/>
      <c r="PFM1369" s="5"/>
      <c r="PFN1369" s="5"/>
      <c r="PFO1369" s="5"/>
      <c r="PFP1369" s="5"/>
      <c r="PFQ1369" s="5"/>
      <c r="PFR1369" s="5"/>
      <c r="PFS1369" s="5"/>
      <c r="PFT1369" s="5"/>
      <c r="PFU1369" s="5"/>
      <c r="PFV1369" s="5"/>
      <c r="PFW1369" s="5"/>
      <c r="PFX1369" s="5"/>
      <c r="PFY1369" s="5"/>
      <c r="PFZ1369" s="5"/>
      <c r="PGA1369" s="5"/>
      <c r="PGB1369" s="5"/>
      <c r="PGC1369" s="5"/>
      <c r="PGD1369" s="5"/>
      <c r="PGE1369" s="5"/>
      <c r="PGF1369" s="5"/>
      <c r="PGG1369" s="5"/>
      <c r="PGH1369" s="5"/>
      <c r="PGI1369" s="5"/>
      <c r="PGJ1369" s="5"/>
      <c r="PGK1369" s="5"/>
      <c r="PGL1369" s="5"/>
      <c r="PGM1369" s="5"/>
      <c r="PGN1369" s="5"/>
      <c r="PGO1369" s="5"/>
      <c r="PGP1369" s="5"/>
      <c r="PGQ1369" s="5"/>
      <c r="PGR1369" s="5"/>
      <c r="PGS1369" s="5"/>
      <c r="PGT1369" s="5"/>
      <c r="PGU1369" s="5"/>
      <c r="PGV1369" s="5"/>
      <c r="PGW1369" s="5"/>
      <c r="PGX1369" s="5"/>
      <c r="PGY1369" s="5"/>
      <c r="PGZ1369" s="5"/>
      <c r="PHA1369" s="5"/>
      <c r="PHB1369" s="5"/>
      <c r="PHC1369" s="5"/>
      <c r="PHD1369" s="5"/>
      <c r="PHE1369" s="5"/>
      <c r="PHF1369" s="5"/>
      <c r="PHG1369" s="5"/>
      <c r="PHH1369" s="5"/>
      <c r="PHI1369" s="5"/>
      <c r="PHJ1369" s="5"/>
      <c r="PHK1369" s="5"/>
      <c r="PHL1369" s="5"/>
      <c r="PHM1369" s="5"/>
      <c r="PHN1369" s="5"/>
      <c r="PHO1369" s="5"/>
      <c r="PHP1369" s="5"/>
      <c r="PHQ1369" s="5"/>
      <c r="PHR1369" s="5"/>
      <c r="PHS1369" s="5"/>
      <c r="PHT1369" s="5"/>
      <c r="PHU1369" s="5"/>
      <c r="PHV1369" s="5"/>
      <c r="PHW1369" s="5"/>
      <c r="PHX1369" s="5"/>
      <c r="PHY1369" s="5"/>
      <c r="PHZ1369" s="5"/>
      <c r="PIA1369" s="5"/>
      <c r="PIB1369" s="5"/>
      <c r="PIC1369" s="5"/>
      <c r="PID1369" s="5"/>
      <c r="PIE1369" s="5"/>
      <c r="PIF1369" s="5"/>
      <c r="PIG1369" s="5"/>
      <c r="PIH1369" s="5"/>
      <c r="PII1369" s="5"/>
      <c r="PIJ1369" s="5"/>
      <c r="PIK1369" s="5"/>
      <c r="PIL1369" s="5"/>
      <c r="PIM1369" s="5"/>
      <c r="PIN1369" s="5"/>
      <c r="PIO1369" s="5"/>
      <c r="PIP1369" s="5"/>
      <c r="PIQ1369" s="5"/>
      <c r="PIR1369" s="5"/>
      <c r="PIS1369" s="5"/>
      <c r="PIT1369" s="5"/>
      <c r="PIU1369" s="5"/>
      <c r="PIV1369" s="5"/>
      <c r="PIW1369" s="5"/>
      <c r="PIX1369" s="5"/>
      <c r="PIY1369" s="5"/>
      <c r="PIZ1369" s="5"/>
      <c r="PJA1369" s="5"/>
      <c r="PJB1369" s="5"/>
      <c r="PJC1369" s="5"/>
      <c r="PJD1369" s="5"/>
      <c r="PJE1369" s="5"/>
      <c r="PJF1369" s="5"/>
      <c r="PJG1369" s="5"/>
      <c r="PJH1369" s="5"/>
      <c r="PJI1369" s="5"/>
      <c r="PJJ1369" s="5"/>
      <c r="PJK1369" s="5"/>
      <c r="PJL1369" s="5"/>
      <c r="PJM1369" s="5"/>
      <c r="PJN1369" s="5"/>
      <c r="PJO1369" s="5"/>
      <c r="PJP1369" s="5"/>
      <c r="PJQ1369" s="5"/>
      <c r="PJR1369" s="5"/>
      <c r="PJS1369" s="5"/>
      <c r="PJT1369" s="5"/>
      <c r="PJU1369" s="5"/>
      <c r="PJV1369" s="5"/>
      <c r="PJW1369" s="5"/>
      <c r="PJX1369" s="5"/>
      <c r="PJY1369" s="5"/>
      <c r="PJZ1369" s="5"/>
      <c r="PKA1369" s="5"/>
      <c r="PKB1369" s="5"/>
      <c r="PKC1369" s="5"/>
      <c r="PKD1369" s="5"/>
      <c r="PKE1369" s="5"/>
      <c r="PKF1369" s="5"/>
      <c r="PKG1369" s="5"/>
      <c r="PKH1369" s="5"/>
      <c r="PKI1369" s="5"/>
      <c r="PKJ1369" s="5"/>
      <c r="PKK1369" s="5"/>
      <c r="PKL1369" s="5"/>
      <c r="PKM1369" s="5"/>
      <c r="PKN1369" s="5"/>
      <c r="PKO1369" s="5"/>
      <c r="PKP1369" s="5"/>
      <c r="PKQ1369" s="5"/>
      <c r="PKR1369" s="5"/>
      <c r="PKS1369" s="5"/>
      <c r="PKT1369" s="5"/>
      <c r="PKU1369" s="5"/>
      <c r="PKV1369" s="5"/>
      <c r="PKW1369" s="5"/>
      <c r="PKX1369" s="5"/>
      <c r="PKY1369" s="5"/>
      <c r="PKZ1369" s="5"/>
      <c r="PLA1369" s="5"/>
      <c r="PLB1369" s="5"/>
      <c r="PLC1369" s="5"/>
      <c r="PLD1369" s="5"/>
      <c r="PLE1369" s="5"/>
      <c r="PLF1369" s="5"/>
      <c r="PLG1369" s="5"/>
      <c r="PLH1369" s="5"/>
      <c r="PLI1369" s="5"/>
      <c r="PLJ1369" s="5"/>
      <c r="PLK1369" s="5"/>
      <c r="PLL1369" s="5"/>
      <c r="PLM1369" s="5"/>
      <c r="PLN1369" s="5"/>
      <c r="PLO1369" s="5"/>
      <c r="PLP1369" s="5"/>
      <c r="PLQ1369" s="5"/>
      <c r="PLR1369" s="5"/>
      <c r="PLS1369" s="5"/>
      <c r="PLT1369" s="5"/>
      <c r="PLU1369" s="5"/>
      <c r="PLV1369" s="5"/>
      <c r="PLW1369" s="5"/>
      <c r="PLX1369" s="5"/>
      <c r="PLY1369" s="5"/>
      <c r="PLZ1369" s="5"/>
      <c r="PMA1369" s="5"/>
      <c r="PMB1369" s="5"/>
      <c r="PMC1369" s="5"/>
      <c r="PMD1369" s="5"/>
      <c r="PME1369" s="5"/>
      <c r="PMF1369" s="5"/>
      <c r="PMG1369" s="5"/>
      <c r="PMH1369" s="5"/>
      <c r="PMI1369" s="5"/>
      <c r="PMJ1369" s="5"/>
      <c r="PMK1369" s="5"/>
      <c r="PML1369" s="5"/>
      <c r="PMM1369" s="5"/>
      <c r="PMN1369" s="5"/>
      <c r="PMO1369" s="5"/>
      <c r="PMP1369" s="5"/>
      <c r="PMQ1369" s="5"/>
      <c r="PMR1369" s="5"/>
      <c r="PMS1369" s="5"/>
      <c r="PMT1369" s="5"/>
      <c r="PMU1369" s="5"/>
      <c r="PMV1369" s="5"/>
      <c r="PMW1369" s="5"/>
      <c r="PMX1369" s="5"/>
      <c r="PMY1369" s="5"/>
      <c r="PMZ1369" s="5"/>
      <c r="PNA1369" s="5"/>
      <c r="PNB1369" s="5"/>
      <c r="PNC1369" s="5"/>
      <c r="PND1369" s="5"/>
      <c r="PNE1369" s="5"/>
      <c r="PNF1369" s="5"/>
      <c r="PNG1369" s="5"/>
      <c r="PNH1369" s="5"/>
      <c r="PNI1369" s="5"/>
      <c r="PNJ1369" s="5"/>
      <c r="PNK1369" s="5"/>
      <c r="PNL1369" s="5"/>
      <c r="PNM1369" s="5"/>
      <c r="PNN1369" s="5"/>
      <c r="PNO1369" s="5"/>
      <c r="PNP1369" s="5"/>
      <c r="PNQ1369" s="5"/>
      <c r="PNR1369" s="5"/>
      <c r="PNS1369" s="5"/>
      <c r="PNT1369" s="5"/>
      <c r="PNU1369" s="5"/>
      <c r="PNV1369" s="5"/>
      <c r="PNW1369" s="5"/>
      <c r="PNX1369" s="5"/>
      <c r="PNY1369" s="5"/>
      <c r="PNZ1369" s="5"/>
      <c r="POA1369" s="5"/>
      <c r="POB1369" s="5"/>
      <c r="POC1369" s="5"/>
      <c r="POD1369" s="5"/>
      <c r="POE1369" s="5"/>
      <c r="POF1369" s="5"/>
      <c r="POG1369" s="5"/>
      <c r="POH1369" s="5"/>
      <c r="POI1369" s="5"/>
      <c r="POJ1369" s="5"/>
      <c r="POK1369" s="5"/>
      <c r="POL1369" s="5"/>
      <c r="POM1369" s="5"/>
      <c r="PON1369" s="5"/>
      <c r="POO1369" s="5"/>
      <c r="POP1369" s="5"/>
      <c r="POQ1369" s="5"/>
      <c r="POR1369" s="5"/>
      <c r="POS1369" s="5"/>
      <c r="POT1369" s="5"/>
      <c r="POU1369" s="5"/>
      <c r="POV1369" s="5"/>
      <c r="POW1369" s="5"/>
      <c r="POX1369" s="5"/>
      <c r="POY1369" s="5"/>
      <c r="POZ1369" s="5"/>
      <c r="PPA1369" s="5"/>
      <c r="PPB1369" s="5"/>
      <c r="PPC1369" s="5"/>
      <c r="PPD1369" s="5"/>
      <c r="PPE1369" s="5"/>
      <c r="PPF1369" s="5"/>
      <c r="PPG1369" s="5"/>
      <c r="PPH1369" s="5"/>
      <c r="PPI1369" s="5"/>
      <c r="PPJ1369" s="5"/>
      <c r="PPK1369" s="5"/>
      <c r="PPL1369" s="5"/>
      <c r="PPM1369" s="5"/>
      <c r="PPN1369" s="5"/>
      <c r="PPO1369" s="5"/>
      <c r="PPP1369" s="5"/>
      <c r="PPQ1369" s="5"/>
      <c r="PPR1369" s="5"/>
      <c r="PPS1369" s="5"/>
      <c r="PPT1369" s="5"/>
      <c r="PPU1369" s="5"/>
      <c r="PPV1369" s="5"/>
      <c r="PPW1369" s="5"/>
      <c r="PPX1369" s="5"/>
      <c r="PPY1369" s="5"/>
      <c r="PPZ1369" s="5"/>
      <c r="PQA1369" s="5"/>
      <c r="PQB1369" s="5"/>
      <c r="PQC1369" s="5"/>
      <c r="PQD1369" s="5"/>
      <c r="PQE1369" s="5"/>
      <c r="PQF1369" s="5"/>
      <c r="PQG1369" s="5"/>
      <c r="PQH1369" s="5"/>
      <c r="PQI1369" s="5"/>
      <c r="PQJ1369" s="5"/>
      <c r="PQK1369" s="5"/>
      <c r="PQL1369" s="5"/>
      <c r="PQM1369" s="5"/>
      <c r="PQN1369" s="5"/>
      <c r="PQO1369" s="5"/>
      <c r="PQP1369" s="5"/>
      <c r="PQQ1369" s="5"/>
      <c r="PQR1369" s="5"/>
      <c r="PQS1369" s="5"/>
      <c r="PQT1369" s="5"/>
      <c r="PQU1369" s="5"/>
      <c r="PQV1369" s="5"/>
      <c r="PQW1369" s="5"/>
      <c r="PQX1369" s="5"/>
      <c r="PQY1369" s="5"/>
      <c r="PQZ1369" s="5"/>
      <c r="PRA1369" s="5"/>
      <c r="PRB1369" s="5"/>
      <c r="PRC1369" s="5"/>
      <c r="PRD1369" s="5"/>
      <c r="PRE1369" s="5"/>
      <c r="PRF1369" s="5"/>
      <c r="PRG1369" s="5"/>
      <c r="PRH1369" s="5"/>
      <c r="PRI1369" s="5"/>
      <c r="PRJ1369" s="5"/>
      <c r="PRK1369" s="5"/>
      <c r="PRL1369" s="5"/>
      <c r="PRM1369" s="5"/>
      <c r="PRN1369" s="5"/>
      <c r="PRO1369" s="5"/>
      <c r="PRP1369" s="5"/>
      <c r="PRQ1369" s="5"/>
      <c r="PRR1369" s="5"/>
      <c r="PRS1369" s="5"/>
      <c r="PRT1369" s="5"/>
      <c r="PRU1369" s="5"/>
      <c r="PRV1369" s="5"/>
      <c r="PRW1369" s="5"/>
      <c r="PRX1369" s="5"/>
      <c r="PRY1369" s="5"/>
      <c r="PRZ1369" s="5"/>
      <c r="PSA1369" s="5"/>
      <c r="PSB1369" s="5"/>
      <c r="PSC1369" s="5"/>
      <c r="PSD1369" s="5"/>
      <c r="PSE1369" s="5"/>
      <c r="PSF1369" s="5"/>
      <c r="PSG1369" s="5"/>
      <c r="PSH1369" s="5"/>
      <c r="PSI1369" s="5"/>
      <c r="PSJ1369" s="5"/>
      <c r="PSK1369" s="5"/>
      <c r="PSL1369" s="5"/>
      <c r="PSM1369" s="5"/>
      <c r="PSN1369" s="5"/>
      <c r="PSO1369" s="5"/>
      <c r="PSP1369" s="5"/>
      <c r="PSQ1369" s="5"/>
      <c r="PSR1369" s="5"/>
      <c r="PSS1369" s="5"/>
      <c r="PST1369" s="5"/>
      <c r="PSU1369" s="5"/>
      <c r="PSV1369" s="5"/>
      <c r="PSW1369" s="5"/>
      <c r="PSX1369" s="5"/>
      <c r="PSY1369" s="5"/>
      <c r="PSZ1369" s="5"/>
      <c r="PTA1369" s="5"/>
      <c r="PTB1369" s="5"/>
      <c r="PTC1369" s="5"/>
      <c r="PTD1369" s="5"/>
      <c r="PTE1369" s="5"/>
      <c r="PTF1369" s="5"/>
      <c r="PTG1369" s="5"/>
      <c r="PTH1369" s="5"/>
      <c r="PTI1369" s="5"/>
      <c r="PTJ1369" s="5"/>
      <c r="PTK1369" s="5"/>
      <c r="PTL1369" s="5"/>
      <c r="PTM1369" s="5"/>
      <c r="PTN1369" s="5"/>
      <c r="PTO1369" s="5"/>
      <c r="PTP1369" s="5"/>
      <c r="PTQ1369" s="5"/>
      <c r="PTR1369" s="5"/>
      <c r="PTS1369" s="5"/>
      <c r="PTT1369" s="5"/>
      <c r="PTU1369" s="5"/>
      <c r="PTV1369" s="5"/>
      <c r="PTW1369" s="5"/>
      <c r="PTX1369" s="5"/>
      <c r="PTY1369" s="5"/>
      <c r="PTZ1369" s="5"/>
      <c r="PUA1369" s="5"/>
      <c r="PUB1369" s="5"/>
      <c r="PUC1369" s="5"/>
      <c r="PUD1369" s="5"/>
      <c r="PUE1369" s="5"/>
      <c r="PUF1369" s="5"/>
      <c r="PUG1369" s="5"/>
      <c r="PUH1369" s="5"/>
      <c r="PUI1369" s="5"/>
      <c r="PUJ1369" s="5"/>
      <c r="PUK1369" s="5"/>
      <c r="PUL1369" s="5"/>
      <c r="PUM1369" s="5"/>
      <c r="PUN1369" s="5"/>
      <c r="PUO1369" s="5"/>
      <c r="PUP1369" s="5"/>
      <c r="PUQ1369" s="5"/>
      <c r="PUR1369" s="5"/>
      <c r="PUS1369" s="5"/>
      <c r="PUT1369" s="5"/>
      <c r="PUU1369" s="5"/>
      <c r="PUV1369" s="5"/>
      <c r="PUW1369" s="5"/>
      <c r="PUX1369" s="5"/>
      <c r="PUY1369" s="5"/>
      <c r="PUZ1369" s="5"/>
      <c r="PVA1369" s="5"/>
      <c r="PVB1369" s="5"/>
      <c r="PVC1369" s="5"/>
      <c r="PVD1369" s="5"/>
      <c r="PVE1369" s="5"/>
      <c r="PVF1369" s="5"/>
      <c r="PVG1369" s="5"/>
      <c r="PVH1369" s="5"/>
      <c r="PVI1369" s="5"/>
      <c r="PVJ1369" s="5"/>
      <c r="PVK1369" s="5"/>
      <c r="PVL1369" s="5"/>
      <c r="PVM1369" s="5"/>
      <c r="PVN1369" s="5"/>
      <c r="PVO1369" s="5"/>
      <c r="PVP1369" s="5"/>
      <c r="PVQ1369" s="5"/>
      <c r="PVR1369" s="5"/>
      <c r="PVS1369" s="5"/>
      <c r="PVT1369" s="5"/>
      <c r="PVU1369" s="5"/>
      <c r="PVV1369" s="5"/>
      <c r="PVW1369" s="5"/>
      <c r="PVX1369" s="5"/>
      <c r="PVY1369" s="5"/>
      <c r="PVZ1369" s="5"/>
      <c r="PWA1369" s="5"/>
      <c r="PWB1369" s="5"/>
      <c r="PWC1369" s="5"/>
      <c r="PWD1369" s="5"/>
      <c r="PWE1369" s="5"/>
      <c r="PWF1369" s="5"/>
      <c r="PWG1369" s="5"/>
      <c r="PWH1369" s="5"/>
      <c r="PWI1369" s="5"/>
      <c r="PWJ1369" s="5"/>
      <c r="PWK1369" s="5"/>
      <c r="PWL1369" s="5"/>
      <c r="PWM1369" s="5"/>
      <c r="PWN1369" s="5"/>
      <c r="PWO1369" s="5"/>
      <c r="PWP1369" s="5"/>
      <c r="PWQ1369" s="5"/>
      <c r="PWR1369" s="5"/>
      <c r="PWS1369" s="5"/>
      <c r="PWT1369" s="5"/>
      <c r="PWU1369" s="5"/>
      <c r="PWV1369" s="5"/>
      <c r="PWW1369" s="5"/>
      <c r="PWX1369" s="5"/>
      <c r="PWY1369" s="5"/>
      <c r="PWZ1369" s="5"/>
      <c r="PXA1369" s="5"/>
      <c r="PXB1369" s="5"/>
      <c r="PXC1369" s="5"/>
      <c r="PXD1369" s="5"/>
      <c r="PXE1369" s="5"/>
      <c r="PXF1369" s="5"/>
      <c r="PXG1369" s="5"/>
      <c r="PXH1369" s="5"/>
      <c r="PXI1369" s="5"/>
      <c r="PXJ1369" s="5"/>
      <c r="PXK1369" s="5"/>
      <c r="PXL1369" s="5"/>
      <c r="PXM1369" s="5"/>
      <c r="PXN1369" s="5"/>
      <c r="PXO1369" s="5"/>
      <c r="PXP1369" s="5"/>
      <c r="PXQ1369" s="5"/>
      <c r="PXR1369" s="5"/>
      <c r="PXS1369" s="5"/>
      <c r="PXT1369" s="5"/>
      <c r="PXU1369" s="5"/>
      <c r="PXV1369" s="5"/>
      <c r="PXW1369" s="5"/>
      <c r="PXX1369" s="5"/>
      <c r="PXY1369" s="5"/>
      <c r="PXZ1369" s="5"/>
      <c r="PYA1369" s="5"/>
      <c r="PYB1369" s="5"/>
      <c r="PYC1369" s="5"/>
      <c r="PYD1369" s="5"/>
      <c r="PYE1369" s="5"/>
      <c r="PYF1369" s="5"/>
      <c r="PYG1369" s="5"/>
      <c r="PYH1369" s="5"/>
      <c r="PYI1369" s="5"/>
      <c r="PYJ1369" s="5"/>
      <c r="PYK1369" s="5"/>
      <c r="PYL1369" s="5"/>
      <c r="PYM1369" s="5"/>
      <c r="PYN1369" s="5"/>
      <c r="PYO1369" s="5"/>
      <c r="PYP1369" s="5"/>
      <c r="PYQ1369" s="5"/>
      <c r="PYR1369" s="5"/>
      <c r="PYS1369" s="5"/>
      <c r="PYT1369" s="5"/>
      <c r="PYU1369" s="5"/>
      <c r="PYV1369" s="5"/>
      <c r="PYW1369" s="5"/>
      <c r="PYX1369" s="5"/>
      <c r="PYY1369" s="5"/>
      <c r="PYZ1369" s="5"/>
      <c r="PZA1369" s="5"/>
      <c r="PZB1369" s="5"/>
      <c r="PZC1369" s="5"/>
      <c r="PZD1369" s="5"/>
      <c r="PZE1369" s="5"/>
      <c r="PZF1369" s="5"/>
      <c r="PZG1369" s="5"/>
      <c r="PZH1369" s="5"/>
      <c r="PZI1369" s="5"/>
      <c r="PZJ1369" s="5"/>
      <c r="PZK1369" s="5"/>
      <c r="PZL1369" s="5"/>
      <c r="PZM1369" s="5"/>
      <c r="PZN1369" s="5"/>
      <c r="PZO1369" s="5"/>
      <c r="PZP1369" s="5"/>
      <c r="PZQ1369" s="5"/>
      <c r="PZR1369" s="5"/>
      <c r="PZS1369" s="5"/>
      <c r="PZT1369" s="5"/>
      <c r="PZU1369" s="5"/>
      <c r="PZV1369" s="5"/>
      <c r="PZW1369" s="5"/>
      <c r="PZX1369" s="5"/>
      <c r="PZY1369" s="5"/>
      <c r="PZZ1369" s="5"/>
      <c r="QAA1369" s="5"/>
      <c r="QAB1369" s="5"/>
      <c r="QAC1369" s="5"/>
      <c r="QAD1369" s="5"/>
      <c r="QAE1369" s="5"/>
      <c r="QAF1369" s="5"/>
      <c r="QAG1369" s="5"/>
      <c r="QAH1369" s="5"/>
      <c r="QAI1369" s="5"/>
      <c r="QAJ1369" s="5"/>
      <c r="QAK1369" s="5"/>
      <c r="QAL1369" s="5"/>
      <c r="QAM1369" s="5"/>
      <c r="QAN1369" s="5"/>
      <c r="QAO1369" s="5"/>
      <c r="QAP1369" s="5"/>
      <c r="QAQ1369" s="5"/>
      <c r="QAR1369" s="5"/>
      <c r="QAS1369" s="5"/>
      <c r="QAT1369" s="5"/>
      <c r="QAU1369" s="5"/>
      <c r="QAV1369" s="5"/>
      <c r="QAW1369" s="5"/>
      <c r="QAX1369" s="5"/>
      <c r="QAY1369" s="5"/>
      <c r="QAZ1369" s="5"/>
      <c r="QBA1369" s="5"/>
      <c r="QBB1369" s="5"/>
      <c r="QBC1369" s="5"/>
      <c r="QBD1369" s="5"/>
      <c r="QBE1369" s="5"/>
      <c r="QBF1369" s="5"/>
      <c r="QBG1369" s="5"/>
      <c r="QBH1369" s="5"/>
      <c r="QBI1369" s="5"/>
      <c r="QBJ1369" s="5"/>
      <c r="QBK1369" s="5"/>
      <c r="QBL1369" s="5"/>
      <c r="QBM1369" s="5"/>
      <c r="QBN1369" s="5"/>
      <c r="QBO1369" s="5"/>
      <c r="QBP1369" s="5"/>
      <c r="QBQ1369" s="5"/>
      <c r="QBR1369" s="5"/>
      <c r="QBS1369" s="5"/>
      <c r="QBT1369" s="5"/>
      <c r="QBU1369" s="5"/>
      <c r="QBV1369" s="5"/>
      <c r="QBW1369" s="5"/>
      <c r="QBX1369" s="5"/>
      <c r="QBY1369" s="5"/>
      <c r="QBZ1369" s="5"/>
      <c r="QCA1369" s="5"/>
      <c r="QCB1369" s="5"/>
      <c r="QCC1369" s="5"/>
      <c r="QCD1369" s="5"/>
      <c r="QCE1369" s="5"/>
      <c r="QCF1369" s="5"/>
      <c r="QCG1369" s="5"/>
      <c r="QCH1369" s="5"/>
      <c r="QCI1369" s="5"/>
      <c r="QCJ1369" s="5"/>
      <c r="QCK1369" s="5"/>
      <c r="QCL1369" s="5"/>
      <c r="QCM1369" s="5"/>
      <c r="QCN1369" s="5"/>
      <c r="QCO1369" s="5"/>
      <c r="QCP1369" s="5"/>
      <c r="QCQ1369" s="5"/>
      <c r="QCR1369" s="5"/>
      <c r="QCS1369" s="5"/>
      <c r="QCT1369" s="5"/>
      <c r="QCU1369" s="5"/>
      <c r="QCV1369" s="5"/>
      <c r="QCW1369" s="5"/>
      <c r="QCX1369" s="5"/>
      <c r="QCY1369" s="5"/>
      <c r="QCZ1369" s="5"/>
      <c r="QDA1369" s="5"/>
      <c r="QDB1369" s="5"/>
      <c r="QDC1369" s="5"/>
      <c r="QDD1369" s="5"/>
      <c r="QDE1369" s="5"/>
      <c r="QDF1369" s="5"/>
      <c r="QDG1369" s="5"/>
      <c r="QDH1369" s="5"/>
      <c r="QDI1369" s="5"/>
      <c r="QDJ1369" s="5"/>
      <c r="QDK1369" s="5"/>
      <c r="QDL1369" s="5"/>
      <c r="QDM1369" s="5"/>
      <c r="QDN1369" s="5"/>
      <c r="QDO1369" s="5"/>
      <c r="QDP1369" s="5"/>
      <c r="QDQ1369" s="5"/>
      <c r="QDR1369" s="5"/>
      <c r="QDS1369" s="5"/>
      <c r="QDT1369" s="5"/>
      <c r="QDU1369" s="5"/>
      <c r="QDV1369" s="5"/>
      <c r="QDW1369" s="5"/>
      <c r="QDX1369" s="5"/>
      <c r="QDY1369" s="5"/>
      <c r="QDZ1369" s="5"/>
      <c r="QEA1369" s="5"/>
      <c r="QEB1369" s="5"/>
      <c r="QEC1369" s="5"/>
      <c r="QED1369" s="5"/>
      <c r="QEE1369" s="5"/>
      <c r="QEF1369" s="5"/>
      <c r="QEG1369" s="5"/>
      <c r="QEH1369" s="5"/>
      <c r="QEI1369" s="5"/>
      <c r="QEJ1369" s="5"/>
      <c r="QEK1369" s="5"/>
      <c r="QEL1369" s="5"/>
      <c r="QEM1369" s="5"/>
      <c r="QEN1369" s="5"/>
      <c r="QEO1369" s="5"/>
      <c r="QEP1369" s="5"/>
      <c r="QEQ1369" s="5"/>
      <c r="QER1369" s="5"/>
      <c r="QES1369" s="5"/>
      <c r="QET1369" s="5"/>
      <c r="QEU1369" s="5"/>
      <c r="QEV1369" s="5"/>
      <c r="QEW1369" s="5"/>
      <c r="QEX1369" s="5"/>
      <c r="QEY1369" s="5"/>
      <c r="QEZ1369" s="5"/>
      <c r="QFA1369" s="5"/>
      <c r="QFB1369" s="5"/>
      <c r="QFC1369" s="5"/>
      <c r="QFD1369" s="5"/>
      <c r="QFE1369" s="5"/>
      <c r="QFF1369" s="5"/>
      <c r="QFG1369" s="5"/>
      <c r="QFH1369" s="5"/>
      <c r="QFI1369" s="5"/>
      <c r="QFJ1369" s="5"/>
      <c r="QFK1369" s="5"/>
      <c r="QFL1369" s="5"/>
      <c r="QFM1369" s="5"/>
      <c r="QFN1369" s="5"/>
      <c r="QFO1369" s="5"/>
      <c r="QFP1369" s="5"/>
      <c r="QFQ1369" s="5"/>
      <c r="QFR1369" s="5"/>
      <c r="QFS1369" s="5"/>
      <c r="QFT1369" s="5"/>
      <c r="QFU1369" s="5"/>
      <c r="QFV1369" s="5"/>
      <c r="QFW1369" s="5"/>
      <c r="QFX1369" s="5"/>
      <c r="QFY1369" s="5"/>
      <c r="QFZ1369" s="5"/>
      <c r="QGA1369" s="5"/>
      <c r="QGB1369" s="5"/>
      <c r="QGC1369" s="5"/>
      <c r="QGD1369" s="5"/>
      <c r="QGE1369" s="5"/>
      <c r="QGF1369" s="5"/>
      <c r="QGG1369" s="5"/>
      <c r="QGH1369" s="5"/>
      <c r="QGI1369" s="5"/>
      <c r="QGJ1369" s="5"/>
      <c r="QGK1369" s="5"/>
      <c r="QGL1369" s="5"/>
      <c r="QGM1369" s="5"/>
      <c r="QGN1369" s="5"/>
      <c r="QGO1369" s="5"/>
      <c r="QGP1369" s="5"/>
      <c r="QGQ1369" s="5"/>
      <c r="QGR1369" s="5"/>
      <c r="QGS1369" s="5"/>
      <c r="QGT1369" s="5"/>
      <c r="QGU1369" s="5"/>
      <c r="QGV1369" s="5"/>
      <c r="QGW1369" s="5"/>
      <c r="QGX1369" s="5"/>
      <c r="QGY1369" s="5"/>
      <c r="QGZ1369" s="5"/>
      <c r="QHA1369" s="5"/>
      <c r="QHB1369" s="5"/>
      <c r="QHC1369" s="5"/>
      <c r="QHD1369" s="5"/>
      <c r="QHE1369" s="5"/>
      <c r="QHF1369" s="5"/>
      <c r="QHG1369" s="5"/>
      <c r="QHH1369" s="5"/>
      <c r="QHI1369" s="5"/>
      <c r="QHJ1369" s="5"/>
      <c r="QHK1369" s="5"/>
      <c r="QHL1369" s="5"/>
      <c r="QHM1369" s="5"/>
      <c r="QHN1369" s="5"/>
      <c r="QHO1369" s="5"/>
      <c r="QHP1369" s="5"/>
      <c r="QHQ1369" s="5"/>
      <c r="QHR1369" s="5"/>
      <c r="QHS1369" s="5"/>
      <c r="QHT1369" s="5"/>
      <c r="QHU1369" s="5"/>
      <c r="QHV1369" s="5"/>
      <c r="QHW1369" s="5"/>
      <c r="QHX1369" s="5"/>
      <c r="QHY1369" s="5"/>
      <c r="QHZ1369" s="5"/>
      <c r="QIA1369" s="5"/>
      <c r="QIB1369" s="5"/>
      <c r="QIC1369" s="5"/>
      <c r="QID1369" s="5"/>
      <c r="QIE1369" s="5"/>
      <c r="QIF1369" s="5"/>
      <c r="QIG1369" s="5"/>
      <c r="QIH1369" s="5"/>
      <c r="QII1369" s="5"/>
      <c r="QIJ1369" s="5"/>
      <c r="QIK1369" s="5"/>
      <c r="QIL1369" s="5"/>
      <c r="QIM1369" s="5"/>
      <c r="QIN1369" s="5"/>
      <c r="QIO1369" s="5"/>
      <c r="QIP1369" s="5"/>
      <c r="QIQ1369" s="5"/>
      <c r="QIR1369" s="5"/>
      <c r="QIS1369" s="5"/>
      <c r="QIT1369" s="5"/>
      <c r="QIU1369" s="5"/>
      <c r="QIV1369" s="5"/>
      <c r="QIW1369" s="5"/>
      <c r="QIX1369" s="5"/>
      <c r="QIY1369" s="5"/>
      <c r="QIZ1369" s="5"/>
      <c r="QJA1369" s="5"/>
      <c r="QJB1369" s="5"/>
      <c r="QJC1369" s="5"/>
      <c r="QJD1369" s="5"/>
      <c r="QJE1369" s="5"/>
      <c r="QJF1369" s="5"/>
      <c r="QJG1369" s="5"/>
      <c r="QJH1369" s="5"/>
      <c r="QJI1369" s="5"/>
      <c r="QJJ1369" s="5"/>
      <c r="QJK1369" s="5"/>
      <c r="QJL1369" s="5"/>
      <c r="QJM1369" s="5"/>
      <c r="QJN1369" s="5"/>
      <c r="QJO1369" s="5"/>
      <c r="QJP1369" s="5"/>
      <c r="QJQ1369" s="5"/>
      <c r="QJR1369" s="5"/>
      <c r="QJS1369" s="5"/>
      <c r="QJT1369" s="5"/>
      <c r="QJU1369" s="5"/>
      <c r="QJV1369" s="5"/>
      <c r="QJW1369" s="5"/>
      <c r="QJX1369" s="5"/>
      <c r="QJY1369" s="5"/>
      <c r="QJZ1369" s="5"/>
      <c r="QKA1369" s="5"/>
      <c r="QKB1369" s="5"/>
      <c r="QKC1369" s="5"/>
      <c r="QKD1369" s="5"/>
      <c r="QKE1369" s="5"/>
      <c r="QKF1369" s="5"/>
      <c r="QKG1369" s="5"/>
      <c r="QKH1369" s="5"/>
      <c r="QKI1369" s="5"/>
      <c r="QKJ1369" s="5"/>
      <c r="QKK1369" s="5"/>
      <c r="QKL1369" s="5"/>
      <c r="QKM1369" s="5"/>
      <c r="QKN1369" s="5"/>
      <c r="QKO1369" s="5"/>
      <c r="QKP1369" s="5"/>
      <c r="QKQ1369" s="5"/>
      <c r="QKR1369" s="5"/>
      <c r="QKS1369" s="5"/>
      <c r="QKT1369" s="5"/>
      <c r="QKU1369" s="5"/>
      <c r="QKV1369" s="5"/>
      <c r="QKW1369" s="5"/>
      <c r="QKX1369" s="5"/>
      <c r="QKY1369" s="5"/>
      <c r="QKZ1369" s="5"/>
      <c r="QLA1369" s="5"/>
      <c r="QLB1369" s="5"/>
      <c r="QLC1369" s="5"/>
      <c r="QLD1369" s="5"/>
      <c r="QLE1369" s="5"/>
      <c r="QLF1369" s="5"/>
      <c r="QLG1369" s="5"/>
      <c r="QLH1369" s="5"/>
      <c r="QLI1369" s="5"/>
      <c r="QLJ1369" s="5"/>
      <c r="QLK1369" s="5"/>
      <c r="QLL1369" s="5"/>
      <c r="QLM1369" s="5"/>
      <c r="QLN1369" s="5"/>
      <c r="QLO1369" s="5"/>
      <c r="QLP1369" s="5"/>
      <c r="QLQ1369" s="5"/>
      <c r="QLR1369" s="5"/>
      <c r="QLS1369" s="5"/>
      <c r="QLT1369" s="5"/>
      <c r="QLU1369" s="5"/>
      <c r="QLV1369" s="5"/>
      <c r="QLW1369" s="5"/>
      <c r="QLX1369" s="5"/>
      <c r="QLY1369" s="5"/>
      <c r="QLZ1369" s="5"/>
      <c r="QMA1369" s="5"/>
      <c r="QMB1369" s="5"/>
      <c r="QMC1369" s="5"/>
      <c r="QMD1369" s="5"/>
      <c r="QME1369" s="5"/>
      <c r="QMF1369" s="5"/>
      <c r="QMG1369" s="5"/>
      <c r="QMH1369" s="5"/>
      <c r="QMI1369" s="5"/>
      <c r="QMJ1369" s="5"/>
      <c r="QMK1369" s="5"/>
      <c r="QML1369" s="5"/>
      <c r="QMM1369" s="5"/>
      <c r="QMN1369" s="5"/>
      <c r="QMO1369" s="5"/>
      <c r="QMP1369" s="5"/>
      <c r="QMQ1369" s="5"/>
      <c r="QMR1369" s="5"/>
      <c r="QMS1369" s="5"/>
      <c r="QMT1369" s="5"/>
      <c r="QMU1369" s="5"/>
      <c r="QMV1369" s="5"/>
      <c r="QMW1369" s="5"/>
      <c r="QMX1369" s="5"/>
      <c r="QMY1369" s="5"/>
      <c r="QMZ1369" s="5"/>
      <c r="QNA1369" s="5"/>
      <c r="QNB1369" s="5"/>
      <c r="QNC1369" s="5"/>
      <c r="QND1369" s="5"/>
      <c r="QNE1369" s="5"/>
      <c r="QNF1369" s="5"/>
      <c r="QNG1369" s="5"/>
      <c r="QNH1369" s="5"/>
      <c r="QNI1369" s="5"/>
      <c r="QNJ1369" s="5"/>
      <c r="QNK1369" s="5"/>
      <c r="QNL1369" s="5"/>
      <c r="QNM1369" s="5"/>
      <c r="QNN1369" s="5"/>
      <c r="QNO1369" s="5"/>
      <c r="QNP1369" s="5"/>
      <c r="QNQ1369" s="5"/>
      <c r="QNR1369" s="5"/>
      <c r="QNS1369" s="5"/>
      <c r="QNT1369" s="5"/>
      <c r="QNU1369" s="5"/>
      <c r="QNV1369" s="5"/>
      <c r="QNW1369" s="5"/>
      <c r="QNX1369" s="5"/>
      <c r="QNY1369" s="5"/>
      <c r="QNZ1369" s="5"/>
      <c r="QOA1369" s="5"/>
      <c r="QOB1369" s="5"/>
      <c r="QOC1369" s="5"/>
      <c r="QOD1369" s="5"/>
      <c r="QOE1369" s="5"/>
      <c r="QOF1369" s="5"/>
      <c r="QOG1369" s="5"/>
      <c r="QOH1369" s="5"/>
      <c r="QOI1369" s="5"/>
      <c r="QOJ1369" s="5"/>
      <c r="QOK1369" s="5"/>
      <c r="QOL1369" s="5"/>
      <c r="QOM1369" s="5"/>
      <c r="QON1369" s="5"/>
      <c r="QOO1369" s="5"/>
      <c r="QOP1369" s="5"/>
      <c r="QOQ1369" s="5"/>
      <c r="QOR1369" s="5"/>
      <c r="QOS1369" s="5"/>
      <c r="QOT1369" s="5"/>
      <c r="QOU1369" s="5"/>
      <c r="QOV1369" s="5"/>
      <c r="QOW1369" s="5"/>
      <c r="QOX1369" s="5"/>
      <c r="QOY1369" s="5"/>
      <c r="QOZ1369" s="5"/>
      <c r="QPA1369" s="5"/>
      <c r="QPB1369" s="5"/>
      <c r="QPC1369" s="5"/>
      <c r="QPD1369" s="5"/>
      <c r="QPE1369" s="5"/>
      <c r="QPF1369" s="5"/>
      <c r="QPG1369" s="5"/>
      <c r="QPH1369" s="5"/>
      <c r="QPI1369" s="5"/>
      <c r="QPJ1369" s="5"/>
      <c r="QPK1369" s="5"/>
      <c r="QPL1369" s="5"/>
      <c r="QPM1369" s="5"/>
      <c r="QPN1369" s="5"/>
      <c r="QPO1369" s="5"/>
      <c r="QPP1369" s="5"/>
      <c r="QPQ1369" s="5"/>
      <c r="QPR1369" s="5"/>
      <c r="QPS1369" s="5"/>
      <c r="QPT1369" s="5"/>
      <c r="QPU1369" s="5"/>
      <c r="QPV1369" s="5"/>
      <c r="QPW1369" s="5"/>
      <c r="QPX1369" s="5"/>
      <c r="QPY1369" s="5"/>
      <c r="QPZ1369" s="5"/>
      <c r="QQA1369" s="5"/>
      <c r="QQB1369" s="5"/>
      <c r="QQC1369" s="5"/>
      <c r="QQD1369" s="5"/>
      <c r="QQE1369" s="5"/>
      <c r="QQF1369" s="5"/>
      <c r="QQG1369" s="5"/>
      <c r="QQH1369" s="5"/>
      <c r="QQI1369" s="5"/>
      <c r="QQJ1369" s="5"/>
      <c r="QQK1369" s="5"/>
      <c r="QQL1369" s="5"/>
      <c r="QQM1369" s="5"/>
      <c r="QQN1369" s="5"/>
      <c r="QQO1369" s="5"/>
      <c r="QQP1369" s="5"/>
      <c r="QQQ1369" s="5"/>
      <c r="QQR1369" s="5"/>
      <c r="QQS1369" s="5"/>
      <c r="QQT1369" s="5"/>
      <c r="QQU1369" s="5"/>
      <c r="QQV1369" s="5"/>
      <c r="QQW1369" s="5"/>
      <c r="QQX1369" s="5"/>
      <c r="QQY1369" s="5"/>
      <c r="QQZ1369" s="5"/>
      <c r="QRA1369" s="5"/>
      <c r="QRB1369" s="5"/>
      <c r="QRC1369" s="5"/>
      <c r="QRD1369" s="5"/>
      <c r="QRE1369" s="5"/>
      <c r="QRF1369" s="5"/>
      <c r="QRG1369" s="5"/>
      <c r="QRH1369" s="5"/>
      <c r="QRI1369" s="5"/>
      <c r="QRJ1369" s="5"/>
      <c r="QRK1369" s="5"/>
      <c r="QRL1369" s="5"/>
      <c r="QRM1369" s="5"/>
      <c r="QRN1369" s="5"/>
      <c r="QRO1369" s="5"/>
      <c r="QRP1369" s="5"/>
      <c r="QRQ1369" s="5"/>
      <c r="QRR1369" s="5"/>
      <c r="QRS1369" s="5"/>
      <c r="QRT1369" s="5"/>
      <c r="QRU1369" s="5"/>
      <c r="QRV1369" s="5"/>
      <c r="QRW1369" s="5"/>
      <c r="QRX1369" s="5"/>
      <c r="QRY1369" s="5"/>
      <c r="QRZ1369" s="5"/>
      <c r="QSA1369" s="5"/>
      <c r="QSB1369" s="5"/>
      <c r="QSC1369" s="5"/>
      <c r="QSD1369" s="5"/>
      <c r="QSE1369" s="5"/>
      <c r="QSF1369" s="5"/>
      <c r="QSG1369" s="5"/>
      <c r="QSH1369" s="5"/>
      <c r="QSI1369" s="5"/>
      <c r="QSJ1369" s="5"/>
      <c r="QSK1369" s="5"/>
      <c r="QSL1369" s="5"/>
      <c r="QSM1369" s="5"/>
      <c r="QSN1369" s="5"/>
      <c r="QSO1369" s="5"/>
      <c r="QSP1369" s="5"/>
      <c r="QSQ1369" s="5"/>
      <c r="QSR1369" s="5"/>
      <c r="QSS1369" s="5"/>
      <c r="QST1369" s="5"/>
      <c r="QSU1369" s="5"/>
      <c r="QSV1369" s="5"/>
      <c r="QSW1369" s="5"/>
      <c r="QSX1369" s="5"/>
      <c r="QSY1369" s="5"/>
      <c r="QSZ1369" s="5"/>
      <c r="QTA1369" s="5"/>
      <c r="QTB1369" s="5"/>
      <c r="QTC1369" s="5"/>
      <c r="QTD1369" s="5"/>
      <c r="QTE1369" s="5"/>
      <c r="QTF1369" s="5"/>
      <c r="QTG1369" s="5"/>
      <c r="QTH1369" s="5"/>
      <c r="QTI1369" s="5"/>
      <c r="QTJ1369" s="5"/>
      <c r="QTK1369" s="5"/>
      <c r="QTL1369" s="5"/>
      <c r="QTM1369" s="5"/>
      <c r="QTN1369" s="5"/>
      <c r="QTO1369" s="5"/>
      <c r="QTP1369" s="5"/>
      <c r="QTQ1369" s="5"/>
      <c r="QTR1369" s="5"/>
      <c r="QTS1369" s="5"/>
      <c r="QTT1369" s="5"/>
      <c r="QTU1369" s="5"/>
      <c r="QTV1369" s="5"/>
      <c r="QTW1369" s="5"/>
      <c r="QTX1369" s="5"/>
      <c r="QTY1369" s="5"/>
      <c r="QTZ1369" s="5"/>
      <c r="QUA1369" s="5"/>
      <c r="QUB1369" s="5"/>
      <c r="QUC1369" s="5"/>
      <c r="QUD1369" s="5"/>
      <c r="QUE1369" s="5"/>
      <c r="QUF1369" s="5"/>
      <c r="QUG1369" s="5"/>
      <c r="QUH1369" s="5"/>
      <c r="QUI1369" s="5"/>
      <c r="QUJ1369" s="5"/>
      <c r="QUK1369" s="5"/>
      <c r="QUL1369" s="5"/>
      <c r="QUM1369" s="5"/>
      <c r="QUN1369" s="5"/>
      <c r="QUO1369" s="5"/>
      <c r="QUP1369" s="5"/>
      <c r="QUQ1369" s="5"/>
      <c r="QUR1369" s="5"/>
      <c r="QUS1369" s="5"/>
      <c r="QUT1369" s="5"/>
      <c r="QUU1369" s="5"/>
      <c r="QUV1369" s="5"/>
      <c r="QUW1369" s="5"/>
      <c r="QUX1369" s="5"/>
      <c r="QUY1369" s="5"/>
      <c r="QUZ1369" s="5"/>
      <c r="QVA1369" s="5"/>
      <c r="QVB1369" s="5"/>
      <c r="QVC1369" s="5"/>
      <c r="QVD1369" s="5"/>
      <c r="QVE1369" s="5"/>
      <c r="QVF1369" s="5"/>
      <c r="QVG1369" s="5"/>
      <c r="QVH1369" s="5"/>
      <c r="QVI1369" s="5"/>
      <c r="QVJ1369" s="5"/>
      <c r="QVK1369" s="5"/>
      <c r="QVL1369" s="5"/>
      <c r="QVM1369" s="5"/>
      <c r="QVN1369" s="5"/>
      <c r="QVO1369" s="5"/>
      <c r="QVP1369" s="5"/>
      <c r="QVQ1369" s="5"/>
      <c r="QVR1369" s="5"/>
      <c r="QVS1369" s="5"/>
      <c r="QVT1369" s="5"/>
      <c r="QVU1369" s="5"/>
      <c r="QVV1369" s="5"/>
      <c r="QVW1369" s="5"/>
      <c r="QVX1369" s="5"/>
      <c r="QVY1369" s="5"/>
      <c r="QVZ1369" s="5"/>
      <c r="QWA1369" s="5"/>
      <c r="QWB1369" s="5"/>
      <c r="QWC1369" s="5"/>
      <c r="QWD1369" s="5"/>
      <c r="QWE1369" s="5"/>
      <c r="QWF1369" s="5"/>
      <c r="QWG1369" s="5"/>
      <c r="QWH1369" s="5"/>
      <c r="QWI1369" s="5"/>
      <c r="QWJ1369" s="5"/>
      <c r="QWK1369" s="5"/>
      <c r="QWL1369" s="5"/>
      <c r="QWM1369" s="5"/>
      <c r="QWN1369" s="5"/>
      <c r="QWO1369" s="5"/>
      <c r="QWP1369" s="5"/>
      <c r="QWQ1369" s="5"/>
      <c r="QWR1369" s="5"/>
      <c r="QWS1369" s="5"/>
      <c r="QWT1369" s="5"/>
      <c r="QWU1369" s="5"/>
      <c r="QWV1369" s="5"/>
      <c r="QWW1369" s="5"/>
      <c r="QWX1369" s="5"/>
      <c r="QWY1369" s="5"/>
      <c r="QWZ1369" s="5"/>
      <c r="QXA1369" s="5"/>
      <c r="QXB1369" s="5"/>
      <c r="QXC1369" s="5"/>
      <c r="QXD1369" s="5"/>
      <c r="QXE1369" s="5"/>
      <c r="QXF1369" s="5"/>
      <c r="QXG1369" s="5"/>
      <c r="QXH1369" s="5"/>
      <c r="QXI1369" s="5"/>
      <c r="QXJ1369" s="5"/>
      <c r="QXK1369" s="5"/>
      <c r="QXL1369" s="5"/>
      <c r="QXM1369" s="5"/>
      <c r="QXN1369" s="5"/>
      <c r="QXO1369" s="5"/>
      <c r="QXP1369" s="5"/>
      <c r="QXQ1369" s="5"/>
      <c r="QXR1369" s="5"/>
      <c r="QXS1369" s="5"/>
      <c r="QXT1369" s="5"/>
      <c r="QXU1369" s="5"/>
      <c r="QXV1369" s="5"/>
      <c r="QXW1369" s="5"/>
      <c r="QXX1369" s="5"/>
      <c r="QXY1369" s="5"/>
      <c r="QXZ1369" s="5"/>
      <c r="QYA1369" s="5"/>
      <c r="QYB1369" s="5"/>
      <c r="QYC1369" s="5"/>
      <c r="QYD1369" s="5"/>
      <c r="QYE1369" s="5"/>
      <c r="QYF1369" s="5"/>
      <c r="QYG1369" s="5"/>
      <c r="QYH1369" s="5"/>
      <c r="QYI1369" s="5"/>
      <c r="QYJ1369" s="5"/>
      <c r="QYK1369" s="5"/>
      <c r="QYL1369" s="5"/>
      <c r="QYM1369" s="5"/>
      <c r="QYN1369" s="5"/>
      <c r="QYO1369" s="5"/>
      <c r="QYP1369" s="5"/>
      <c r="QYQ1369" s="5"/>
      <c r="QYR1369" s="5"/>
      <c r="QYS1369" s="5"/>
      <c r="QYT1369" s="5"/>
      <c r="QYU1369" s="5"/>
      <c r="QYV1369" s="5"/>
      <c r="QYW1369" s="5"/>
      <c r="QYX1369" s="5"/>
      <c r="QYY1369" s="5"/>
      <c r="QYZ1369" s="5"/>
      <c r="QZA1369" s="5"/>
      <c r="QZB1369" s="5"/>
      <c r="QZC1369" s="5"/>
      <c r="QZD1369" s="5"/>
      <c r="QZE1369" s="5"/>
      <c r="QZF1369" s="5"/>
      <c r="QZG1369" s="5"/>
      <c r="QZH1369" s="5"/>
      <c r="QZI1369" s="5"/>
      <c r="QZJ1369" s="5"/>
      <c r="QZK1369" s="5"/>
      <c r="QZL1369" s="5"/>
      <c r="QZM1369" s="5"/>
      <c r="QZN1369" s="5"/>
      <c r="QZO1369" s="5"/>
      <c r="QZP1369" s="5"/>
      <c r="QZQ1369" s="5"/>
      <c r="QZR1369" s="5"/>
      <c r="QZS1369" s="5"/>
      <c r="QZT1369" s="5"/>
      <c r="QZU1369" s="5"/>
      <c r="QZV1369" s="5"/>
      <c r="QZW1369" s="5"/>
      <c r="QZX1369" s="5"/>
      <c r="QZY1369" s="5"/>
      <c r="QZZ1369" s="5"/>
      <c r="RAA1369" s="5"/>
      <c r="RAB1369" s="5"/>
      <c r="RAC1369" s="5"/>
      <c r="RAD1369" s="5"/>
      <c r="RAE1369" s="5"/>
      <c r="RAF1369" s="5"/>
      <c r="RAG1369" s="5"/>
      <c r="RAH1369" s="5"/>
      <c r="RAI1369" s="5"/>
      <c r="RAJ1369" s="5"/>
      <c r="RAK1369" s="5"/>
      <c r="RAL1369" s="5"/>
      <c r="RAM1369" s="5"/>
      <c r="RAN1369" s="5"/>
      <c r="RAO1369" s="5"/>
      <c r="RAP1369" s="5"/>
      <c r="RAQ1369" s="5"/>
      <c r="RAR1369" s="5"/>
      <c r="RAS1369" s="5"/>
      <c r="RAT1369" s="5"/>
      <c r="RAU1369" s="5"/>
      <c r="RAV1369" s="5"/>
      <c r="RAW1369" s="5"/>
      <c r="RAX1369" s="5"/>
      <c r="RAY1369" s="5"/>
      <c r="RAZ1369" s="5"/>
      <c r="RBA1369" s="5"/>
      <c r="RBB1369" s="5"/>
      <c r="RBC1369" s="5"/>
      <c r="RBD1369" s="5"/>
      <c r="RBE1369" s="5"/>
      <c r="RBF1369" s="5"/>
      <c r="RBG1369" s="5"/>
      <c r="RBH1369" s="5"/>
      <c r="RBI1369" s="5"/>
      <c r="RBJ1369" s="5"/>
      <c r="RBK1369" s="5"/>
      <c r="RBL1369" s="5"/>
      <c r="RBM1369" s="5"/>
      <c r="RBN1369" s="5"/>
      <c r="RBO1369" s="5"/>
      <c r="RBP1369" s="5"/>
      <c r="RBQ1369" s="5"/>
      <c r="RBR1369" s="5"/>
      <c r="RBS1369" s="5"/>
      <c r="RBT1369" s="5"/>
      <c r="RBU1369" s="5"/>
      <c r="RBV1369" s="5"/>
      <c r="RBW1369" s="5"/>
      <c r="RBX1369" s="5"/>
      <c r="RBY1369" s="5"/>
      <c r="RBZ1369" s="5"/>
      <c r="RCA1369" s="5"/>
      <c r="RCB1369" s="5"/>
      <c r="RCC1369" s="5"/>
      <c r="RCD1369" s="5"/>
      <c r="RCE1369" s="5"/>
      <c r="RCF1369" s="5"/>
      <c r="RCG1369" s="5"/>
      <c r="RCH1369" s="5"/>
      <c r="RCI1369" s="5"/>
      <c r="RCJ1369" s="5"/>
      <c r="RCK1369" s="5"/>
      <c r="RCL1369" s="5"/>
      <c r="RCM1369" s="5"/>
      <c r="RCN1369" s="5"/>
      <c r="RCO1369" s="5"/>
      <c r="RCP1369" s="5"/>
      <c r="RCQ1369" s="5"/>
      <c r="RCR1369" s="5"/>
      <c r="RCS1369" s="5"/>
      <c r="RCT1369" s="5"/>
      <c r="RCU1369" s="5"/>
      <c r="RCV1369" s="5"/>
      <c r="RCW1369" s="5"/>
      <c r="RCX1369" s="5"/>
      <c r="RCY1369" s="5"/>
      <c r="RCZ1369" s="5"/>
      <c r="RDA1369" s="5"/>
      <c r="RDB1369" s="5"/>
      <c r="RDC1369" s="5"/>
      <c r="RDD1369" s="5"/>
      <c r="RDE1369" s="5"/>
      <c r="RDF1369" s="5"/>
      <c r="RDG1369" s="5"/>
      <c r="RDH1369" s="5"/>
      <c r="RDI1369" s="5"/>
      <c r="RDJ1369" s="5"/>
      <c r="RDK1369" s="5"/>
      <c r="RDL1369" s="5"/>
      <c r="RDM1369" s="5"/>
      <c r="RDN1369" s="5"/>
      <c r="RDO1369" s="5"/>
      <c r="RDP1369" s="5"/>
      <c r="RDQ1369" s="5"/>
      <c r="RDR1369" s="5"/>
      <c r="RDS1369" s="5"/>
      <c r="RDT1369" s="5"/>
      <c r="RDU1369" s="5"/>
      <c r="RDV1369" s="5"/>
      <c r="RDW1369" s="5"/>
      <c r="RDX1369" s="5"/>
      <c r="RDY1369" s="5"/>
      <c r="RDZ1369" s="5"/>
      <c r="REA1369" s="5"/>
      <c r="REB1369" s="5"/>
      <c r="REC1369" s="5"/>
      <c r="RED1369" s="5"/>
      <c r="REE1369" s="5"/>
      <c r="REF1369" s="5"/>
      <c r="REG1369" s="5"/>
      <c r="REH1369" s="5"/>
      <c r="REI1369" s="5"/>
      <c r="REJ1369" s="5"/>
      <c r="REK1369" s="5"/>
      <c r="REL1369" s="5"/>
      <c r="REM1369" s="5"/>
      <c r="REN1369" s="5"/>
      <c r="REO1369" s="5"/>
      <c r="REP1369" s="5"/>
      <c r="REQ1369" s="5"/>
      <c r="RER1369" s="5"/>
      <c r="RES1369" s="5"/>
      <c r="RET1369" s="5"/>
      <c r="REU1369" s="5"/>
      <c r="REV1369" s="5"/>
      <c r="REW1369" s="5"/>
      <c r="REX1369" s="5"/>
      <c r="REY1369" s="5"/>
      <c r="REZ1369" s="5"/>
      <c r="RFA1369" s="5"/>
      <c r="RFB1369" s="5"/>
      <c r="RFC1369" s="5"/>
      <c r="RFD1369" s="5"/>
      <c r="RFE1369" s="5"/>
      <c r="RFF1369" s="5"/>
      <c r="RFG1369" s="5"/>
      <c r="RFH1369" s="5"/>
      <c r="RFI1369" s="5"/>
      <c r="RFJ1369" s="5"/>
      <c r="RFK1369" s="5"/>
      <c r="RFL1369" s="5"/>
      <c r="RFM1369" s="5"/>
      <c r="RFN1369" s="5"/>
      <c r="RFO1369" s="5"/>
      <c r="RFP1369" s="5"/>
      <c r="RFQ1369" s="5"/>
      <c r="RFR1369" s="5"/>
      <c r="RFS1369" s="5"/>
      <c r="RFT1369" s="5"/>
      <c r="RFU1369" s="5"/>
      <c r="RFV1369" s="5"/>
      <c r="RFW1369" s="5"/>
      <c r="RFX1369" s="5"/>
      <c r="RFY1369" s="5"/>
      <c r="RFZ1369" s="5"/>
      <c r="RGA1369" s="5"/>
      <c r="RGB1369" s="5"/>
      <c r="RGC1369" s="5"/>
      <c r="RGD1369" s="5"/>
      <c r="RGE1369" s="5"/>
      <c r="RGF1369" s="5"/>
      <c r="RGG1369" s="5"/>
      <c r="RGH1369" s="5"/>
      <c r="RGI1369" s="5"/>
      <c r="RGJ1369" s="5"/>
      <c r="RGK1369" s="5"/>
      <c r="RGL1369" s="5"/>
      <c r="RGM1369" s="5"/>
      <c r="RGN1369" s="5"/>
      <c r="RGO1369" s="5"/>
      <c r="RGP1369" s="5"/>
      <c r="RGQ1369" s="5"/>
      <c r="RGR1369" s="5"/>
      <c r="RGS1369" s="5"/>
      <c r="RGT1369" s="5"/>
      <c r="RGU1369" s="5"/>
      <c r="RGV1369" s="5"/>
      <c r="RGW1369" s="5"/>
      <c r="RGX1369" s="5"/>
      <c r="RGY1369" s="5"/>
      <c r="RGZ1369" s="5"/>
      <c r="RHA1369" s="5"/>
      <c r="RHB1369" s="5"/>
      <c r="RHC1369" s="5"/>
      <c r="RHD1369" s="5"/>
      <c r="RHE1369" s="5"/>
      <c r="RHF1369" s="5"/>
      <c r="RHG1369" s="5"/>
      <c r="RHH1369" s="5"/>
      <c r="RHI1369" s="5"/>
      <c r="RHJ1369" s="5"/>
      <c r="RHK1369" s="5"/>
      <c r="RHL1369" s="5"/>
      <c r="RHM1369" s="5"/>
      <c r="RHN1369" s="5"/>
      <c r="RHO1369" s="5"/>
      <c r="RHP1369" s="5"/>
      <c r="RHQ1369" s="5"/>
      <c r="RHR1369" s="5"/>
      <c r="RHS1369" s="5"/>
      <c r="RHT1369" s="5"/>
      <c r="RHU1369" s="5"/>
      <c r="RHV1369" s="5"/>
      <c r="RHW1369" s="5"/>
      <c r="RHX1369" s="5"/>
      <c r="RHY1369" s="5"/>
      <c r="RHZ1369" s="5"/>
      <c r="RIA1369" s="5"/>
      <c r="RIB1369" s="5"/>
      <c r="RIC1369" s="5"/>
      <c r="RID1369" s="5"/>
      <c r="RIE1369" s="5"/>
      <c r="RIF1369" s="5"/>
      <c r="RIG1369" s="5"/>
      <c r="RIH1369" s="5"/>
      <c r="RII1369" s="5"/>
      <c r="RIJ1369" s="5"/>
      <c r="RIK1369" s="5"/>
      <c r="RIL1369" s="5"/>
      <c r="RIM1369" s="5"/>
      <c r="RIN1369" s="5"/>
      <c r="RIO1369" s="5"/>
      <c r="RIP1369" s="5"/>
      <c r="RIQ1369" s="5"/>
      <c r="RIR1369" s="5"/>
      <c r="RIS1369" s="5"/>
      <c r="RIT1369" s="5"/>
      <c r="RIU1369" s="5"/>
      <c r="RIV1369" s="5"/>
      <c r="RIW1369" s="5"/>
      <c r="RIX1369" s="5"/>
      <c r="RIY1369" s="5"/>
      <c r="RIZ1369" s="5"/>
      <c r="RJA1369" s="5"/>
      <c r="RJB1369" s="5"/>
      <c r="RJC1369" s="5"/>
      <c r="RJD1369" s="5"/>
      <c r="RJE1369" s="5"/>
      <c r="RJF1369" s="5"/>
      <c r="RJG1369" s="5"/>
      <c r="RJH1369" s="5"/>
      <c r="RJI1369" s="5"/>
      <c r="RJJ1369" s="5"/>
      <c r="RJK1369" s="5"/>
      <c r="RJL1369" s="5"/>
      <c r="RJM1369" s="5"/>
      <c r="RJN1369" s="5"/>
      <c r="RJO1369" s="5"/>
      <c r="RJP1369" s="5"/>
      <c r="RJQ1369" s="5"/>
      <c r="RJR1369" s="5"/>
      <c r="RJS1369" s="5"/>
      <c r="RJT1369" s="5"/>
      <c r="RJU1369" s="5"/>
      <c r="RJV1369" s="5"/>
      <c r="RJW1369" s="5"/>
      <c r="RJX1369" s="5"/>
      <c r="RJY1369" s="5"/>
      <c r="RJZ1369" s="5"/>
      <c r="RKA1369" s="5"/>
      <c r="RKB1369" s="5"/>
      <c r="RKC1369" s="5"/>
      <c r="RKD1369" s="5"/>
      <c r="RKE1369" s="5"/>
      <c r="RKF1369" s="5"/>
      <c r="RKG1369" s="5"/>
      <c r="RKH1369" s="5"/>
      <c r="RKI1369" s="5"/>
      <c r="RKJ1369" s="5"/>
      <c r="RKK1369" s="5"/>
      <c r="RKL1369" s="5"/>
      <c r="RKM1369" s="5"/>
      <c r="RKN1369" s="5"/>
      <c r="RKO1369" s="5"/>
      <c r="RKP1369" s="5"/>
      <c r="RKQ1369" s="5"/>
      <c r="RKR1369" s="5"/>
      <c r="RKS1369" s="5"/>
      <c r="RKT1369" s="5"/>
      <c r="RKU1369" s="5"/>
      <c r="RKV1369" s="5"/>
      <c r="RKW1369" s="5"/>
      <c r="RKX1369" s="5"/>
      <c r="RKY1369" s="5"/>
      <c r="RKZ1369" s="5"/>
      <c r="RLA1369" s="5"/>
      <c r="RLB1369" s="5"/>
      <c r="RLC1369" s="5"/>
      <c r="RLD1369" s="5"/>
      <c r="RLE1369" s="5"/>
      <c r="RLF1369" s="5"/>
      <c r="RLG1369" s="5"/>
      <c r="RLH1369" s="5"/>
      <c r="RLI1369" s="5"/>
      <c r="RLJ1369" s="5"/>
      <c r="RLK1369" s="5"/>
      <c r="RLL1369" s="5"/>
      <c r="RLM1369" s="5"/>
      <c r="RLN1369" s="5"/>
      <c r="RLO1369" s="5"/>
      <c r="RLP1369" s="5"/>
      <c r="RLQ1369" s="5"/>
      <c r="RLR1369" s="5"/>
      <c r="RLS1369" s="5"/>
      <c r="RLT1369" s="5"/>
      <c r="RLU1369" s="5"/>
      <c r="RLV1369" s="5"/>
      <c r="RLW1369" s="5"/>
      <c r="RLX1369" s="5"/>
      <c r="RLY1369" s="5"/>
      <c r="RLZ1369" s="5"/>
      <c r="RMA1369" s="5"/>
      <c r="RMB1369" s="5"/>
      <c r="RMC1369" s="5"/>
      <c r="RMD1369" s="5"/>
      <c r="RME1369" s="5"/>
      <c r="RMF1369" s="5"/>
      <c r="RMG1369" s="5"/>
      <c r="RMH1369" s="5"/>
      <c r="RMI1369" s="5"/>
      <c r="RMJ1369" s="5"/>
      <c r="RMK1369" s="5"/>
      <c r="RML1369" s="5"/>
      <c r="RMM1369" s="5"/>
      <c r="RMN1369" s="5"/>
      <c r="RMO1369" s="5"/>
      <c r="RMP1369" s="5"/>
      <c r="RMQ1369" s="5"/>
      <c r="RMR1369" s="5"/>
      <c r="RMS1369" s="5"/>
      <c r="RMT1369" s="5"/>
      <c r="RMU1369" s="5"/>
      <c r="RMV1369" s="5"/>
      <c r="RMW1369" s="5"/>
      <c r="RMX1369" s="5"/>
      <c r="RMY1369" s="5"/>
      <c r="RMZ1369" s="5"/>
      <c r="RNA1369" s="5"/>
      <c r="RNB1369" s="5"/>
      <c r="RNC1369" s="5"/>
      <c r="RND1369" s="5"/>
      <c r="RNE1369" s="5"/>
      <c r="RNF1369" s="5"/>
      <c r="RNG1369" s="5"/>
      <c r="RNH1369" s="5"/>
      <c r="RNI1369" s="5"/>
      <c r="RNJ1369" s="5"/>
      <c r="RNK1369" s="5"/>
      <c r="RNL1369" s="5"/>
      <c r="RNM1369" s="5"/>
      <c r="RNN1369" s="5"/>
      <c r="RNO1369" s="5"/>
      <c r="RNP1369" s="5"/>
      <c r="RNQ1369" s="5"/>
      <c r="RNR1369" s="5"/>
      <c r="RNS1369" s="5"/>
      <c r="RNT1369" s="5"/>
      <c r="RNU1369" s="5"/>
      <c r="RNV1369" s="5"/>
      <c r="RNW1369" s="5"/>
      <c r="RNX1369" s="5"/>
      <c r="RNY1369" s="5"/>
      <c r="RNZ1369" s="5"/>
      <c r="ROA1369" s="5"/>
      <c r="ROB1369" s="5"/>
      <c r="ROC1369" s="5"/>
      <c r="ROD1369" s="5"/>
      <c r="ROE1369" s="5"/>
      <c r="ROF1369" s="5"/>
      <c r="ROG1369" s="5"/>
      <c r="ROH1369" s="5"/>
      <c r="ROI1369" s="5"/>
      <c r="ROJ1369" s="5"/>
      <c r="ROK1369" s="5"/>
      <c r="ROL1369" s="5"/>
      <c r="ROM1369" s="5"/>
      <c r="RON1369" s="5"/>
      <c r="ROO1369" s="5"/>
      <c r="ROP1369" s="5"/>
      <c r="ROQ1369" s="5"/>
      <c r="ROR1369" s="5"/>
      <c r="ROS1369" s="5"/>
      <c r="ROT1369" s="5"/>
      <c r="ROU1369" s="5"/>
      <c r="ROV1369" s="5"/>
      <c r="ROW1369" s="5"/>
      <c r="ROX1369" s="5"/>
      <c r="ROY1369" s="5"/>
      <c r="ROZ1369" s="5"/>
      <c r="RPA1369" s="5"/>
      <c r="RPB1369" s="5"/>
      <c r="RPC1369" s="5"/>
      <c r="RPD1369" s="5"/>
      <c r="RPE1369" s="5"/>
      <c r="RPF1369" s="5"/>
      <c r="RPG1369" s="5"/>
      <c r="RPH1369" s="5"/>
      <c r="RPI1369" s="5"/>
      <c r="RPJ1369" s="5"/>
      <c r="RPK1369" s="5"/>
      <c r="RPL1369" s="5"/>
      <c r="RPM1369" s="5"/>
      <c r="RPN1369" s="5"/>
      <c r="RPO1369" s="5"/>
      <c r="RPP1369" s="5"/>
      <c r="RPQ1369" s="5"/>
      <c r="RPR1369" s="5"/>
      <c r="RPS1369" s="5"/>
      <c r="RPT1369" s="5"/>
      <c r="RPU1369" s="5"/>
      <c r="RPV1369" s="5"/>
      <c r="RPW1369" s="5"/>
      <c r="RPX1369" s="5"/>
      <c r="RPY1369" s="5"/>
      <c r="RPZ1369" s="5"/>
      <c r="RQA1369" s="5"/>
      <c r="RQB1369" s="5"/>
      <c r="RQC1369" s="5"/>
      <c r="RQD1369" s="5"/>
      <c r="RQE1369" s="5"/>
      <c r="RQF1369" s="5"/>
      <c r="RQG1369" s="5"/>
      <c r="RQH1369" s="5"/>
      <c r="RQI1369" s="5"/>
      <c r="RQJ1369" s="5"/>
      <c r="RQK1369" s="5"/>
      <c r="RQL1369" s="5"/>
      <c r="RQM1369" s="5"/>
      <c r="RQN1369" s="5"/>
      <c r="RQO1369" s="5"/>
      <c r="RQP1369" s="5"/>
      <c r="RQQ1369" s="5"/>
      <c r="RQR1369" s="5"/>
      <c r="RQS1369" s="5"/>
      <c r="RQT1369" s="5"/>
      <c r="RQU1369" s="5"/>
      <c r="RQV1369" s="5"/>
      <c r="RQW1369" s="5"/>
      <c r="RQX1369" s="5"/>
      <c r="RQY1369" s="5"/>
      <c r="RQZ1369" s="5"/>
      <c r="RRA1369" s="5"/>
      <c r="RRB1369" s="5"/>
      <c r="RRC1369" s="5"/>
      <c r="RRD1369" s="5"/>
      <c r="RRE1369" s="5"/>
      <c r="RRF1369" s="5"/>
      <c r="RRG1369" s="5"/>
      <c r="RRH1369" s="5"/>
      <c r="RRI1369" s="5"/>
      <c r="RRJ1369" s="5"/>
      <c r="RRK1369" s="5"/>
      <c r="RRL1369" s="5"/>
      <c r="RRM1369" s="5"/>
      <c r="RRN1369" s="5"/>
      <c r="RRO1369" s="5"/>
      <c r="RRP1369" s="5"/>
      <c r="RRQ1369" s="5"/>
      <c r="RRR1369" s="5"/>
      <c r="RRS1369" s="5"/>
      <c r="RRT1369" s="5"/>
      <c r="RRU1369" s="5"/>
      <c r="RRV1369" s="5"/>
      <c r="RRW1369" s="5"/>
      <c r="RRX1369" s="5"/>
      <c r="RRY1369" s="5"/>
      <c r="RRZ1369" s="5"/>
      <c r="RSA1369" s="5"/>
      <c r="RSB1369" s="5"/>
      <c r="RSC1369" s="5"/>
      <c r="RSD1369" s="5"/>
      <c r="RSE1369" s="5"/>
      <c r="RSF1369" s="5"/>
      <c r="RSG1369" s="5"/>
      <c r="RSH1369" s="5"/>
      <c r="RSI1369" s="5"/>
      <c r="RSJ1369" s="5"/>
      <c r="RSK1369" s="5"/>
      <c r="RSL1369" s="5"/>
      <c r="RSM1369" s="5"/>
      <c r="RSN1369" s="5"/>
      <c r="RSO1369" s="5"/>
      <c r="RSP1369" s="5"/>
      <c r="RSQ1369" s="5"/>
      <c r="RSR1369" s="5"/>
      <c r="RSS1369" s="5"/>
      <c r="RST1369" s="5"/>
      <c r="RSU1369" s="5"/>
      <c r="RSV1369" s="5"/>
      <c r="RSW1369" s="5"/>
      <c r="RSX1369" s="5"/>
      <c r="RSY1369" s="5"/>
      <c r="RSZ1369" s="5"/>
      <c r="RTA1369" s="5"/>
      <c r="RTB1369" s="5"/>
      <c r="RTC1369" s="5"/>
      <c r="RTD1369" s="5"/>
      <c r="RTE1369" s="5"/>
      <c r="RTF1369" s="5"/>
      <c r="RTG1369" s="5"/>
      <c r="RTH1369" s="5"/>
      <c r="RTI1369" s="5"/>
      <c r="RTJ1369" s="5"/>
      <c r="RTK1369" s="5"/>
      <c r="RTL1369" s="5"/>
      <c r="RTM1369" s="5"/>
      <c r="RTN1369" s="5"/>
      <c r="RTO1369" s="5"/>
      <c r="RTP1369" s="5"/>
      <c r="RTQ1369" s="5"/>
      <c r="RTR1369" s="5"/>
      <c r="RTS1369" s="5"/>
      <c r="RTT1369" s="5"/>
      <c r="RTU1369" s="5"/>
      <c r="RTV1369" s="5"/>
      <c r="RTW1369" s="5"/>
      <c r="RTX1369" s="5"/>
      <c r="RTY1369" s="5"/>
      <c r="RTZ1369" s="5"/>
      <c r="RUA1369" s="5"/>
      <c r="RUB1369" s="5"/>
      <c r="RUC1369" s="5"/>
      <c r="RUD1369" s="5"/>
      <c r="RUE1369" s="5"/>
      <c r="RUF1369" s="5"/>
      <c r="RUG1369" s="5"/>
      <c r="RUH1369" s="5"/>
      <c r="RUI1369" s="5"/>
      <c r="RUJ1369" s="5"/>
      <c r="RUK1369" s="5"/>
      <c r="RUL1369" s="5"/>
      <c r="RUM1369" s="5"/>
      <c r="RUN1369" s="5"/>
      <c r="RUO1369" s="5"/>
      <c r="RUP1369" s="5"/>
      <c r="RUQ1369" s="5"/>
      <c r="RUR1369" s="5"/>
      <c r="RUS1369" s="5"/>
      <c r="RUT1369" s="5"/>
      <c r="RUU1369" s="5"/>
      <c r="RUV1369" s="5"/>
      <c r="RUW1369" s="5"/>
      <c r="RUX1369" s="5"/>
      <c r="RUY1369" s="5"/>
      <c r="RUZ1369" s="5"/>
      <c r="RVA1369" s="5"/>
      <c r="RVB1369" s="5"/>
      <c r="RVC1369" s="5"/>
      <c r="RVD1369" s="5"/>
      <c r="RVE1369" s="5"/>
      <c r="RVF1369" s="5"/>
      <c r="RVG1369" s="5"/>
      <c r="RVH1369" s="5"/>
      <c r="RVI1369" s="5"/>
      <c r="RVJ1369" s="5"/>
      <c r="RVK1369" s="5"/>
      <c r="RVL1369" s="5"/>
      <c r="RVM1369" s="5"/>
      <c r="RVN1369" s="5"/>
      <c r="RVO1369" s="5"/>
      <c r="RVP1369" s="5"/>
      <c r="RVQ1369" s="5"/>
      <c r="RVR1369" s="5"/>
      <c r="RVS1369" s="5"/>
      <c r="RVT1369" s="5"/>
      <c r="RVU1369" s="5"/>
      <c r="RVV1369" s="5"/>
      <c r="RVW1369" s="5"/>
      <c r="RVX1369" s="5"/>
      <c r="RVY1369" s="5"/>
      <c r="RVZ1369" s="5"/>
      <c r="RWA1369" s="5"/>
      <c r="RWB1369" s="5"/>
      <c r="RWC1369" s="5"/>
      <c r="RWD1369" s="5"/>
      <c r="RWE1369" s="5"/>
      <c r="RWF1369" s="5"/>
      <c r="RWG1369" s="5"/>
      <c r="RWH1369" s="5"/>
      <c r="RWI1369" s="5"/>
      <c r="RWJ1369" s="5"/>
      <c r="RWK1369" s="5"/>
      <c r="RWL1369" s="5"/>
      <c r="RWM1369" s="5"/>
      <c r="RWN1369" s="5"/>
      <c r="RWO1369" s="5"/>
      <c r="RWP1369" s="5"/>
      <c r="RWQ1369" s="5"/>
      <c r="RWR1369" s="5"/>
      <c r="RWS1369" s="5"/>
      <c r="RWT1369" s="5"/>
      <c r="RWU1369" s="5"/>
      <c r="RWV1369" s="5"/>
      <c r="RWW1369" s="5"/>
      <c r="RWX1369" s="5"/>
      <c r="RWY1369" s="5"/>
      <c r="RWZ1369" s="5"/>
      <c r="RXA1369" s="5"/>
      <c r="RXB1369" s="5"/>
      <c r="RXC1369" s="5"/>
      <c r="RXD1369" s="5"/>
      <c r="RXE1369" s="5"/>
      <c r="RXF1369" s="5"/>
      <c r="RXG1369" s="5"/>
      <c r="RXH1369" s="5"/>
      <c r="RXI1369" s="5"/>
      <c r="RXJ1369" s="5"/>
      <c r="RXK1369" s="5"/>
      <c r="RXL1369" s="5"/>
      <c r="RXM1369" s="5"/>
      <c r="RXN1369" s="5"/>
      <c r="RXO1369" s="5"/>
      <c r="RXP1369" s="5"/>
      <c r="RXQ1369" s="5"/>
      <c r="RXR1369" s="5"/>
      <c r="RXS1369" s="5"/>
      <c r="RXT1369" s="5"/>
      <c r="RXU1369" s="5"/>
      <c r="RXV1369" s="5"/>
      <c r="RXW1369" s="5"/>
      <c r="RXX1369" s="5"/>
      <c r="RXY1369" s="5"/>
      <c r="RXZ1369" s="5"/>
      <c r="RYA1369" s="5"/>
      <c r="RYB1369" s="5"/>
      <c r="RYC1369" s="5"/>
      <c r="RYD1369" s="5"/>
      <c r="RYE1369" s="5"/>
      <c r="RYF1369" s="5"/>
      <c r="RYG1369" s="5"/>
      <c r="RYH1369" s="5"/>
      <c r="RYI1369" s="5"/>
      <c r="RYJ1369" s="5"/>
      <c r="RYK1369" s="5"/>
      <c r="RYL1369" s="5"/>
      <c r="RYM1369" s="5"/>
      <c r="RYN1369" s="5"/>
      <c r="RYO1369" s="5"/>
      <c r="RYP1369" s="5"/>
      <c r="RYQ1369" s="5"/>
      <c r="RYR1369" s="5"/>
      <c r="RYS1369" s="5"/>
      <c r="RYT1369" s="5"/>
      <c r="RYU1369" s="5"/>
      <c r="RYV1369" s="5"/>
      <c r="RYW1369" s="5"/>
      <c r="RYX1369" s="5"/>
      <c r="RYY1369" s="5"/>
      <c r="RYZ1369" s="5"/>
      <c r="RZA1369" s="5"/>
      <c r="RZB1369" s="5"/>
      <c r="RZC1369" s="5"/>
      <c r="RZD1369" s="5"/>
      <c r="RZE1369" s="5"/>
      <c r="RZF1369" s="5"/>
      <c r="RZG1369" s="5"/>
      <c r="RZH1369" s="5"/>
      <c r="RZI1369" s="5"/>
      <c r="RZJ1369" s="5"/>
      <c r="RZK1369" s="5"/>
      <c r="RZL1369" s="5"/>
      <c r="RZM1369" s="5"/>
      <c r="RZN1369" s="5"/>
      <c r="RZO1369" s="5"/>
      <c r="RZP1369" s="5"/>
      <c r="RZQ1369" s="5"/>
      <c r="RZR1369" s="5"/>
      <c r="RZS1369" s="5"/>
      <c r="RZT1369" s="5"/>
      <c r="RZU1369" s="5"/>
      <c r="RZV1369" s="5"/>
      <c r="RZW1369" s="5"/>
      <c r="RZX1369" s="5"/>
      <c r="RZY1369" s="5"/>
      <c r="RZZ1369" s="5"/>
      <c r="SAA1369" s="5"/>
      <c r="SAB1369" s="5"/>
      <c r="SAC1369" s="5"/>
      <c r="SAD1369" s="5"/>
      <c r="SAE1369" s="5"/>
      <c r="SAF1369" s="5"/>
      <c r="SAG1369" s="5"/>
      <c r="SAH1369" s="5"/>
      <c r="SAI1369" s="5"/>
      <c r="SAJ1369" s="5"/>
      <c r="SAK1369" s="5"/>
      <c r="SAL1369" s="5"/>
      <c r="SAM1369" s="5"/>
      <c r="SAN1369" s="5"/>
      <c r="SAO1369" s="5"/>
      <c r="SAP1369" s="5"/>
      <c r="SAQ1369" s="5"/>
      <c r="SAR1369" s="5"/>
      <c r="SAS1369" s="5"/>
      <c r="SAT1369" s="5"/>
      <c r="SAU1369" s="5"/>
      <c r="SAV1369" s="5"/>
      <c r="SAW1369" s="5"/>
      <c r="SAX1369" s="5"/>
      <c r="SAY1369" s="5"/>
      <c r="SAZ1369" s="5"/>
      <c r="SBA1369" s="5"/>
      <c r="SBB1369" s="5"/>
      <c r="SBC1369" s="5"/>
      <c r="SBD1369" s="5"/>
      <c r="SBE1369" s="5"/>
      <c r="SBF1369" s="5"/>
      <c r="SBG1369" s="5"/>
      <c r="SBH1369" s="5"/>
      <c r="SBI1369" s="5"/>
      <c r="SBJ1369" s="5"/>
      <c r="SBK1369" s="5"/>
      <c r="SBL1369" s="5"/>
      <c r="SBM1369" s="5"/>
      <c r="SBN1369" s="5"/>
      <c r="SBO1369" s="5"/>
      <c r="SBP1369" s="5"/>
      <c r="SBQ1369" s="5"/>
      <c r="SBR1369" s="5"/>
      <c r="SBS1369" s="5"/>
      <c r="SBT1369" s="5"/>
      <c r="SBU1369" s="5"/>
      <c r="SBV1369" s="5"/>
      <c r="SBW1369" s="5"/>
      <c r="SBX1369" s="5"/>
      <c r="SBY1369" s="5"/>
      <c r="SBZ1369" s="5"/>
      <c r="SCA1369" s="5"/>
      <c r="SCB1369" s="5"/>
      <c r="SCC1369" s="5"/>
      <c r="SCD1369" s="5"/>
      <c r="SCE1369" s="5"/>
      <c r="SCF1369" s="5"/>
      <c r="SCG1369" s="5"/>
      <c r="SCH1369" s="5"/>
      <c r="SCI1369" s="5"/>
      <c r="SCJ1369" s="5"/>
      <c r="SCK1369" s="5"/>
      <c r="SCL1369" s="5"/>
      <c r="SCM1369" s="5"/>
      <c r="SCN1369" s="5"/>
      <c r="SCO1369" s="5"/>
      <c r="SCP1369" s="5"/>
      <c r="SCQ1369" s="5"/>
      <c r="SCR1369" s="5"/>
      <c r="SCS1369" s="5"/>
      <c r="SCT1369" s="5"/>
      <c r="SCU1369" s="5"/>
      <c r="SCV1369" s="5"/>
      <c r="SCW1369" s="5"/>
      <c r="SCX1369" s="5"/>
      <c r="SCY1369" s="5"/>
      <c r="SCZ1369" s="5"/>
      <c r="SDA1369" s="5"/>
      <c r="SDB1369" s="5"/>
      <c r="SDC1369" s="5"/>
      <c r="SDD1369" s="5"/>
      <c r="SDE1369" s="5"/>
      <c r="SDF1369" s="5"/>
      <c r="SDG1369" s="5"/>
      <c r="SDH1369" s="5"/>
      <c r="SDI1369" s="5"/>
      <c r="SDJ1369" s="5"/>
      <c r="SDK1369" s="5"/>
      <c r="SDL1369" s="5"/>
      <c r="SDM1369" s="5"/>
      <c r="SDN1369" s="5"/>
      <c r="SDO1369" s="5"/>
      <c r="SDP1369" s="5"/>
      <c r="SDQ1369" s="5"/>
      <c r="SDR1369" s="5"/>
      <c r="SDS1369" s="5"/>
      <c r="SDT1369" s="5"/>
      <c r="SDU1369" s="5"/>
      <c r="SDV1369" s="5"/>
      <c r="SDW1369" s="5"/>
      <c r="SDX1369" s="5"/>
      <c r="SDY1369" s="5"/>
      <c r="SDZ1369" s="5"/>
      <c r="SEA1369" s="5"/>
      <c r="SEB1369" s="5"/>
      <c r="SEC1369" s="5"/>
      <c r="SED1369" s="5"/>
      <c r="SEE1369" s="5"/>
      <c r="SEF1369" s="5"/>
      <c r="SEG1369" s="5"/>
      <c r="SEH1369" s="5"/>
      <c r="SEI1369" s="5"/>
      <c r="SEJ1369" s="5"/>
      <c r="SEK1369" s="5"/>
      <c r="SEL1369" s="5"/>
      <c r="SEM1369" s="5"/>
      <c r="SEN1369" s="5"/>
      <c r="SEO1369" s="5"/>
      <c r="SEP1369" s="5"/>
      <c r="SEQ1369" s="5"/>
      <c r="SER1369" s="5"/>
      <c r="SES1369" s="5"/>
      <c r="SET1369" s="5"/>
      <c r="SEU1369" s="5"/>
      <c r="SEV1369" s="5"/>
      <c r="SEW1369" s="5"/>
      <c r="SEX1369" s="5"/>
      <c r="SEY1369" s="5"/>
      <c r="SEZ1369" s="5"/>
      <c r="SFA1369" s="5"/>
      <c r="SFB1369" s="5"/>
      <c r="SFC1369" s="5"/>
      <c r="SFD1369" s="5"/>
      <c r="SFE1369" s="5"/>
      <c r="SFF1369" s="5"/>
      <c r="SFG1369" s="5"/>
      <c r="SFH1369" s="5"/>
      <c r="SFI1369" s="5"/>
      <c r="SFJ1369" s="5"/>
      <c r="SFK1369" s="5"/>
      <c r="SFL1369" s="5"/>
      <c r="SFM1369" s="5"/>
      <c r="SFN1369" s="5"/>
      <c r="SFO1369" s="5"/>
      <c r="SFP1369" s="5"/>
      <c r="SFQ1369" s="5"/>
      <c r="SFR1369" s="5"/>
      <c r="SFS1369" s="5"/>
      <c r="SFT1369" s="5"/>
      <c r="SFU1369" s="5"/>
      <c r="SFV1369" s="5"/>
      <c r="SFW1369" s="5"/>
      <c r="SFX1369" s="5"/>
      <c r="SFY1369" s="5"/>
      <c r="SFZ1369" s="5"/>
      <c r="SGA1369" s="5"/>
      <c r="SGB1369" s="5"/>
      <c r="SGC1369" s="5"/>
      <c r="SGD1369" s="5"/>
      <c r="SGE1369" s="5"/>
      <c r="SGF1369" s="5"/>
      <c r="SGG1369" s="5"/>
      <c r="SGH1369" s="5"/>
      <c r="SGI1369" s="5"/>
      <c r="SGJ1369" s="5"/>
      <c r="SGK1369" s="5"/>
      <c r="SGL1369" s="5"/>
      <c r="SGM1369" s="5"/>
      <c r="SGN1369" s="5"/>
      <c r="SGO1369" s="5"/>
      <c r="SGP1369" s="5"/>
      <c r="SGQ1369" s="5"/>
      <c r="SGR1369" s="5"/>
      <c r="SGS1369" s="5"/>
      <c r="SGT1369" s="5"/>
      <c r="SGU1369" s="5"/>
      <c r="SGV1369" s="5"/>
      <c r="SGW1369" s="5"/>
      <c r="SGX1369" s="5"/>
      <c r="SGY1369" s="5"/>
      <c r="SGZ1369" s="5"/>
      <c r="SHA1369" s="5"/>
      <c r="SHB1369" s="5"/>
      <c r="SHC1369" s="5"/>
      <c r="SHD1369" s="5"/>
      <c r="SHE1369" s="5"/>
      <c r="SHF1369" s="5"/>
      <c r="SHG1369" s="5"/>
      <c r="SHH1369" s="5"/>
      <c r="SHI1369" s="5"/>
      <c r="SHJ1369" s="5"/>
      <c r="SHK1369" s="5"/>
      <c r="SHL1369" s="5"/>
      <c r="SHM1369" s="5"/>
      <c r="SHN1369" s="5"/>
      <c r="SHO1369" s="5"/>
      <c r="SHP1369" s="5"/>
      <c r="SHQ1369" s="5"/>
      <c r="SHR1369" s="5"/>
      <c r="SHS1369" s="5"/>
      <c r="SHT1369" s="5"/>
      <c r="SHU1369" s="5"/>
      <c r="SHV1369" s="5"/>
      <c r="SHW1369" s="5"/>
      <c r="SHX1369" s="5"/>
      <c r="SHY1369" s="5"/>
      <c r="SHZ1369" s="5"/>
      <c r="SIA1369" s="5"/>
      <c r="SIB1369" s="5"/>
      <c r="SIC1369" s="5"/>
      <c r="SID1369" s="5"/>
      <c r="SIE1369" s="5"/>
      <c r="SIF1369" s="5"/>
      <c r="SIG1369" s="5"/>
      <c r="SIH1369" s="5"/>
      <c r="SII1369" s="5"/>
      <c r="SIJ1369" s="5"/>
      <c r="SIK1369" s="5"/>
      <c r="SIL1369" s="5"/>
      <c r="SIM1369" s="5"/>
      <c r="SIN1369" s="5"/>
      <c r="SIO1369" s="5"/>
      <c r="SIP1369" s="5"/>
      <c r="SIQ1369" s="5"/>
      <c r="SIR1369" s="5"/>
      <c r="SIS1369" s="5"/>
      <c r="SIT1369" s="5"/>
      <c r="SIU1369" s="5"/>
      <c r="SIV1369" s="5"/>
      <c r="SIW1369" s="5"/>
      <c r="SIX1369" s="5"/>
      <c r="SIY1369" s="5"/>
      <c r="SIZ1369" s="5"/>
      <c r="SJA1369" s="5"/>
      <c r="SJB1369" s="5"/>
      <c r="SJC1369" s="5"/>
      <c r="SJD1369" s="5"/>
      <c r="SJE1369" s="5"/>
      <c r="SJF1369" s="5"/>
      <c r="SJG1369" s="5"/>
      <c r="SJH1369" s="5"/>
      <c r="SJI1369" s="5"/>
      <c r="SJJ1369" s="5"/>
      <c r="SJK1369" s="5"/>
      <c r="SJL1369" s="5"/>
      <c r="SJM1369" s="5"/>
      <c r="SJN1369" s="5"/>
      <c r="SJO1369" s="5"/>
      <c r="SJP1369" s="5"/>
      <c r="SJQ1369" s="5"/>
      <c r="SJR1369" s="5"/>
      <c r="SJS1369" s="5"/>
      <c r="SJT1369" s="5"/>
      <c r="SJU1369" s="5"/>
      <c r="SJV1369" s="5"/>
      <c r="SJW1369" s="5"/>
      <c r="SJX1369" s="5"/>
      <c r="SJY1369" s="5"/>
      <c r="SJZ1369" s="5"/>
      <c r="SKA1369" s="5"/>
      <c r="SKB1369" s="5"/>
      <c r="SKC1369" s="5"/>
      <c r="SKD1369" s="5"/>
      <c r="SKE1369" s="5"/>
      <c r="SKF1369" s="5"/>
      <c r="SKG1369" s="5"/>
      <c r="SKH1369" s="5"/>
      <c r="SKI1369" s="5"/>
      <c r="SKJ1369" s="5"/>
      <c r="SKK1369" s="5"/>
      <c r="SKL1369" s="5"/>
      <c r="SKM1369" s="5"/>
      <c r="SKN1369" s="5"/>
      <c r="SKO1369" s="5"/>
      <c r="SKP1369" s="5"/>
      <c r="SKQ1369" s="5"/>
      <c r="SKR1369" s="5"/>
      <c r="SKS1369" s="5"/>
      <c r="SKT1369" s="5"/>
      <c r="SKU1369" s="5"/>
      <c r="SKV1369" s="5"/>
      <c r="SKW1369" s="5"/>
      <c r="SKX1369" s="5"/>
      <c r="SKY1369" s="5"/>
      <c r="SKZ1369" s="5"/>
      <c r="SLA1369" s="5"/>
      <c r="SLB1369" s="5"/>
      <c r="SLC1369" s="5"/>
      <c r="SLD1369" s="5"/>
      <c r="SLE1369" s="5"/>
      <c r="SLF1369" s="5"/>
      <c r="SLG1369" s="5"/>
      <c r="SLH1369" s="5"/>
      <c r="SLI1369" s="5"/>
      <c r="SLJ1369" s="5"/>
      <c r="SLK1369" s="5"/>
      <c r="SLL1369" s="5"/>
      <c r="SLM1369" s="5"/>
      <c r="SLN1369" s="5"/>
      <c r="SLO1369" s="5"/>
      <c r="SLP1369" s="5"/>
      <c r="SLQ1369" s="5"/>
      <c r="SLR1369" s="5"/>
      <c r="SLS1369" s="5"/>
      <c r="SLT1369" s="5"/>
      <c r="SLU1369" s="5"/>
      <c r="SLV1369" s="5"/>
      <c r="SLW1369" s="5"/>
      <c r="SLX1369" s="5"/>
      <c r="SLY1369" s="5"/>
      <c r="SLZ1369" s="5"/>
      <c r="SMA1369" s="5"/>
      <c r="SMB1369" s="5"/>
      <c r="SMC1369" s="5"/>
      <c r="SMD1369" s="5"/>
      <c r="SME1369" s="5"/>
      <c r="SMF1369" s="5"/>
      <c r="SMG1369" s="5"/>
      <c r="SMH1369" s="5"/>
      <c r="SMI1369" s="5"/>
      <c r="SMJ1369" s="5"/>
      <c r="SMK1369" s="5"/>
      <c r="SML1369" s="5"/>
      <c r="SMM1369" s="5"/>
      <c r="SMN1369" s="5"/>
      <c r="SMO1369" s="5"/>
      <c r="SMP1369" s="5"/>
      <c r="SMQ1369" s="5"/>
      <c r="SMR1369" s="5"/>
      <c r="SMS1369" s="5"/>
      <c r="SMT1369" s="5"/>
      <c r="SMU1369" s="5"/>
      <c r="SMV1369" s="5"/>
      <c r="SMW1369" s="5"/>
      <c r="SMX1369" s="5"/>
      <c r="SMY1369" s="5"/>
      <c r="SMZ1369" s="5"/>
      <c r="SNA1369" s="5"/>
      <c r="SNB1369" s="5"/>
      <c r="SNC1369" s="5"/>
      <c r="SND1369" s="5"/>
      <c r="SNE1369" s="5"/>
      <c r="SNF1369" s="5"/>
      <c r="SNG1369" s="5"/>
      <c r="SNH1369" s="5"/>
      <c r="SNI1369" s="5"/>
      <c r="SNJ1369" s="5"/>
      <c r="SNK1369" s="5"/>
      <c r="SNL1369" s="5"/>
      <c r="SNM1369" s="5"/>
      <c r="SNN1369" s="5"/>
      <c r="SNO1369" s="5"/>
      <c r="SNP1369" s="5"/>
      <c r="SNQ1369" s="5"/>
      <c r="SNR1369" s="5"/>
      <c r="SNS1369" s="5"/>
      <c r="SNT1369" s="5"/>
      <c r="SNU1369" s="5"/>
      <c r="SNV1369" s="5"/>
      <c r="SNW1369" s="5"/>
      <c r="SNX1369" s="5"/>
      <c r="SNY1369" s="5"/>
      <c r="SNZ1369" s="5"/>
      <c r="SOA1369" s="5"/>
      <c r="SOB1369" s="5"/>
      <c r="SOC1369" s="5"/>
      <c r="SOD1369" s="5"/>
      <c r="SOE1369" s="5"/>
      <c r="SOF1369" s="5"/>
      <c r="SOG1369" s="5"/>
      <c r="SOH1369" s="5"/>
      <c r="SOI1369" s="5"/>
      <c r="SOJ1369" s="5"/>
      <c r="SOK1369" s="5"/>
      <c r="SOL1369" s="5"/>
      <c r="SOM1369" s="5"/>
      <c r="SON1369" s="5"/>
      <c r="SOO1369" s="5"/>
      <c r="SOP1369" s="5"/>
      <c r="SOQ1369" s="5"/>
      <c r="SOR1369" s="5"/>
      <c r="SOS1369" s="5"/>
      <c r="SOT1369" s="5"/>
      <c r="SOU1369" s="5"/>
      <c r="SOV1369" s="5"/>
      <c r="SOW1369" s="5"/>
      <c r="SOX1369" s="5"/>
      <c r="SOY1369" s="5"/>
      <c r="SOZ1369" s="5"/>
      <c r="SPA1369" s="5"/>
      <c r="SPB1369" s="5"/>
      <c r="SPC1369" s="5"/>
      <c r="SPD1369" s="5"/>
      <c r="SPE1369" s="5"/>
      <c r="SPF1369" s="5"/>
      <c r="SPG1369" s="5"/>
      <c r="SPH1369" s="5"/>
      <c r="SPI1369" s="5"/>
      <c r="SPJ1369" s="5"/>
      <c r="SPK1369" s="5"/>
      <c r="SPL1369" s="5"/>
      <c r="SPM1369" s="5"/>
      <c r="SPN1369" s="5"/>
      <c r="SPO1369" s="5"/>
      <c r="SPP1369" s="5"/>
      <c r="SPQ1369" s="5"/>
      <c r="SPR1369" s="5"/>
      <c r="SPS1369" s="5"/>
      <c r="SPT1369" s="5"/>
      <c r="SPU1369" s="5"/>
      <c r="SPV1369" s="5"/>
      <c r="SPW1369" s="5"/>
      <c r="SPX1369" s="5"/>
      <c r="SPY1369" s="5"/>
      <c r="SPZ1369" s="5"/>
      <c r="SQA1369" s="5"/>
      <c r="SQB1369" s="5"/>
      <c r="SQC1369" s="5"/>
      <c r="SQD1369" s="5"/>
      <c r="SQE1369" s="5"/>
      <c r="SQF1369" s="5"/>
      <c r="SQG1369" s="5"/>
      <c r="SQH1369" s="5"/>
      <c r="SQI1369" s="5"/>
      <c r="SQJ1369" s="5"/>
      <c r="SQK1369" s="5"/>
      <c r="SQL1369" s="5"/>
      <c r="SQM1369" s="5"/>
      <c r="SQN1369" s="5"/>
      <c r="SQO1369" s="5"/>
      <c r="SQP1369" s="5"/>
      <c r="SQQ1369" s="5"/>
      <c r="SQR1369" s="5"/>
      <c r="SQS1369" s="5"/>
      <c r="SQT1369" s="5"/>
      <c r="SQU1369" s="5"/>
      <c r="SQV1369" s="5"/>
      <c r="SQW1369" s="5"/>
      <c r="SQX1369" s="5"/>
      <c r="SQY1369" s="5"/>
      <c r="SQZ1369" s="5"/>
      <c r="SRA1369" s="5"/>
      <c r="SRB1369" s="5"/>
      <c r="SRC1369" s="5"/>
      <c r="SRD1369" s="5"/>
      <c r="SRE1369" s="5"/>
      <c r="SRF1369" s="5"/>
      <c r="SRG1369" s="5"/>
      <c r="SRH1369" s="5"/>
      <c r="SRI1369" s="5"/>
      <c r="SRJ1369" s="5"/>
      <c r="SRK1369" s="5"/>
      <c r="SRL1369" s="5"/>
      <c r="SRM1369" s="5"/>
      <c r="SRN1369" s="5"/>
      <c r="SRO1369" s="5"/>
      <c r="SRP1369" s="5"/>
      <c r="SRQ1369" s="5"/>
      <c r="SRR1369" s="5"/>
      <c r="SRS1369" s="5"/>
      <c r="SRT1369" s="5"/>
      <c r="SRU1369" s="5"/>
      <c r="SRV1369" s="5"/>
      <c r="SRW1369" s="5"/>
      <c r="SRX1369" s="5"/>
      <c r="SRY1369" s="5"/>
      <c r="SRZ1369" s="5"/>
      <c r="SSA1369" s="5"/>
      <c r="SSB1369" s="5"/>
      <c r="SSC1369" s="5"/>
      <c r="SSD1369" s="5"/>
      <c r="SSE1369" s="5"/>
      <c r="SSF1369" s="5"/>
      <c r="SSG1369" s="5"/>
      <c r="SSH1369" s="5"/>
      <c r="SSI1369" s="5"/>
      <c r="SSJ1369" s="5"/>
      <c r="SSK1369" s="5"/>
      <c r="SSL1369" s="5"/>
      <c r="SSM1369" s="5"/>
      <c r="SSN1369" s="5"/>
      <c r="SSO1369" s="5"/>
      <c r="SSP1369" s="5"/>
      <c r="SSQ1369" s="5"/>
      <c r="SSR1369" s="5"/>
      <c r="SSS1369" s="5"/>
      <c r="SST1369" s="5"/>
      <c r="SSU1369" s="5"/>
      <c r="SSV1369" s="5"/>
      <c r="SSW1369" s="5"/>
      <c r="SSX1369" s="5"/>
      <c r="SSY1369" s="5"/>
      <c r="SSZ1369" s="5"/>
      <c r="STA1369" s="5"/>
      <c r="STB1369" s="5"/>
      <c r="STC1369" s="5"/>
      <c r="STD1369" s="5"/>
      <c r="STE1369" s="5"/>
      <c r="STF1369" s="5"/>
      <c r="STG1369" s="5"/>
      <c r="STH1369" s="5"/>
      <c r="STI1369" s="5"/>
      <c r="STJ1369" s="5"/>
      <c r="STK1369" s="5"/>
      <c r="STL1369" s="5"/>
      <c r="STM1369" s="5"/>
      <c r="STN1369" s="5"/>
      <c r="STO1369" s="5"/>
      <c r="STP1369" s="5"/>
      <c r="STQ1369" s="5"/>
      <c r="STR1369" s="5"/>
      <c r="STS1369" s="5"/>
      <c r="STT1369" s="5"/>
      <c r="STU1369" s="5"/>
      <c r="STV1369" s="5"/>
      <c r="STW1369" s="5"/>
      <c r="STX1369" s="5"/>
      <c r="STY1369" s="5"/>
      <c r="STZ1369" s="5"/>
      <c r="SUA1369" s="5"/>
      <c r="SUB1369" s="5"/>
      <c r="SUC1369" s="5"/>
      <c r="SUD1369" s="5"/>
      <c r="SUE1369" s="5"/>
      <c r="SUF1369" s="5"/>
      <c r="SUG1369" s="5"/>
      <c r="SUH1369" s="5"/>
      <c r="SUI1369" s="5"/>
      <c r="SUJ1369" s="5"/>
      <c r="SUK1369" s="5"/>
      <c r="SUL1369" s="5"/>
      <c r="SUM1369" s="5"/>
      <c r="SUN1369" s="5"/>
      <c r="SUO1369" s="5"/>
      <c r="SUP1369" s="5"/>
      <c r="SUQ1369" s="5"/>
      <c r="SUR1369" s="5"/>
      <c r="SUS1369" s="5"/>
      <c r="SUT1369" s="5"/>
      <c r="SUU1369" s="5"/>
      <c r="SUV1369" s="5"/>
      <c r="SUW1369" s="5"/>
      <c r="SUX1369" s="5"/>
      <c r="SUY1369" s="5"/>
      <c r="SUZ1369" s="5"/>
      <c r="SVA1369" s="5"/>
      <c r="SVB1369" s="5"/>
      <c r="SVC1369" s="5"/>
      <c r="SVD1369" s="5"/>
      <c r="SVE1369" s="5"/>
      <c r="SVF1369" s="5"/>
      <c r="SVG1369" s="5"/>
      <c r="SVH1369" s="5"/>
      <c r="SVI1369" s="5"/>
      <c r="SVJ1369" s="5"/>
      <c r="SVK1369" s="5"/>
      <c r="SVL1369" s="5"/>
      <c r="SVM1369" s="5"/>
      <c r="SVN1369" s="5"/>
      <c r="SVO1369" s="5"/>
      <c r="SVP1369" s="5"/>
      <c r="SVQ1369" s="5"/>
      <c r="SVR1369" s="5"/>
      <c r="SVS1369" s="5"/>
      <c r="SVT1369" s="5"/>
      <c r="SVU1369" s="5"/>
      <c r="SVV1369" s="5"/>
      <c r="SVW1369" s="5"/>
      <c r="SVX1369" s="5"/>
      <c r="SVY1369" s="5"/>
      <c r="SVZ1369" s="5"/>
      <c r="SWA1369" s="5"/>
      <c r="SWB1369" s="5"/>
      <c r="SWC1369" s="5"/>
      <c r="SWD1369" s="5"/>
      <c r="SWE1369" s="5"/>
      <c r="SWF1369" s="5"/>
      <c r="SWG1369" s="5"/>
      <c r="SWH1369" s="5"/>
      <c r="SWI1369" s="5"/>
      <c r="SWJ1369" s="5"/>
      <c r="SWK1369" s="5"/>
      <c r="SWL1369" s="5"/>
      <c r="SWM1369" s="5"/>
      <c r="SWN1369" s="5"/>
      <c r="SWO1369" s="5"/>
      <c r="SWP1369" s="5"/>
      <c r="SWQ1369" s="5"/>
      <c r="SWR1369" s="5"/>
      <c r="SWS1369" s="5"/>
      <c r="SWT1369" s="5"/>
      <c r="SWU1369" s="5"/>
      <c r="SWV1369" s="5"/>
      <c r="SWW1369" s="5"/>
      <c r="SWX1369" s="5"/>
      <c r="SWY1369" s="5"/>
      <c r="SWZ1369" s="5"/>
      <c r="SXA1369" s="5"/>
      <c r="SXB1369" s="5"/>
      <c r="SXC1369" s="5"/>
      <c r="SXD1369" s="5"/>
      <c r="SXE1369" s="5"/>
      <c r="SXF1369" s="5"/>
      <c r="SXG1369" s="5"/>
      <c r="SXH1369" s="5"/>
      <c r="SXI1369" s="5"/>
      <c r="SXJ1369" s="5"/>
      <c r="SXK1369" s="5"/>
      <c r="SXL1369" s="5"/>
      <c r="SXM1369" s="5"/>
      <c r="SXN1369" s="5"/>
      <c r="SXO1369" s="5"/>
      <c r="SXP1369" s="5"/>
      <c r="SXQ1369" s="5"/>
      <c r="SXR1369" s="5"/>
      <c r="SXS1369" s="5"/>
      <c r="SXT1369" s="5"/>
      <c r="SXU1369" s="5"/>
      <c r="SXV1369" s="5"/>
      <c r="SXW1369" s="5"/>
      <c r="SXX1369" s="5"/>
      <c r="SXY1369" s="5"/>
      <c r="SXZ1369" s="5"/>
      <c r="SYA1369" s="5"/>
      <c r="SYB1369" s="5"/>
      <c r="SYC1369" s="5"/>
      <c r="SYD1369" s="5"/>
      <c r="SYE1369" s="5"/>
      <c r="SYF1369" s="5"/>
      <c r="SYG1369" s="5"/>
      <c r="SYH1369" s="5"/>
      <c r="SYI1369" s="5"/>
      <c r="SYJ1369" s="5"/>
      <c r="SYK1369" s="5"/>
      <c r="SYL1369" s="5"/>
      <c r="SYM1369" s="5"/>
      <c r="SYN1369" s="5"/>
      <c r="SYO1369" s="5"/>
      <c r="SYP1369" s="5"/>
      <c r="SYQ1369" s="5"/>
      <c r="SYR1369" s="5"/>
      <c r="SYS1369" s="5"/>
      <c r="SYT1369" s="5"/>
      <c r="SYU1369" s="5"/>
      <c r="SYV1369" s="5"/>
      <c r="SYW1369" s="5"/>
      <c r="SYX1369" s="5"/>
      <c r="SYY1369" s="5"/>
      <c r="SYZ1369" s="5"/>
      <c r="SZA1369" s="5"/>
      <c r="SZB1369" s="5"/>
      <c r="SZC1369" s="5"/>
      <c r="SZD1369" s="5"/>
      <c r="SZE1369" s="5"/>
      <c r="SZF1369" s="5"/>
      <c r="SZG1369" s="5"/>
      <c r="SZH1369" s="5"/>
      <c r="SZI1369" s="5"/>
      <c r="SZJ1369" s="5"/>
      <c r="SZK1369" s="5"/>
      <c r="SZL1369" s="5"/>
      <c r="SZM1369" s="5"/>
      <c r="SZN1369" s="5"/>
      <c r="SZO1369" s="5"/>
      <c r="SZP1369" s="5"/>
      <c r="SZQ1369" s="5"/>
      <c r="SZR1369" s="5"/>
      <c r="SZS1369" s="5"/>
      <c r="SZT1369" s="5"/>
      <c r="SZU1369" s="5"/>
      <c r="SZV1369" s="5"/>
      <c r="SZW1369" s="5"/>
      <c r="SZX1369" s="5"/>
      <c r="SZY1369" s="5"/>
      <c r="SZZ1369" s="5"/>
      <c r="TAA1369" s="5"/>
      <c r="TAB1369" s="5"/>
      <c r="TAC1369" s="5"/>
      <c r="TAD1369" s="5"/>
      <c r="TAE1369" s="5"/>
      <c r="TAF1369" s="5"/>
      <c r="TAG1369" s="5"/>
      <c r="TAH1369" s="5"/>
      <c r="TAI1369" s="5"/>
      <c r="TAJ1369" s="5"/>
      <c r="TAK1369" s="5"/>
      <c r="TAL1369" s="5"/>
      <c r="TAM1369" s="5"/>
      <c r="TAN1369" s="5"/>
      <c r="TAO1369" s="5"/>
      <c r="TAP1369" s="5"/>
      <c r="TAQ1369" s="5"/>
      <c r="TAR1369" s="5"/>
      <c r="TAS1369" s="5"/>
      <c r="TAT1369" s="5"/>
      <c r="TAU1369" s="5"/>
      <c r="TAV1369" s="5"/>
      <c r="TAW1369" s="5"/>
      <c r="TAX1369" s="5"/>
      <c r="TAY1369" s="5"/>
      <c r="TAZ1369" s="5"/>
      <c r="TBA1369" s="5"/>
      <c r="TBB1369" s="5"/>
      <c r="TBC1369" s="5"/>
      <c r="TBD1369" s="5"/>
      <c r="TBE1369" s="5"/>
      <c r="TBF1369" s="5"/>
      <c r="TBG1369" s="5"/>
      <c r="TBH1369" s="5"/>
      <c r="TBI1369" s="5"/>
      <c r="TBJ1369" s="5"/>
      <c r="TBK1369" s="5"/>
      <c r="TBL1369" s="5"/>
      <c r="TBM1369" s="5"/>
      <c r="TBN1369" s="5"/>
      <c r="TBO1369" s="5"/>
      <c r="TBP1369" s="5"/>
      <c r="TBQ1369" s="5"/>
      <c r="TBR1369" s="5"/>
      <c r="TBS1369" s="5"/>
      <c r="TBT1369" s="5"/>
      <c r="TBU1369" s="5"/>
      <c r="TBV1369" s="5"/>
      <c r="TBW1369" s="5"/>
      <c r="TBX1369" s="5"/>
      <c r="TBY1369" s="5"/>
      <c r="TBZ1369" s="5"/>
      <c r="TCA1369" s="5"/>
      <c r="TCB1369" s="5"/>
      <c r="TCC1369" s="5"/>
      <c r="TCD1369" s="5"/>
      <c r="TCE1369" s="5"/>
      <c r="TCF1369" s="5"/>
      <c r="TCG1369" s="5"/>
      <c r="TCH1369" s="5"/>
      <c r="TCI1369" s="5"/>
      <c r="TCJ1369" s="5"/>
      <c r="TCK1369" s="5"/>
      <c r="TCL1369" s="5"/>
      <c r="TCM1369" s="5"/>
      <c r="TCN1369" s="5"/>
      <c r="TCO1369" s="5"/>
      <c r="TCP1369" s="5"/>
      <c r="TCQ1369" s="5"/>
      <c r="TCR1369" s="5"/>
      <c r="TCS1369" s="5"/>
      <c r="TCT1369" s="5"/>
      <c r="TCU1369" s="5"/>
      <c r="TCV1369" s="5"/>
      <c r="TCW1369" s="5"/>
      <c r="TCX1369" s="5"/>
      <c r="TCY1369" s="5"/>
      <c r="TCZ1369" s="5"/>
      <c r="TDA1369" s="5"/>
      <c r="TDB1369" s="5"/>
      <c r="TDC1369" s="5"/>
      <c r="TDD1369" s="5"/>
      <c r="TDE1369" s="5"/>
      <c r="TDF1369" s="5"/>
      <c r="TDG1369" s="5"/>
      <c r="TDH1369" s="5"/>
      <c r="TDI1369" s="5"/>
      <c r="TDJ1369" s="5"/>
      <c r="TDK1369" s="5"/>
      <c r="TDL1369" s="5"/>
      <c r="TDM1369" s="5"/>
      <c r="TDN1369" s="5"/>
      <c r="TDO1369" s="5"/>
      <c r="TDP1369" s="5"/>
      <c r="TDQ1369" s="5"/>
      <c r="TDR1369" s="5"/>
      <c r="TDS1369" s="5"/>
      <c r="TDT1369" s="5"/>
      <c r="TDU1369" s="5"/>
      <c r="TDV1369" s="5"/>
      <c r="TDW1369" s="5"/>
      <c r="TDX1369" s="5"/>
      <c r="TDY1369" s="5"/>
      <c r="TDZ1369" s="5"/>
      <c r="TEA1369" s="5"/>
      <c r="TEB1369" s="5"/>
      <c r="TEC1369" s="5"/>
      <c r="TED1369" s="5"/>
      <c r="TEE1369" s="5"/>
      <c r="TEF1369" s="5"/>
      <c r="TEG1369" s="5"/>
      <c r="TEH1369" s="5"/>
      <c r="TEI1369" s="5"/>
      <c r="TEJ1369" s="5"/>
      <c r="TEK1369" s="5"/>
      <c r="TEL1369" s="5"/>
      <c r="TEM1369" s="5"/>
      <c r="TEN1369" s="5"/>
      <c r="TEO1369" s="5"/>
      <c r="TEP1369" s="5"/>
      <c r="TEQ1369" s="5"/>
      <c r="TER1369" s="5"/>
      <c r="TES1369" s="5"/>
      <c r="TET1369" s="5"/>
      <c r="TEU1369" s="5"/>
      <c r="TEV1369" s="5"/>
      <c r="TEW1369" s="5"/>
      <c r="TEX1369" s="5"/>
      <c r="TEY1369" s="5"/>
      <c r="TEZ1369" s="5"/>
      <c r="TFA1369" s="5"/>
      <c r="TFB1369" s="5"/>
      <c r="TFC1369" s="5"/>
      <c r="TFD1369" s="5"/>
      <c r="TFE1369" s="5"/>
      <c r="TFF1369" s="5"/>
      <c r="TFG1369" s="5"/>
      <c r="TFH1369" s="5"/>
      <c r="TFI1369" s="5"/>
      <c r="TFJ1369" s="5"/>
      <c r="TFK1369" s="5"/>
      <c r="TFL1369" s="5"/>
      <c r="TFM1369" s="5"/>
      <c r="TFN1369" s="5"/>
      <c r="TFO1369" s="5"/>
      <c r="TFP1369" s="5"/>
      <c r="TFQ1369" s="5"/>
      <c r="TFR1369" s="5"/>
      <c r="TFS1369" s="5"/>
      <c r="TFT1369" s="5"/>
      <c r="TFU1369" s="5"/>
      <c r="TFV1369" s="5"/>
      <c r="TFW1369" s="5"/>
      <c r="TFX1369" s="5"/>
      <c r="TFY1369" s="5"/>
      <c r="TFZ1369" s="5"/>
      <c r="TGA1369" s="5"/>
      <c r="TGB1369" s="5"/>
      <c r="TGC1369" s="5"/>
      <c r="TGD1369" s="5"/>
      <c r="TGE1369" s="5"/>
      <c r="TGF1369" s="5"/>
      <c r="TGG1369" s="5"/>
      <c r="TGH1369" s="5"/>
      <c r="TGI1369" s="5"/>
      <c r="TGJ1369" s="5"/>
      <c r="TGK1369" s="5"/>
      <c r="TGL1369" s="5"/>
      <c r="TGM1369" s="5"/>
      <c r="TGN1369" s="5"/>
      <c r="TGO1369" s="5"/>
      <c r="TGP1369" s="5"/>
      <c r="TGQ1369" s="5"/>
      <c r="TGR1369" s="5"/>
      <c r="TGS1369" s="5"/>
      <c r="TGT1369" s="5"/>
      <c r="TGU1369" s="5"/>
      <c r="TGV1369" s="5"/>
      <c r="TGW1369" s="5"/>
      <c r="TGX1369" s="5"/>
      <c r="TGY1369" s="5"/>
      <c r="TGZ1369" s="5"/>
      <c r="THA1369" s="5"/>
      <c r="THB1369" s="5"/>
      <c r="THC1369" s="5"/>
      <c r="THD1369" s="5"/>
      <c r="THE1369" s="5"/>
      <c r="THF1369" s="5"/>
      <c r="THG1369" s="5"/>
      <c r="THH1369" s="5"/>
      <c r="THI1369" s="5"/>
      <c r="THJ1369" s="5"/>
      <c r="THK1369" s="5"/>
      <c r="THL1369" s="5"/>
      <c r="THM1369" s="5"/>
      <c r="THN1369" s="5"/>
      <c r="THO1369" s="5"/>
      <c r="THP1369" s="5"/>
      <c r="THQ1369" s="5"/>
      <c r="THR1369" s="5"/>
      <c r="THS1369" s="5"/>
      <c r="THT1369" s="5"/>
      <c r="THU1369" s="5"/>
      <c r="THV1369" s="5"/>
      <c r="THW1369" s="5"/>
      <c r="THX1369" s="5"/>
      <c r="THY1369" s="5"/>
      <c r="THZ1369" s="5"/>
      <c r="TIA1369" s="5"/>
      <c r="TIB1369" s="5"/>
      <c r="TIC1369" s="5"/>
      <c r="TID1369" s="5"/>
      <c r="TIE1369" s="5"/>
      <c r="TIF1369" s="5"/>
      <c r="TIG1369" s="5"/>
      <c r="TIH1369" s="5"/>
      <c r="TII1369" s="5"/>
      <c r="TIJ1369" s="5"/>
      <c r="TIK1369" s="5"/>
      <c r="TIL1369" s="5"/>
      <c r="TIM1369" s="5"/>
      <c r="TIN1369" s="5"/>
      <c r="TIO1369" s="5"/>
      <c r="TIP1369" s="5"/>
      <c r="TIQ1369" s="5"/>
      <c r="TIR1369" s="5"/>
      <c r="TIS1369" s="5"/>
      <c r="TIT1369" s="5"/>
      <c r="TIU1369" s="5"/>
      <c r="TIV1369" s="5"/>
      <c r="TIW1369" s="5"/>
      <c r="TIX1369" s="5"/>
      <c r="TIY1369" s="5"/>
      <c r="TIZ1369" s="5"/>
      <c r="TJA1369" s="5"/>
      <c r="TJB1369" s="5"/>
      <c r="TJC1369" s="5"/>
      <c r="TJD1369" s="5"/>
      <c r="TJE1369" s="5"/>
      <c r="TJF1369" s="5"/>
      <c r="TJG1369" s="5"/>
      <c r="TJH1369" s="5"/>
      <c r="TJI1369" s="5"/>
      <c r="TJJ1369" s="5"/>
      <c r="TJK1369" s="5"/>
      <c r="TJL1369" s="5"/>
      <c r="TJM1369" s="5"/>
      <c r="TJN1369" s="5"/>
      <c r="TJO1369" s="5"/>
      <c r="TJP1369" s="5"/>
      <c r="TJQ1369" s="5"/>
      <c r="TJR1369" s="5"/>
      <c r="TJS1369" s="5"/>
      <c r="TJT1369" s="5"/>
      <c r="TJU1369" s="5"/>
      <c r="TJV1369" s="5"/>
      <c r="TJW1369" s="5"/>
      <c r="TJX1369" s="5"/>
      <c r="TJY1369" s="5"/>
      <c r="TJZ1369" s="5"/>
      <c r="TKA1369" s="5"/>
      <c r="TKB1369" s="5"/>
      <c r="TKC1369" s="5"/>
      <c r="TKD1369" s="5"/>
      <c r="TKE1369" s="5"/>
      <c r="TKF1369" s="5"/>
      <c r="TKG1369" s="5"/>
      <c r="TKH1369" s="5"/>
      <c r="TKI1369" s="5"/>
      <c r="TKJ1369" s="5"/>
      <c r="TKK1369" s="5"/>
      <c r="TKL1369" s="5"/>
      <c r="TKM1369" s="5"/>
      <c r="TKN1369" s="5"/>
      <c r="TKO1369" s="5"/>
      <c r="TKP1369" s="5"/>
      <c r="TKQ1369" s="5"/>
      <c r="TKR1369" s="5"/>
      <c r="TKS1369" s="5"/>
      <c r="TKT1369" s="5"/>
      <c r="TKU1369" s="5"/>
      <c r="TKV1369" s="5"/>
      <c r="TKW1369" s="5"/>
      <c r="TKX1369" s="5"/>
      <c r="TKY1369" s="5"/>
      <c r="TKZ1369" s="5"/>
      <c r="TLA1369" s="5"/>
      <c r="TLB1369" s="5"/>
      <c r="TLC1369" s="5"/>
      <c r="TLD1369" s="5"/>
      <c r="TLE1369" s="5"/>
      <c r="TLF1369" s="5"/>
      <c r="TLG1369" s="5"/>
      <c r="TLH1369" s="5"/>
      <c r="TLI1369" s="5"/>
      <c r="TLJ1369" s="5"/>
      <c r="TLK1369" s="5"/>
      <c r="TLL1369" s="5"/>
      <c r="TLM1369" s="5"/>
      <c r="TLN1369" s="5"/>
      <c r="TLO1369" s="5"/>
      <c r="TLP1369" s="5"/>
      <c r="TLQ1369" s="5"/>
      <c r="TLR1369" s="5"/>
      <c r="TLS1369" s="5"/>
      <c r="TLT1369" s="5"/>
      <c r="TLU1369" s="5"/>
      <c r="TLV1369" s="5"/>
      <c r="TLW1369" s="5"/>
      <c r="TLX1369" s="5"/>
      <c r="TLY1369" s="5"/>
      <c r="TLZ1369" s="5"/>
      <c r="TMA1369" s="5"/>
      <c r="TMB1369" s="5"/>
      <c r="TMC1369" s="5"/>
      <c r="TMD1369" s="5"/>
      <c r="TME1369" s="5"/>
      <c r="TMF1369" s="5"/>
      <c r="TMG1369" s="5"/>
      <c r="TMH1369" s="5"/>
      <c r="TMI1369" s="5"/>
      <c r="TMJ1369" s="5"/>
      <c r="TMK1369" s="5"/>
      <c r="TML1369" s="5"/>
      <c r="TMM1369" s="5"/>
      <c r="TMN1369" s="5"/>
      <c r="TMO1369" s="5"/>
      <c r="TMP1369" s="5"/>
      <c r="TMQ1369" s="5"/>
      <c r="TMR1369" s="5"/>
      <c r="TMS1369" s="5"/>
      <c r="TMT1369" s="5"/>
      <c r="TMU1369" s="5"/>
      <c r="TMV1369" s="5"/>
      <c r="TMW1369" s="5"/>
      <c r="TMX1369" s="5"/>
      <c r="TMY1369" s="5"/>
      <c r="TMZ1369" s="5"/>
      <c r="TNA1369" s="5"/>
      <c r="TNB1369" s="5"/>
      <c r="TNC1369" s="5"/>
      <c r="TND1369" s="5"/>
      <c r="TNE1369" s="5"/>
      <c r="TNF1369" s="5"/>
      <c r="TNG1369" s="5"/>
      <c r="TNH1369" s="5"/>
      <c r="TNI1369" s="5"/>
      <c r="TNJ1369" s="5"/>
      <c r="TNK1369" s="5"/>
      <c r="TNL1369" s="5"/>
      <c r="TNM1369" s="5"/>
      <c r="TNN1369" s="5"/>
      <c r="TNO1369" s="5"/>
      <c r="TNP1369" s="5"/>
      <c r="TNQ1369" s="5"/>
      <c r="TNR1369" s="5"/>
      <c r="TNS1369" s="5"/>
      <c r="TNT1369" s="5"/>
      <c r="TNU1369" s="5"/>
      <c r="TNV1369" s="5"/>
      <c r="TNW1369" s="5"/>
      <c r="TNX1369" s="5"/>
      <c r="TNY1369" s="5"/>
      <c r="TNZ1369" s="5"/>
      <c r="TOA1369" s="5"/>
      <c r="TOB1369" s="5"/>
      <c r="TOC1369" s="5"/>
      <c r="TOD1369" s="5"/>
      <c r="TOE1369" s="5"/>
      <c r="TOF1369" s="5"/>
      <c r="TOG1369" s="5"/>
      <c r="TOH1369" s="5"/>
      <c r="TOI1369" s="5"/>
      <c r="TOJ1369" s="5"/>
      <c r="TOK1369" s="5"/>
      <c r="TOL1369" s="5"/>
      <c r="TOM1369" s="5"/>
      <c r="TON1369" s="5"/>
      <c r="TOO1369" s="5"/>
      <c r="TOP1369" s="5"/>
      <c r="TOQ1369" s="5"/>
      <c r="TOR1369" s="5"/>
      <c r="TOS1369" s="5"/>
      <c r="TOT1369" s="5"/>
      <c r="TOU1369" s="5"/>
      <c r="TOV1369" s="5"/>
      <c r="TOW1369" s="5"/>
      <c r="TOX1369" s="5"/>
      <c r="TOY1369" s="5"/>
      <c r="TOZ1369" s="5"/>
      <c r="TPA1369" s="5"/>
      <c r="TPB1369" s="5"/>
      <c r="TPC1369" s="5"/>
      <c r="TPD1369" s="5"/>
      <c r="TPE1369" s="5"/>
      <c r="TPF1369" s="5"/>
      <c r="TPG1369" s="5"/>
      <c r="TPH1369" s="5"/>
      <c r="TPI1369" s="5"/>
      <c r="TPJ1369" s="5"/>
      <c r="TPK1369" s="5"/>
      <c r="TPL1369" s="5"/>
      <c r="TPM1369" s="5"/>
      <c r="TPN1369" s="5"/>
      <c r="TPO1369" s="5"/>
      <c r="TPP1369" s="5"/>
      <c r="TPQ1369" s="5"/>
      <c r="TPR1369" s="5"/>
      <c r="TPS1369" s="5"/>
      <c r="TPT1369" s="5"/>
      <c r="TPU1369" s="5"/>
      <c r="TPV1369" s="5"/>
      <c r="TPW1369" s="5"/>
      <c r="TPX1369" s="5"/>
      <c r="TPY1369" s="5"/>
      <c r="TPZ1369" s="5"/>
      <c r="TQA1369" s="5"/>
      <c r="TQB1369" s="5"/>
      <c r="TQC1369" s="5"/>
      <c r="TQD1369" s="5"/>
      <c r="TQE1369" s="5"/>
      <c r="TQF1369" s="5"/>
      <c r="TQG1369" s="5"/>
      <c r="TQH1369" s="5"/>
      <c r="TQI1369" s="5"/>
      <c r="TQJ1369" s="5"/>
      <c r="TQK1369" s="5"/>
      <c r="TQL1369" s="5"/>
      <c r="TQM1369" s="5"/>
      <c r="TQN1369" s="5"/>
      <c r="TQO1369" s="5"/>
      <c r="TQP1369" s="5"/>
      <c r="TQQ1369" s="5"/>
      <c r="TQR1369" s="5"/>
      <c r="TQS1369" s="5"/>
      <c r="TQT1369" s="5"/>
      <c r="TQU1369" s="5"/>
      <c r="TQV1369" s="5"/>
      <c r="TQW1369" s="5"/>
      <c r="TQX1369" s="5"/>
      <c r="TQY1369" s="5"/>
      <c r="TQZ1369" s="5"/>
      <c r="TRA1369" s="5"/>
      <c r="TRB1369" s="5"/>
      <c r="TRC1369" s="5"/>
      <c r="TRD1369" s="5"/>
      <c r="TRE1369" s="5"/>
      <c r="TRF1369" s="5"/>
      <c r="TRG1369" s="5"/>
      <c r="TRH1369" s="5"/>
      <c r="TRI1369" s="5"/>
      <c r="TRJ1369" s="5"/>
      <c r="TRK1369" s="5"/>
      <c r="TRL1369" s="5"/>
      <c r="TRM1369" s="5"/>
      <c r="TRN1369" s="5"/>
      <c r="TRO1369" s="5"/>
      <c r="TRP1369" s="5"/>
      <c r="TRQ1369" s="5"/>
      <c r="TRR1369" s="5"/>
      <c r="TRS1369" s="5"/>
      <c r="TRT1369" s="5"/>
      <c r="TRU1369" s="5"/>
      <c r="TRV1369" s="5"/>
      <c r="TRW1369" s="5"/>
      <c r="TRX1369" s="5"/>
      <c r="TRY1369" s="5"/>
      <c r="TRZ1369" s="5"/>
      <c r="TSA1369" s="5"/>
      <c r="TSB1369" s="5"/>
      <c r="TSC1369" s="5"/>
      <c r="TSD1369" s="5"/>
      <c r="TSE1369" s="5"/>
      <c r="TSF1369" s="5"/>
      <c r="TSG1369" s="5"/>
      <c r="TSH1369" s="5"/>
      <c r="TSI1369" s="5"/>
      <c r="TSJ1369" s="5"/>
      <c r="TSK1369" s="5"/>
      <c r="TSL1369" s="5"/>
      <c r="TSM1369" s="5"/>
      <c r="TSN1369" s="5"/>
      <c r="TSO1369" s="5"/>
      <c r="TSP1369" s="5"/>
      <c r="TSQ1369" s="5"/>
      <c r="TSR1369" s="5"/>
      <c r="TSS1369" s="5"/>
      <c r="TST1369" s="5"/>
      <c r="TSU1369" s="5"/>
      <c r="TSV1369" s="5"/>
      <c r="TSW1369" s="5"/>
      <c r="TSX1369" s="5"/>
      <c r="TSY1369" s="5"/>
      <c r="TSZ1369" s="5"/>
      <c r="TTA1369" s="5"/>
      <c r="TTB1369" s="5"/>
      <c r="TTC1369" s="5"/>
      <c r="TTD1369" s="5"/>
      <c r="TTE1369" s="5"/>
      <c r="TTF1369" s="5"/>
      <c r="TTG1369" s="5"/>
      <c r="TTH1369" s="5"/>
      <c r="TTI1369" s="5"/>
      <c r="TTJ1369" s="5"/>
      <c r="TTK1369" s="5"/>
      <c r="TTL1369" s="5"/>
      <c r="TTM1369" s="5"/>
      <c r="TTN1369" s="5"/>
      <c r="TTO1369" s="5"/>
      <c r="TTP1369" s="5"/>
      <c r="TTQ1369" s="5"/>
      <c r="TTR1369" s="5"/>
      <c r="TTS1369" s="5"/>
      <c r="TTT1369" s="5"/>
      <c r="TTU1369" s="5"/>
      <c r="TTV1369" s="5"/>
      <c r="TTW1369" s="5"/>
      <c r="TTX1369" s="5"/>
      <c r="TTY1369" s="5"/>
      <c r="TTZ1369" s="5"/>
      <c r="TUA1369" s="5"/>
      <c r="TUB1369" s="5"/>
      <c r="TUC1369" s="5"/>
      <c r="TUD1369" s="5"/>
      <c r="TUE1369" s="5"/>
      <c r="TUF1369" s="5"/>
      <c r="TUG1369" s="5"/>
      <c r="TUH1369" s="5"/>
      <c r="TUI1369" s="5"/>
      <c r="TUJ1369" s="5"/>
      <c r="TUK1369" s="5"/>
      <c r="TUL1369" s="5"/>
      <c r="TUM1369" s="5"/>
      <c r="TUN1369" s="5"/>
      <c r="TUO1369" s="5"/>
      <c r="TUP1369" s="5"/>
      <c r="TUQ1369" s="5"/>
      <c r="TUR1369" s="5"/>
      <c r="TUS1369" s="5"/>
      <c r="TUT1369" s="5"/>
      <c r="TUU1369" s="5"/>
      <c r="TUV1369" s="5"/>
      <c r="TUW1369" s="5"/>
      <c r="TUX1369" s="5"/>
      <c r="TUY1369" s="5"/>
      <c r="TUZ1369" s="5"/>
      <c r="TVA1369" s="5"/>
      <c r="TVB1369" s="5"/>
      <c r="TVC1369" s="5"/>
      <c r="TVD1369" s="5"/>
      <c r="TVE1369" s="5"/>
      <c r="TVF1369" s="5"/>
      <c r="TVG1369" s="5"/>
      <c r="TVH1369" s="5"/>
      <c r="TVI1369" s="5"/>
      <c r="TVJ1369" s="5"/>
      <c r="TVK1369" s="5"/>
      <c r="TVL1369" s="5"/>
      <c r="TVM1369" s="5"/>
      <c r="TVN1369" s="5"/>
      <c r="TVO1369" s="5"/>
      <c r="TVP1369" s="5"/>
      <c r="TVQ1369" s="5"/>
      <c r="TVR1369" s="5"/>
      <c r="TVS1369" s="5"/>
      <c r="TVT1369" s="5"/>
      <c r="TVU1369" s="5"/>
      <c r="TVV1369" s="5"/>
      <c r="TVW1369" s="5"/>
      <c r="TVX1369" s="5"/>
      <c r="TVY1369" s="5"/>
      <c r="TVZ1369" s="5"/>
      <c r="TWA1369" s="5"/>
      <c r="TWB1369" s="5"/>
      <c r="TWC1369" s="5"/>
      <c r="TWD1369" s="5"/>
      <c r="TWE1369" s="5"/>
      <c r="TWF1369" s="5"/>
      <c r="TWG1369" s="5"/>
      <c r="TWH1369" s="5"/>
      <c r="TWI1369" s="5"/>
      <c r="TWJ1369" s="5"/>
      <c r="TWK1369" s="5"/>
      <c r="TWL1369" s="5"/>
      <c r="TWM1369" s="5"/>
      <c r="TWN1369" s="5"/>
      <c r="TWO1369" s="5"/>
      <c r="TWP1369" s="5"/>
      <c r="TWQ1369" s="5"/>
      <c r="TWR1369" s="5"/>
      <c r="TWS1369" s="5"/>
      <c r="TWT1369" s="5"/>
      <c r="TWU1369" s="5"/>
      <c r="TWV1369" s="5"/>
      <c r="TWW1369" s="5"/>
      <c r="TWX1369" s="5"/>
      <c r="TWY1369" s="5"/>
      <c r="TWZ1369" s="5"/>
      <c r="TXA1369" s="5"/>
      <c r="TXB1369" s="5"/>
      <c r="TXC1369" s="5"/>
      <c r="TXD1369" s="5"/>
      <c r="TXE1369" s="5"/>
      <c r="TXF1369" s="5"/>
      <c r="TXG1369" s="5"/>
      <c r="TXH1369" s="5"/>
      <c r="TXI1369" s="5"/>
      <c r="TXJ1369" s="5"/>
      <c r="TXK1369" s="5"/>
      <c r="TXL1369" s="5"/>
      <c r="TXM1369" s="5"/>
      <c r="TXN1369" s="5"/>
      <c r="TXO1369" s="5"/>
      <c r="TXP1369" s="5"/>
      <c r="TXQ1369" s="5"/>
      <c r="TXR1369" s="5"/>
      <c r="TXS1369" s="5"/>
      <c r="TXT1369" s="5"/>
      <c r="TXU1369" s="5"/>
      <c r="TXV1369" s="5"/>
      <c r="TXW1369" s="5"/>
      <c r="TXX1369" s="5"/>
      <c r="TXY1369" s="5"/>
      <c r="TXZ1369" s="5"/>
      <c r="TYA1369" s="5"/>
      <c r="TYB1369" s="5"/>
      <c r="TYC1369" s="5"/>
      <c r="TYD1369" s="5"/>
      <c r="TYE1369" s="5"/>
      <c r="TYF1369" s="5"/>
      <c r="TYG1369" s="5"/>
      <c r="TYH1369" s="5"/>
      <c r="TYI1369" s="5"/>
      <c r="TYJ1369" s="5"/>
      <c r="TYK1369" s="5"/>
      <c r="TYL1369" s="5"/>
      <c r="TYM1369" s="5"/>
      <c r="TYN1369" s="5"/>
      <c r="TYO1369" s="5"/>
      <c r="TYP1369" s="5"/>
      <c r="TYQ1369" s="5"/>
      <c r="TYR1369" s="5"/>
      <c r="TYS1369" s="5"/>
      <c r="TYT1369" s="5"/>
      <c r="TYU1369" s="5"/>
      <c r="TYV1369" s="5"/>
      <c r="TYW1369" s="5"/>
      <c r="TYX1369" s="5"/>
      <c r="TYY1369" s="5"/>
      <c r="TYZ1369" s="5"/>
      <c r="TZA1369" s="5"/>
      <c r="TZB1369" s="5"/>
      <c r="TZC1369" s="5"/>
      <c r="TZD1369" s="5"/>
      <c r="TZE1369" s="5"/>
      <c r="TZF1369" s="5"/>
      <c r="TZG1369" s="5"/>
      <c r="TZH1369" s="5"/>
      <c r="TZI1369" s="5"/>
      <c r="TZJ1369" s="5"/>
      <c r="TZK1369" s="5"/>
      <c r="TZL1369" s="5"/>
      <c r="TZM1369" s="5"/>
      <c r="TZN1369" s="5"/>
      <c r="TZO1369" s="5"/>
      <c r="TZP1369" s="5"/>
      <c r="TZQ1369" s="5"/>
      <c r="TZR1369" s="5"/>
      <c r="TZS1369" s="5"/>
      <c r="TZT1369" s="5"/>
      <c r="TZU1369" s="5"/>
      <c r="TZV1369" s="5"/>
      <c r="TZW1369" s="5"/>
      <c r="TZX1369" s="5"/>
      <c r="TZY1369" s="5"/>
      <c r="TZZ1369" s="5"/>
      <c r="UAA1369" s="5"/>
      <c r="UAB1369" s="5"/>
      <c r="UAC1369" s="5"/>
      <c r="UAD1369" s="5"/>
      <c r="UAE1369" s="5"/>
      <c r="UAF1369" s="5"/>
      <c r="UAG1369" s="5"/>
      <c r="UAH1369" s="5"/>
      <c r="UAI1369" s="5"/>
      <c r="UAJ1369" s="5"/>
      <c r="UAK1369" s="5"/>
      <c r="UAL1369" s="5"/>
      <c r="UAM1369" s="5"/>
      <c r="UAN1369" s="5"/>
      <c r="UAO1369" s="5"/>
      <c r="UAP1369" s="5"/>
      <c r="UAQ1369" s="5"/>
      <c r="UAR1369" s="5"/>
      <c r="UAS1369" s="5"/>
      <c r="UAT1369" s="5"/>
      <c r="UAU1369" s="5"/>
      <c r="UAV1369" s="5"/>
      <c r="UAW1369" s="5"/>
      <c r="UAX1369" s="5"/>
      <c r="UAY1369" s="5"/>
      <c r="UAZ1369" s="5"/>
      <c r="UBA1369" s="5"/>
      <c r="UBB1369" s="5"/>
      <c r="UBC1369" s="5"/>
      <c r="UBD1369" s="5"/>
      <c r="UBE1369" s="5"/>
      <c r="UBF1369" s="5"/>
      <c r="UBG1369" s="5"/>
      <c r="UBH1369" s="5"/>
      <c r="UBI1369" s="5"/>
      <c r="UBJ1369" s="5"/>
      <c r="UBK1369" s="5"/>
      <c r="UBL1369" s="5"/>
      <c r="UBM1369" s="5"/>
      <c r="UBN1369" s="5"/>
      <c r="UBO1369" s="5"/>
      <c r="UBP1369" s="5"/>
      <c r="UBQ1369" s="5"/>
      <c r="UBR1369" s="5"/>
      <c r="UBS1369" s="5"/>
      <c r="UBT1369" s="5"/>
      <c r="UBU1369" s="5"/>
      <c r="UBV1369" s="5"/>
      <c r="UBW1369" s="5"/>
      <c r="UBX1369" s="5"/>
      <c r="UBY1369" s="5"/>
      <c r="UBZ1369" s="5"/>
      <c r="UCA1369" s="5"/>
      <c r="UCB1369" s="5"/>
      <c r="UCC1369" s="5"/>
      <c r="UCD1369" s="5"/>
      <c r="UCE1369" s="5"/>
      <c r="UCF1369" s="5"/>
      <c r="UCG1369" s="5"/>
      <c r="UCH1369" s="5"/>
      <c r="UCI1369" s="5"/>
      <c r="UCJ1369" s="5"/>
      <c r="UCK1369" s="5"/>
      <c r="UCL1369" s="5"/>
      <c r="UCM1369" s="5"/>
      <c r="UCN1369" s="5"/>
      <c r="UCO1369" s="5"/>
      <c r="UCP1369" s="5"/>
      <c r="UCQ1369" s="5"/>
      <c r="UCR1369" s="5"/>
      <c r="UCS1369" s="5"/>
      <c r="UCT1369" s="5"/>
      <c r="UCU1369" s="5"/>
      <c r="UCV1369" s="5"/>
      <c r="UCW1369" s="5"/>
      <c r="UCX1369" s="5"/>
      <c r="UCY1369" s="5"/>
      <c r="UCZ1369" s="5"/>
      <c r="UDA1369" s="5"/>
      <c r="UDB1369" s="5"/>
      <c r="UDC1369" s="5"/>
      <c r="UDD1369" s="5"/>
      <c r="UDE1369" s="5"/>
      <c r="UDF1369" s="5"/>
      <c r="UDG1369" s="5"/>
      <c r="UDH1369" s="5"/>
      <c r="UDI1369" s="5"/>
      <c r="UDJ1369" s="5"/>
      <c r="UDK1369" s="5"/>
      <c r="UDL1369" s="5"/>
      <c r="UDM1369" s="5"/>
      <c r="UDN1369" s="5"/>
      <c r="UDO1369" s="5"/>
      <c r="UDP1369" s="5"/>
      <c r="UDQ1369" s="5"/>
      <c r="UDR1369" s="5"/>
      <c r="UDS1369" s="5"/>
      <c r="UDT1369" s="5"/>
      <c r="UDU1369" s="5"/>
      <c r="UDV1369" s="5"/>
      <c r="UDW1369" s="5"/>
      <c r="UDX1369" s="5"/>
      <c r="UDY1369" s="5"/>
      <c r="UDZ1369" s="5"/>
      <c r="UEA1369" s="5"/>
      <c r="UEB1369" s="5"/>
      <c r="UEC1369" s="5"/>
      <c r="UED1369" s="5"/>
      <c r="UEE1369" s="5"/>
      <c r="UEF1369" s="5"/>
      <c r="UEG1369" s="5"/>
      <c r="UEH1369" s="5"/>
      <c r="UEI1369" s="5"/>
      <c r="UEJ1369" s="5"/>
      <c r="UEK1369" s="5"/>
      <c r="UEL1369" s="5"/>
      <c r="UEM1369" s="5"/>
      <c r="UEN1369" s="5"/>
      <c r="UEO1369" s="5"/>
      <c r="UEP1369" s="5"/>
      <c r="UEQ1369" s="5"/>
      <c r="UER1369" s="5"/>
      <c r="UES1369" s="5"/>
      <c r="UET1369" s="5"/>
      <c r="UEU1369" s="5"/>
      <c r="UEV1369" s="5"/>
      <c r="UEW1369" s="5"/>
      <c r="UEX1369" s="5"/>
      <c r="UEY1369" s="5"/>
      <c r="UEZ1369" s="5"/>
      <c r="UFA1369" s="5"/>
      <c r="UFB1369" s="5"/>
      <c r="UFC1369" s="5"/>
      <c r="UFD1369" s="5"/>
      <c r="UFE1369" s="5"/>
      <c r="UFF1369" s="5"/>
      <c r="UFG1369" s="5"/>
      <c r="UFH1369" s="5"/>
      <c r="UFI1369" s="5"/>
      <c r="UFJ1369" s="5"/>
      <c r="UFK1369" s="5"/>
      <c r="UFL1369" s="5"/>
      <c r="UFM1369" s="5"/>
      <c r="UFN1369" s="5"/>
      <c r="UFO1369" s="5"/>
      <c r="UFP1369" s="5"/>
      <c r="UFQ1369" s="5"/>
      <c r="UFR1369" s="5"/>
      <c r="UFS1369" s="5"/>
      <c r="UFT1369" s="5"/>
      <c r="UFU1369" s="5"/>
      <c r="UFV1369" s="5"/>
      <c r="UFW1369" s="5"/>
      <c r="UFX1369" s="5"/>
      <c r="UFY1369" s="5"/>
      <c r="UFZ1369" s="5"/>
      <c r="UGA1369" s="5"/>
      <c r="UGB1369" s="5"/>
      <c r="UGC1369" s="5"/>
      <c r="UGD1369" s="5"/>
      <c r="UGE1369" s="5"/>
      <c r="UGF1369" s="5"/>
      <c r="UGG1369" s="5"/>
      <c r="UGH1369" s="5"/>
      <c r="UGI1369" s="5"/>
      <c r="UGJ1369" s="5"/>
      <c r="UGK1369" s="5"/>
      <c r="UGL1369" s="5"/>
      <c r="UGM1369" s="5"/>
      <c r="UGN1369" s="5"/>
      <c r="UGO1369" s="5"/>
      <c r="UGP1369" s="5"/>
      <c r="UGQ1369" s="5"/>
      <c r="UGR1369" s="5"/>
      <c r="UGS1369" s="5"/>
      <c r="UGT1369" s="5"/>
      <c r="UGU1369" s="5"/>
      <c r="UGV1369" s="5"/>
      <c r="UGW1369" s="5"/>
      <c r="UGX1369" s="5"/>
      <c r="UGY1369" s="5"/>
      <c r="UGZ1369" s="5"/>
      <c r="UHA1369" s="5"/>
      <c r="UHB1369" s="5"/>
      <c r="UHC1369" s="5"/>
      <c r="UHD1369" s="5"/>
      <c r="UHE1369" s="5"/>
      <c r="UHF1369" s="5"/>
      <c r="UHG1369" s="5"/>
      <c r="UHH1369" s="5"/>
      <c r="UHI1369" s="5"/>
      <c r="UHJ1369" s="5"/>
      <c r="UHK1369" s="5"/>
      <c r="UHL1369" s="5"/>
      <c r="UHM1369" s="5"/>
      <c r="UHN1369" s="5"/>
      <c r="UHO1369" s="5"/>
      <c r="UHP1369" s="5"/>
      <c r="UHQ1369" s="5"/>
      <c r="UHR1369" s="5"/>
      <c r="UHS1369" s="5"/>
      <c r="UHT1369" s="5"/>
      <c r="UHU1369" s="5"/>
      <c r="UHV1369" s="5"/>
      <c r="UHW1369" s="5"/>
      <c r="UHX1369" s="5"/>
      <c r="UHY1369" s="5"/>
      <c r="UHZ1369" s="5"/>
      <c r="UIA1369" s="5"/>
      <c r="UIB1369" s="5"/>
      <c r="UIC1369" s="5"/>
      <c r="UID1369" s="5"/>
      <c r="UIE1369" s="5"/>
      <c r="UIF1369" s="5"/>
      <c r="UIG1369" s="5"/>
      <c r="UIH1369" s="5"/>
      <c r="UII1369" s="5"/>
      <c r="UIJ1369" s="5"/>
      <c r="UIK1369" s="5"/>
      <c r="UIL1369" s="5"/>
      <c r="UIM1369" s="5"/>
      <c r="UIN1369" s="5"/>
      <c r="UIO1369" s="5"/>
      <c r="UIP1369" s="5"/>
      <c r="UIQ1369" s="5"/>
      <c r="UIR1369" s="5"/>
      <c r="UIS1369" s="5"/>
      <c r="UIT1369" s="5"/>
      <c r="UIU1369" s="5"/>
      <c r="UIV1369" s="5"/>
      <c r="UIW1369" s="5"/>
      <c r="UIX1369" s="5"/>
      <c r="UIY1369" s="5"/>
      <c r="UIZ1369" s="5"/>
      <c r="UJA1369" s="5"/>
      <c r="UJB1369" s="5"/>
      <c r="UJC1369" s="5"/>
      <c r="UJD1369" s="5"/>
      <c r="UJE1369" s="5"/>
      <c r="UJF1369" s="5"/>
      <c r="UJG1369" s="5"/>
      <c r="UJH1369" s="5"/>
      <c r="UJI1369" s="5"/>
      <c r="UJJ1369" s="5"/>
      <c r="UJK1369" s="5"/>
      <c r="UJL1369" s="5"/>
      <c r="UJM1369" s="5"/>
      <c r="UJN1369" s="5"/>
      <c r="UJO1369" s="5"/>
      <c r="UJP1369" s="5"/>
      <c r="UJQ1369" s="5"/>
      <c r="UJR1369" s="5"/>
      <c r="UJS1369" s="5"/>
      <c r="UJT1369" s="5"/>
      <c r="UJU1369" s="5"/>
      <c r="UJV1369" s="5"/>
      <c r="UJW1369" s="5"/>
      <c r="UJX1369" s="5"/>
      <c r="UJY1369" s="5"/>
      <c r="UJZ1369" s="5"/>
      <c r="UKA1369" s="5"/>
      <c r="UKB1369" s="5"/>
      <c r="UKC1369" s="5"/>
      <c r="UKD1369" s="5"/>
      <c r="UKE1369" s="5"/>
      <c r="UKF1369" s="5"/>
      <c r="UKG1369" s="5"/>
      <c r="UKH1369" s="5"/>
      <c r="UKI1369" s="5"/>
      <c r="UKJ1369" s="5"/>
      <c r="UKK1369" s="5"/>
      <c r="UKL1369" s="5"/>
      <c r="UKM1369" s="5"/>
      <c r="UKN1369" s="5"/>
      <c r="UKO1369" s="5"/>
      <c r="UKP1369" s="5"/>
      <c r="UKQ1369" s="5"/>
      <c r="UKR1369" s="5"/>
      <c r="UKS1369" s="5"/>
      <c r="UKT1369" s="5"/>
      <c r="UKU1369" s="5"/>
      <c r="UKV1369" s="5"/>
      <c r="UKW1369" s="5"/>
      <c r="UKX1369" s="5"/>
      <c r="UKY1369" s="5"/>
      <c r="UKZ1369" s="5"/>
      <c r="ULA1369" s="5"/>
      <c r="ULB1369" s="5"/>
      <c r="ULC1369" s="5"/>
      <c r="ULD1369" s="5"/>
      <c r="ULE1369" s="5"/>
      <c r="ULF1369" s="5"/>
      <c r="ULG1369" s="5"/>
      <c r="ULH1369" s="5"/>
      <c r="ULI1369" s="5"/>
      <c r="ULJ1369" s="5"/>
      <c r="ULK1369" s="5"/>
      <c r="ULL1369" s="5"/>
      <c r="ULM1369" s="5"/>
      <c r="ULN1369" s="5"/>
      <c r="ULO1369" s="5"/>
      <c r="ULP1369" s="5"/>
      <c r="ULQ1369" s="5"/>
      <c r="ULR1369" s="5"/>
      <c r="ULS1369" s="5"/>
      <c r="ULT1369" s="5"/>
      <c r="ULU1369" s="5"/>
      <c r="ULV1369" s="5"/>
      <c r="ULW1369" s="5"/>
      <c r="ULX1369" s="5"/>
      <c r="ULY1369" s="5"/>
      <c r="ULZ1369" s="5"/>
      <c r="UMA1369" s="5"/>
      <c r="UMB1369" s="5"/>
      <c r="UMC1369" s="5"/>
      <c r="UMD1369" s="5"/>
      <c r="UME1369" s="5"/>
      <c r="UMF1369" s="5"/>
      <c r="UMG1369" s="5"/>
      <c r="UMH1369" s="5"/>
      <c r="UMI1369" s="5"/>
      <c r="UMJ1369" s="5"/>
      <c r="UMK1369" s="5"/>
      <c r="UML1369" s="5"/>
      <c r="UMM1369" s="5"/>
      <c r="UMN1369" s="5"/>
      <c r="UMO1369" s="5"/>
      <c r="UMP1369" s="5"/>
      <c r="UMQ1369" s="5"/>
      <c r="UMR1369" s="5"/>
      <c r="UMS1369" s="5"/>
      <c r="UMT1369" s="5"/>
      <c r="UMU1369" s="5"/>
      <c r="UMV1369" s="5"/>
      <c r="UMW1369" s="5"/>
      <c r="UMX1369" s="5"/>
      <c r="UMY1369" s="5"/>
      <c r="UMZ1369" s="5"/>
      <c r="UNA1369" s="5"/>
      <c r="UNB1369" s="5"/>
      <c r="UNC1369" s="5"/>
      <c r="UND1369" s="5"/>
      <c r="UNE1369" s="5"/>
      <c r="UNF1369" s="5"/>
      <c r="UNG1369" s="5"/>
      <c r="UNH1369" s="5"/>
      <c r="UNI1369" s="5"/>
      <c r="UNJ1369" s="5"/>
      <c r="UNK1369" s="5"/>
      <c r="UNL1369" s="5"/>
      <c r="UNM1369" s="5"/>
      <c r="UNN1369" s="5"/>
      <c r="UNO1369" s="5"/>
      <c r="UNP1369" s="5"/>
      <c r="UNQ1369" s="5"/>
      <c r="UNR1369" s="5"/>
      <c r="UNS1369" s="5"/>
      <c r="UNT1369" s="5"/>
      <c r="UNU1369" s="5"/>
      <c r="UNV1369" s="5"/>
      <c r="UNW1369" s="5"/>
      <c r="UNX1369" s="5"/>
      <c r="UNY1369" s="5"/>
      <c r="UNZ1369" s="5"/>
      <c r="UOA1369" s="5"/>
      <c r="UOB1369" s="5"/>
      <c r="UOC1369" s="5"/>
      <c r="UOD1369" s="5"/>
      <c r="UOE1369" s="5"/>
      <c r="UOF1369" s="5"/>
      <c r="UOG1369" s="5"/>
      <c r="UOH1369" s="5"/>
      <c r="UOI1369" s="5"/>
      <c r="UOJ1369" s="5"/>
      <c r="UOK1369" s="5"/>
      <c r="UOL1369" s="5"/>
      <c r="UOM1369" s="5"/>
      <c r="UON1369" s="5"/>
      <c r="UOO1369" s="5"/>
      <c r="UOP1369" s="5"/>
      <c r="UOQ1369" s="5"/>
      <c r="UOR1369" s="5"/>
      <c r="UOS1369" s="5"/>
      <c r="UOT1369" s="5"/>
      <c r="UOU1369" s="5"/>
      <c r="UOV1369" s="5"/>
      <c r="UOW1369" s="5"/>
      <c r="UOX1369" s="5"/>
      <c r="UOY1369" s="5"/>
      <c r="UOZ1369" s="5"/>
      <c r="UPA1369" s="5"/>
      <c r="UPB1369" s="5"/>
      <c r="UPC1369" s="5"/>
      <c r="UPD1369" s="5"/>
      <c r="UPE1369" s="5"/>
      <c r="UPF1369" s="5"/>
      <c r="UPG1369" s="5"/>
      <c r="UPH1369" s="5"/>
      <c r="UPI1369" s="5"/>
      <c r="UPJ1369" s="5"/>
      <c r="UPK1369" s="5"/>
      <c r="UPL1369" s="5"/>
      <c r="UPM1369" s="5"/>
      <c r="UPN1369" s="5"/>
      <c r="UPO1369" s="5"/>
      <c r="UPP1369" s="5"/>
      <c r="UPQ1369" s="5"/>
      <c r="UPR1369" s="5"/>
      <c r="UPS1369" s="5"/>
      <c r="UPT1369" s="5"/>
      <c r="UPU1369" s="5"/>
      <c r="UPV1369" s="5"/>
      <c r="UPW1369" s="5"/>
      <c r="UPX1369" s="5"/>
      <c r="UPY1369" s="5"/>
      <c r="UPZ1369" s="5"/>
      <c r="UQA1369" s="5"/>
      <c r="UQB1369" s="5"/>
      <c r="UQC1369" s="5"/>
      <c r="UQD1369" s="5"/>
      <c r="UQE1369" s="5"/>
      <c r="UQF1369" s="5"/>
      <c r="UQG1369" s="5"/>
      <c r="UQH1369" s="5"/>
      <c r="UQI1369" s="5"/>
      <c r="UQJ1369" s="5"/>
      <c r="UQK1369" s="5"/>
      <c r="UQL1369" s="5"/>
      <c r="UQM1369" s="5"/>
      <c r="UQN1369" s="5"/>
      <c r="UQO1369" s="5"/>
      <c r="UQP1369" s="5"/>
      <c r="UQQ1369" s="5"/>
      <c r="UQR1369" s="5"/>
      <c r="UQS1369" s="5"/>
      <c r="UQT1369" s="5"/>
      <c r="UQU1369" s="5"/>
      <c r="UQV1369" s="5"/>
      <c r="UQW1369" s="5"/>
      <c r="UQX1369" s="5"/>
      <c r="UQY1369" s="5"/>
      <c r="UQZ1369" s="5"/>
      <c r="URA1369" s="5"/>
      <c r="URB1369" s="5"/>
      <c r="URC1369" s="5"/>
      <c r="URD1369" s="5"/>
      <c r="URE1369" s="5"/>
      <c r="URF1369" s="5"/>
      <c r="URG1369" s="5"/>
      <c r="URH1369" s="5"/>
      <c r="URI1369" s="5"/>
      <c r="URJ1369" s="5"/>
      <c r="URK1369" s="5"/>
      <c r="URL1369" s="5"/>
      <c r="URM1369" s="5"/>
      <c r="URN1369" s="5"/>
      <c r="URO1369" s="5"/>
      <c r="URP1369" s="5"/>
      <c r="URQ1369" s="5"/>
      <c r="URR1369" s="5"/>
      <c r="URS1369" s="5"/>
      <c r="URT1369" s="5"/>
      <c r="URU1369" s="5"/>
      <c r="URV1369" s="5"/>
      <c r="URW1369" s="5"/>
      <c r="URX1369" s="5"/>
      <c r="URY1369" s="5"/>
      <c r="URZ1369" s="5"/>
      <c r="USA1369" s="5"/>
      <c r="USB1369" s="5"/>
      <c r="USC1369" s="5"/>
      <c r="USD1369" s="5"/>
      <c r="USE1369" s="5"/>
      <c r="USF1369" s="5"/>
      <c r="USG1369" s="5"/>
      <c r="USH1369" s="5"/>
      <c r="USI1369" s="5"/>
      <c r="USJ1369" s="5"/>
      <c r="USK1369" s="5"/>
      <c r="USL1369" s="5"/>
      <c r="USM1369" s="5"/>
      <c r="USN1369" s="5"/>
      <c r="USO1369" s="5"/>
      <c r="USP1369" s="5"/>
      <c r="USQ1369" s="5"/>
      <c r="USR1369" s="5"/>
      <c r="USS1369" s="5"/>
      <c r="UST1369" s="5"/>
      <c r="USU1369" s="5"/>
      <c r="USV1369" s="5"/>
      <c r="USW1369" s="5"/>
      <c r="USX1369" s="5"/>
      <c r="USY1369" s="5"/>
      <c r="USZ1369" s="5"/>
      <c r="UTA1369" s="5"/>
      <c r="UTB1369" s="5"/>
      <c r="UTC1369" s="5"/>
      <c r="UTD1369" s="5"/>
      <c r="UTE1369" s="5"/>
      <c r="UTF1369" s="5"/>
      <c r="UTG1369" s="5"/>
      <c r="UTH1369" s="5"/>
      <c r="UTI1369" s="5"/>
      <c r="UTJ1369" s="5"/>
      <c r="UTK1369" s="5"/>
      <c r="UTL1369" s="5"/>
      <c r="UTM1369" s="5"/>
      <c r="UTN1369" s="5"/>
      <c r="UTO1369" s="5"/>
      <c r="UTP1369" s="5"/>
      <c r="UTQ1369" s="5"/>
      <c r="UTR1369" s="5"/>
      <c r="UTS1369" s="5"/>
      <c r="UTT1369" s="5"/>
      <c r="UTU1369" s="5"/>
      <c r="UTV1369" s="5"/>
      <c r="UTW1369" s="5"/>
      <c r="UTX1369" s="5"/>
      <c r="UTY1369" s="5"/>
      <c r="UTZ1369" s="5"/>
      <c r="UUA1369" s="5"/>
      <c r="UUB1369" s="5"/>
      <c r="UUC1369" s="5"/>
      <c r="UUD1369" s="5"/>
      <c r="UUE1369" s="5"/>
      <c r="UUF1369" s="5"/>
      <c r="UUG1369" s="5"/>
      <c r="UUH1369" s="5"/>
      <c r="UUI1369" s="5"/>
      <c r="UUJ1369" s="5"/>
      <c r="UUK1369" s="5"/>
      <c r="UUL1369" s="5"/>
      <c r="UUM1369" s="5"/>
      <c r="UUN1369" s="5"/>
      <c r="UUO1369" s="5"/>
      <c r="UUP1369" s="5"/>
      <c r="UUQ1369" s="5"/>
      <c r="UUR1369" s="5"/>
      <c r="UUS1369" s="5"/>
      <c r="UUT1369" s="5"/>
      <c r="UUU1369" s="5"/>
      <c r="UUV1369" s="5"/>
      <c r="UUW1369" s="5"/>
      <c r="UUX1369" s="5"/>
      <c r="UUY1369" s="5"/>
      <c r="UUZ1369" s="5"/>
      <c r="UVA1369" s="5"/>
      <c r="UVB1369" s="5"/>
      <c r="UVC1369" s="5"/>
      <c r="UVD1369" s="5"/>
      <c r="UVE1369" s="5"/>
      <c r="UVF1369" s="5"/>
      <c r="UVG1369" s="5"/>
      <c r="UVH1369" s="5"/>
      <c r="UVI1369" s="5"/>
      <c r="UVJ1369" s="5"/>
      <c r="UVK1369" s="5"/>
      <c r="UVL1369" s="5"/>
      <c r="UVM1369" s="5"/>
      <c r="UVN1369" s="5"/>
      <c r="UVO1369" s="5"/>
      <c r="UVP1369" s="5"/>
      <c r="UVQ1369" s="5"/>
      <c r="UVR1369" s="5"/>
      <c r="UVS1369" s="5"/>
      <c r="UVT1369" s="5"/>
      <c r="UVU1369" s="5"/>
      <c r="UVV1369" s="5"/>
      <c r="UVW1369" s="5"/>
      <c r="UVX1369" s="5"/>
      <c r="UVY1369" s="5"/>
      <c r="UVZ1369" s="5"/>
      <c r="UWA1369" s="5"/>
      <c r="UWB1369" s="5"/>
      <c r="UWC1369" s="5"/>
      <c r="UWD1369" s="5"/>
      <c r="UWE1369" s="5"/>
      <c r="UWF1369" s="5"/>
      <c r="UWG1369" s="5"/>
      <c r="UWH1369" s="5"/>
      <c r="UWI1369" s="5"/>
      <c r="UWJ1369" s="5"/>
      <c r="UWK1369" s="5"/>
      <c r="UWL1369" s="5"/>
      <c r="UWM1369" s="5"/>
      <c r="UWN1369" s="5"/>
      <c r="UWO1369" s="5"/>
      <c r="UWP1369" s="5"/>
      <c r="UWQ1369" s="5"/>
      <c r="UWR1369" s="5"/>
      <c r="UWS1369" s="5"/>
      <c r="UWT1369" s="5"/>
      <c r="UWU1369" s="5"/>
      <c r="UWV1369" s="5"/>
      <c r="UWW1369" s="5"/>
      <c r="UWX1369" s="5"/>
      <c r="UWY1369" s="5"/>
      <c r="UWZ1369" s="5"/>
      <c r="UXA1369" s="5"/>
      <c r="UXB1369" s="5"/>
      <c r="UXC1369" s="5"/>
      <c r="UXD1369" s="5"/>
      <c r="UXE1369" s="5"/>
      <c r="UXF1369" s="5"/>
      <c r="UXG1369" s="5"/>
      <c r="UXH1369" s="5"/>
      <c r="UXI1369" s="5"/>
      <c r="UXJ1369" s="5"/>
      <c r="UXK1369" s="5"/>
      <c r="UXL1369" s="5"/>
      <c r="UXM1369" s="5"/>
      <c r="UXN1369" s="5"/>
      <c r="UXO1369" s="5"/>
      <c r="UXP1369" s="5"/>
      <c r="UXQ1369" s="5"/>
      <c r="UXR1369" s="5"/>
      <c r="UXS1369" s="5"/>
      <c r="UXT1369" s="5"/>
      <c r="UXU1369" s="5"/>
      <c r="UXV1369" s="5"/>
      <c r="UXW1369" s="5"/>
      <c r="UXX1369" s="5"/>
      <c r="UXY1369" s="5"/>
      <c r="UXZ1369" s="5"/>
      <c r="UYA1369" s="5"/>
      <c r="UYB1369" s="5"/>
      <c r="UYC1369" s="5"/>
      <c r="UYD1369" s="5"/>
      <c r="UYE1369" s="5"/>
      <c r="UYF1369" s="5"/>
      <c r="UYG1369" s="5"/>
      <c r="UYH1369" s="5"/>
      <c r="UYI1369" s="5"/>
      <c r="UYJ1369" s="5"/>
      <c r="UYK1369" s="5"/>
      <c r="UYL1369" s="5"/>
      <c r="UYM1369" s="5"/>
      <c r="UYN1369" s="5"/>
      <c r="UYO1369" s="5"/>
      <c r="UYP1369" s="5"/>
      <c r="UYQ1369" s="5"/>
      <c r="UYR1369" s="5"/>
      <c r="UYS1369" s="5"/>
      <c r="UYT1369" s="5"/>
      <c r="UYU1369" s="5"/>
      <c r="UYV1369" s="5"/>
      <c r="UYW1369" s="5"/>
      <c r="UYX1369" s="5"/>
      <c r="UYY1369" s="5"/>
      <c r="UYZ1369" s="5"/>
      <c r="UZA1369" s="5"/>
      <c r="UZB1369" s="5"/>
      <c r="UZC1369" s="5"/>
      <c r="UZD1369" s="5"/>
      <c r="UZE1369" s="5"/>
      <c r="UZF1369" s="5"/>
      <c r="UZG1369" s="5"/>
      <c r="UZH1369" s="5"/>
      <c r="UZI1369" s="5"/>
      <c r="UZJ1369" s="5"/>
      <c r="UZK1369" s="5"/>
      <c r="UZL1369" s="5"/>
      <c r="UZM1369" s="5"/>
      <c r="UZN1369" s="5"/>
      <c r="UZO1369" s="5"/>
      <c r="UZP1369" s="5"/>
      <c r="UZQ1369" s="5"/>
      <c r="UZR1369" s="5"/>
      <c r="UZS1369" s="5"/>
      <c r="UZT1369" s="5"/>
      <c r="UZU1369" s="5"/>
      <c r="UZV1369" s="5"/>
      <c r="UZW1369" s="5"/>
      <c r="UZX1369" s="5"/>
      <c r="UZY1369" s="5"/>
      <c r="UZZ1369" s="5"/>
      <c r="VAA1369" s="5"/>
      <c r="VAB1369" s="5"/>
      <c r="VAC1369" s="5"/>
      <c r="VAD1369" s="5"/>
      <c r="VAE1369" s="5"/>
      <c r="VAF1369" s="5"/>
      <c r="VAG1369" s="5"/>
      <c r="VAH1369" s="5"/>
      <c r="VAI1369" s="5"/>
      <c r="VAJ1369" s="5"/>
      <c r="VAK1369" s="5"/>
      <c r="VAL1369" s="5"/>
      <c r="VAM1369" s="5"/>
      <c r="VAN1369" s="5"/>
      <c r="VAO1369" s="5"/>
      <c r="VAP1369" s="5"/>
      <c r="VAQ1369" s="5"/>
      <c r="VAR1369" s="5"/>
      <c r="VAS1369" s="5"/>
      <c r="VAT1369" s="5"/>
      <c r="VAU1369" s="5"/>
      <c r="VAV1369" s="5"/>
      <c r="VAW1369" s="5"/>
      <c r="VAX1369" s="5"/>
      <c r="VAY1369" s="5"/>
      <c r="VAZ1369" s="5"/>
      <c r="VBA1369" s="5"/>
      <c r="VBB1369" s="5"/>
      <c r="VBC1369" s="5"/>
      <c r="VBD1369" s="5"/>
      <c r="VBE1369" s="5"/>
      <c r="VBF1369" s="5"/>
      <c r="VBG1369" s="5"/>
      <c r="VBH1369" s="5"/>
      <c r="VBI1369" s="5"/>
      <c r="VBJ1369" s="5"/>
      <c r="VBK1369" s="5"/>
      <c r="VBL1369" s="5"/>
      <c r="VBM1369" s="5"/>
      <c r="VBN1369" s="5"/>
      <c r="VBO1369" s="5"/>
      <c r="VBP1369" s="5"/>
      <c r="VBQ1369" s="5"/>
      <c r="VBR1369" s="5"/>
      <c r="VBS1369" s="5"/>
      <c r="VBT1369" s="5"/>
      <c r="VBU1369" s="5"/>
      <c r="VBV1369" s="5"/>
      <c r="VBW1369" s="5"/>
      <c r="VBX1369" s="5"/>
      <c r="VBY1369" s="5"/>
      <c r="VBZ1369" s="5"/>
      <c r="VCA1369" s="5"/>
      <c r="VCB1369" s="5"/>
      <c r="VCC1369" s="5"/>
      <c r="VCD1369" s="5"/>
      <c r="VCE1369" s="5"/>
      <c r="VCF1369" s="5"/>
      <c r="VCG1369" s="5"/>
      <c r="VCH1369" s="5"/>
      <c r="VCI1369" s="5"/>
      <c r="VCJ1369" s="5"/>
      <c r="VCK1369" s="5"/>
      <c r="VCL1369" s="5"/>
      <c r="VCM1369" s="5"/>
      <c r="VCN1369" s="5"/>
      <c r="VCO1369" s="5"/>
      <c r="VCP1369" s="5"/>
      <c r="VCQ1369" s="5"/>
      <c r="VCR1369" s="5"/>
      <c r="VCS1369" s="5"/>
      <c r="VCT1369" s="5"/>
      <c r="VCU1369" s="5"/>
      <c r="VCV1369" s="5"/>
      <c r="VCW1369" s="5"/>
      <c r="VCX1369" s="5"/>
      <c r="VCY1369" s="5"/>
      <c r="VCZ1369" s="5"/>
      <c r="VDA1369" s="5"/>
      <c r="VDB1369" s="5"/>
      <c r="VDC1369" s="5"/>
      <c r="VDD1369" s="5"/>
      <c r="VDE1369" s="5"/>
      <c r="VDF1369" s="5"/>
      <c r="VDG1369" s="5"/>
      <c r="VDH1369" s="5"/>
      <c r="VDI1369" s="5"/>
      <c r="VDJ1369" s="5"/>
      <c r="VDK1369" s="5"/>
      <c r="VDL1369" s="5"/>
      <c r="VDM1369" s="5"/>
      <c r="VDN1369" s="5"/>
      <c r="VDO1369" s="5"/>
      <c r="VDP1369" s="5"/>
      <c r="VDQ1369" s="5"/>
      <c r="VDR1369" s="5"/>
      <c r="VDS1369" s="5"/>
      <c r="VDT1369" s="5"/>
      <c r="VDU1369" s="5"/>
      <c r="VDV1369" s="5"/>
      <c r="VDW1369" s="5"/>
      <c r="VDX1369" s="5"/>
      <c r="VDY1369" s="5"/>
      <c r="VDZ1369" s="5"/>
      <c r="VEA1369" s="5"/>
      <c r="VEB1369" s="5"/>
      <c r="VEC1369" s="5"/>
      <c r="VED1369" s="5"/>
      <c r="VEE1369" s="5"/>
      <c r="VEF1369" s="5"/>
      <c r="VEG1369" s="5"/>
      <c r="VEH1369" s="5"/>
      <c r="VEI1369" s="5"/>
      <c r="VEJ1369" s="5"/>
      <c r="VEK1369" s="5"/>
      <c r="VEL1369" s="5"/>
      <c r="VEM1369" s="5"/>
      <c r="VEN1369" s="5"/>
      <c r="VEO1369" s="5"/>
      <c r="VEP1369" s="5"/>
      <c r="VEQ1369" s="5"/>
      <c r="VER1369" s="5"/>
      <c r="VES1369" s="5"/>
      <c r="VET1369" s="5"/>
      <c r="VEU1369" s="5"/>
      <c r="VEV1369" s="5"/>
      <c r="VEW1369" s="5"/>
      <c r="VEX1369" s="5"/>
      <c r="VEY1369" s="5"/>
      <c r="VEZ1369" s="5"/>
      <c r="VFA1369" s="5"/>
      <c r="VFB1369" s="5"/>
      <c r="VFC1369" s="5"/>
      <c r="VFD1369" s="5"/>
      <c r="VFE1369" s="5"/>
      <c r="VFF1369" s="5"/>
      <c r="VFG1369" s="5"/>
      <c r="VFH1369" s="5"/>
      <c r="VFI1369" s="5"/>
      <c r="VFJ1369" s="5"/>
      <c r="VFK1369" s="5"/>
      <c r="VFL1369" s="5"/>
      <c r="VFM1369" s="5"/>
      <c r="VFN1369" s="5"/>
      <c r="VFO1369" s="5"/>
      <c r="VFP1369" s="5"/>
      <c r="VFQ1369" s="5"/>
      <c r="VFR1369" s="5"/>
      <c r="VFS1369" s="5"/>
      <c r="VFT1369" s="5"/>
      <c r="VFU1369" s="5"/>
      <c r="VFV1369" s="5"/>
      <c r="VFW1369" s="5"/>
      <c r="VFX1369" s="5"/>
      <c r="VFY1369" s="5"/>
      <c r="VFZ1369" s="5"/>
      <c r="VGA1369" s="5"/>
      <c r="VGB1369" s="5"/>
      <c r="VGC1369" s="5"/>
      <c r="VGD1369" s="5"/>
      <c r="VGE1369" s="5"/>
      <c r="VGF1369" s="5"/>
      <c r="VGG1369" s="5"/>
      <c r="VGH1369" s="5"/>
      <c r="VGI1369" s="5"/>
      <c r="VGJ1369" s="5"/>
      <c r="VGK1369" s="5"/>
      <c r="VGL1369" s="5"/>
      <c r="VGM1369" s="5"/>
      <c r="VGN1369" s="5"/>
      <c r="VGO1369" s="5"/>
      <c r="VGP1369" s="5"/>
      <c r="VGQ1369" s="5"/>
      <c r="VGR1369" s="5"/>
      <c r="VGS1369" s="5"/>
      <c r="VGT1369" s="5"/>
      <c r="VGU1369" s="5"/>
      <c r="VGV1369" s="5"/>
      <c r="VGW1369" s="5"/>
      <c r="VGX1369" s="5"/>
      <c r="VGY1369" s="5"/>
      <c r="VGZ1369" s="5"/>
      <c r="VHA1369" s="5"/>
      <c r="VHB1369" s="5"/>
      <c r="VHC1369" s="5"/>
      <c r="VHD1369" s="5"/>
      <c r="VHE1369" s="5"/>
      <c r="VHF1369" s="5"/>
      <c r="VHG1369" s="5"/>
      <c r="VHH1369" s="5"/>
      <c r="VHI1369" s="5"/>
      <c r="VHJ1369" s="5"/>
      <c r="VHK1369" s="5"/>
      <c r="VHL1369" s="5"/>
      <c r="VHM1369" s="5"/>
      <c r="VHN1369" s="5"/>
      <c r="VHO1369" s="5"/>
      <c r="VHP1369" s="5"/>
      <c r="VHQ1369" s="5"/>
      <c r="VHR1369" s="5"/>
      <c r="VHS1369" s="5"/>
      <c r="VHT1369" s="5"/>
      <c r="VHU1369" s="5"/>
      <c r="VHV1369" s="5"/>
      <c r="VHW1369" s="5"/>
      <c r="VHX1369" s="5"/>
      <c r="VHY1369" s="5"/>
      <c r="VHZ1369" s="5"/>
      <c r="VIA1369" s="5"/>
      <c r="VIB1369" s="5"/>
      <c r="VIC1369" s="5"/>
      <c r="VID1369" s="5"/>
      <c r="VIE1369" s="5"/>
      <c r="VIF1369" s="5"/>
      <c r="VIG1369" s="5"/>
      <c r="VIH1369" s="5"/>
      <c r="VII1369" s="5"/>
      <c r="VIJ1369" s="5"/>
      <c r="VIK1369" s="5"/>
      <c r="VIL1369" s="5"/>
      <c r="VIM1369" s="5"/>
      <c r="VIN1369" s="5"/>
      <c r="VIO1369" s="5"/>
      <c r="VIP1369" s="5"/>
      <c r="VIQ1369" s="5"/>
      <c r="VIR1369" s="5"/>
      <c r="VIS1369" s="5"/>
      <c r="VIT1369" s="5"/>
      <c r="VIU1369" s="5"/>
      <c r="VIV1369" s="5"/>
      <c r="VIW1369" s="5"/>
      <c r="VIX1369" s="5"/>
      <c r="VIY1369" s="5"/>
      <c r="VIZ1369" s="5"/>
      <c r="VJA1369" s="5"/>
      <c r="VJB1369" s="5"/>
      <c r="VJC1369" s="5"/>
      <c r="VJD1369" s="5"/>
      <c r="VJE1369" s="5"/>
      <c r="VJF1369" s="5"/>
      <c r="VJG1369" s="5"/>
      <c r="VJH1369" s="5"/>
      <c r="VJI1369" s="5"/>
      <c r="VJJ1369" s="5"/>
      <c r="VJK1369" s="5"/>
      <c r="VJL1369" s="5"/>
      <c r="VJM1369" s="5"/>
      <c r="VJN1369" s="5"/>
      <c r="VJO1369" s="5"/>
      <c r="VJP1369" s="5"/>
      <c r="VJQ1369" s="5"/>
      <c r="VJR1369" s="5"/>
      <c r="VJS1369" s="5"/>
      <c r="VJT1369" s="5"/>
      <c r="VJU1369" s="5"/>
      <c r="VJV1369" s="5"/>
      <c r="VJW1369" s="5"/>
      <c r="VJX1369" s="5"/>
      <c r="VJY1369" s="5"/>
      <c r="VJZ1369" s="5"/>
      <c r="VKA1369" s="5"/>
      <c r="VKB1369" s="5"/>
      <c r="VKC1369" s="5"/>
      <c r="VKD1369" s="5"/>
      <c r="VKE1369" s="5"/>
      <c r="VKF1369" s="5"/>
      <c r="VKG1369" s="5"/>
      <c r="VKH1369" s="5"/>
      <c r="VKI1369" s="5"/>
      <c r="VKJ1369" s="5"/>
      <c r="VKK1369" s="5"/>
      <c r="VKL1369" s="5"/>
      <c r="VKM1369" s="5"/>
      <c r="VKN1369" s="5"/>
      <c r="VKO1369" s="5"/>
      <c r="VKP1369" s="5"/>
      <c r="VKQ1369" s="5"/>
      <c r="VKR1369" s="5"/>
      <c r="VKS1369" s="5"/>
      <c r="VKT1369" s="5"/>
      <c r="VKU1369" s="5"/>
      <c r="VKV1369" s="5"/>
      <c r="VKW1369" s="5"/>
      <c r="VKX1369" s="5"/>
      <c r="VKY1369" s="5"/>
      <c r="VKZ1369" s="5"/>
      <c r="VLA1369" s="5"/>
      <c r="VLB1369" s="5"/>
      <c r="VLC1369" s="5"/>
      <c r="VLD1369" s="5"/>
      <c r="VLE1369" s="5"/>
      <c r="VLF1369" s="5"/>
      <c r="VLG1369" s="5"/>
      <c r="VLH1369" s="5"/>
      <c r="VLI1369" s="5"/>
      <c r="VLJ1369" s="5"/>
      <c r="VLK1369" s="5"/>
      <c r="VLL1369" s="5"/>
      <c r="VLM1369" s="5"/>
      <c r="VLN1369" s="5"/>
      <c r="VLO1369" s="5"/>
      <c r="VLP1369" s="5"/>
      <c r="VLQ1369" s="5"/>
      <c r="VLR1369" s="5"/>
      <c r="VLS1369" s="5"/>
      <c r="VLT1369" s="5"/>
      <c r="VLU1369" s="5"/>
      <c r="VLV1369" s="5"/>
      <c r="VLW1369" s="5"/>
      <c r="VLX1369" s="5"/>
      <c r="VLY1369" s="5"/>
      <c r="VLZ1369" s="5"/>
      <c r="VMA1369" s="5"/>
      <c r="VMB1369" s="5"/>
      <c r="VMC1369" s="5"/>
      <c r="VMD1369" s="5"/>
      <c r="VME1369" s="5"/>
      <c r="VMF1369" s="5"/>
      <c r="VMG1369" s="5"/>
      <c r="VMH1369" s="5"/>
      <c r="VMI1369" s="5"/>
      <c r="VMJ1369" s="5"/>
      <c r="VMK1369" s="5"/>
      <c r="VML1369" s="5"/>
      <c r="VMM1369" s="5"/>
      <c r="VMN1369" s="5"/>
      <c r="VMO1369" s="5"/>
      <c r="VMP1369" s="5"/>
      <c r="VMQ1369" s="5"/>
      <c r="VMR1369" s="5"/>
      <c r="VMS1369" s="5"/>
      <c r="VMT1369" s="5"/>
      <c r="VMU1369" s="5"/>
      <c r="VMV1369" s="5"/>
      <c r="VMW1369" s="5"/>
      <c r="VMX1369" s="5"/>
      <c r="VMY1369" s="5"/>
      <c r="VMZ1369" s="5"/>
      <c r="VNA1369" s="5"/>
      <c r="VNB1369" s="5"/>
      <c r="VNC1369" s="5"/>
      <c r="VND1369" s="5"/>
      <c r="VNE1369" s="5"/>
      <c r="VNF1369" s="5"/>
      <c r="VNG1369" s="5"/>
      <c r="VNH1369" s="5"/>
      <c r="VNI1369" s="5"/>
      <c r="VNJ1369" s="5"/>
      <c r="VNK1369" s="5"/>
      <c r="VNL1369" s="5"/>
      <c r="VNM1369" s="5"/>
      <c r="VNN1369" s="5"/>
      <c r="VNO1369" s="5"/>
      <c r="VNP1369" s="5"/>
      <c r="VNQ1369" s="5"/>
      <c r="VNR1369" s="5"/>
      <c r="VNS1369" s="5"/>
      <c r="VNT1369" s="5"/>
      <c r="VNU1369" s="5"/>
      <c r="VNV1369" s="5"/>
      <c r="VNW1369" s="5"/>
      <c r="VNX1369" s="5"/>
      <c r="VNY1369" s="5"/>
      <c r="VNZ1369" s="5"/>
      <c r="VOA1369" s="5"/>
      <c r="VOB1369" s="5"/>
      <c r="VOC1369" s="5"/>
      <c r="VOD1369" s="5"/>
      <c r="VOE1369" s="5"/>
      <c r="VOF1369" s="5"/>
      <c r="VOG1369" s="5"/>
      <c r="VOH1369" s="5"/>
      <c r="VOI1369" s="5"/>
      <c r="VOJ1369" s="5"/>
      <c r="VOK1369" s="5"/>
      <c r="VOL1369" s="5"/>
      <c r="VOM1369" s="5"/>
      <c r="VON1369" s="5"/>
      <c r="VOO1369" s="5"/>
      <c r="VOP1369" s="5"/>
      <c r="VOQ1369" s="5"/>
      <c r="VOR1369" s="5"/>
      <c r="VOS1369" s="5"/>
      <c r="VOT1369" s="5"/>
      <c r="VOU1369" s="5"/>
      <c r="VOV1369" s="5"/>
      <c r="VOW1369" s="5"/>
      <c r="VOX1369" s="5"/>
      <c r="VOY1369" s="5"/>
      <c r="VOZ1369" s="5"/>
      <c r="VPA1369" s="5"/>
      <c r="VPB1369" s="5"/>
      <c r="VPC1369" s="5"/>
      <c r="VPD1369" s="5"/>
      <c r="VPE1369" s="5"/>
      <c r="VPF1369" s="5"/>
      <c r="VPG1369" s="5"/>
      <c r="VPH1369" s="5"/>
      <c r="VPI1369" s="5"/>
      <c r="VPJ1369" s="5"/>
      <c r="VPK1369" s="5"/>
      <c r="VPL1369" s="5"/>
      <c r="VPM1369" s="5"/>
      <c r="VPN1369" s="5"/>
      <c r="VPO1369" s="5"/>
      <c r="VPP1369" s="5"/>
      <c r="VPQ1369" s="5"/>
      <c r="VPR1369" s="5"/>
      <c r="VPS1369" s="5"/>
      <c r="VPT1369" s="5"/>
      <c r="VPU1369" s="5"/>
      <c r="VPV1369" s="5"/>
      <c r="VPW1369" s="5"/>
      <c r="VPX1369" s="5"/>
      <c r="VPY1369" s="5"/>
      <c r="VPZ1369" s="5"/>
      <c r="VQA1369" s="5"/>
      <c r="VQB1369" s="5"/>
      <c r="VQC1369" s="5"/>
      <c r="VQD1369" s="5"/>
      <c r="VQE1369" s="5"/>
      <c r="VQF1369" s="5"/>
      <c r="VQG1369" s="5"/>
      <c r="VQH1369" s="5"/>
      <c r="VQI1369" s="5"/>
      <c r="VQJ1369" s="5"/>
      <c r="VQK1369" s="5"/>
      <c r="VQL1369" s="5"/>
      <c r="VQM1369" s="5"/>
      <c r="VQN1369" s="5"/>
      <c r="VQO1369" s="5"/>
      <c r="VQP1369" s="5"/>
      <c r="VQQ1369" s="5"/>
      <c r="VQR1369" s="5"/>
      <c r="VQS1369" s="5"/>
      <c r="VQT1369" s="5"/>
      <c r="VQU1369" s="5"/>
      <c r="VQV1369" s="5"/>
      <c r="VQW1369" s="5"/>
      <c r="VQX1369" s="5"/>
      <c r="VQY1369" s="5"/>
      <c r="VQZ1369" s="5"/>
      <c r="VRA1369" s="5"/>
      <c r="VRB1369" s="5"/>
      <c r="VRC1369" s="5"/>
      <c r="VRD1369" s="5"/>
      <c r="VRE1369" s="5"/>
      <c r="VRF1369" s="5"/>
      <c r="VRG1369" s="5"/>
      <c r="VRH1369" s="5"/>
      <c r="VRI1369" s="5"/>
      <c r="VRJ1369" s="5"/>
      <c r="VRK1369" s="5"/>
      <c r="VRL1369" s="5"/>
      <c r="VRM1369" s="5"/>
      <c r="VRN1369" s="5"/>
      <c r="VRO1369" s="5"/>
      <c r="VRP1369" s="5"/>
      <c r="VRQ1369" s="5"/>
      <c r="VRR1369" s="5"/>
      <c r="VRS1369" s="5"/>
      <c r="VRT1369" s="5"/>
      <c r="VRU1369" s="5"/>
      <c r="VRV1369" s="5"/>
      <c r="VRW1369" s="5"/>
      <c r="VRX1369" s="5"/>
      <c r="VRY1369" s="5"/>
      <c r="VRZ1369" s="5"/>
      <c r="VSA1369" s="5"/>
      <c r="VSB1369" s="5"/>
      <c r="VSC1369" s="5"/>
      <c r="VSD1369" s="5"/>
      <c r="VSE1369" s="5"/>
      <c r="VSF1369" s="5"/>
      <c r="VSG1369" s="5"/>
      <c r="VSH1369" s="5"/>
      <c r="VSI1369" s="5"/>
      <c r="VSJ1369" s="5"/>
      <c r="VSK1369" s="5"/>
      <c r="VSL1369" s="5"/>
      <c r="VSM1369" s="5"/>
      <c r="VSN1369" s="5"/>
      <c r="VSO1369" s="5"/>
      <c r="VSP1369" s="5"/>
      <c r="VSQ1369" s="5"/>
      <c r="VSR1369" s="5"/>
      <c r="VSS1369" s="5"/>
      <c r="VST1369" s="5"/>
      <c r="VSU1369" s="5"/>
      <c r="VSV1369" s="5"/>
      <c r="VSW1369" s="5"/>
      <c r="VSX1369" s="5"/>
      <c r="VSY1369" s="5"/>
      <c r="VSZ1369" s="5"/>
      <c r="VTA1369" s="5"/>
      <c r="VTB1369" s="5"/>
      <c r="VTC1369" s="5"/>
      <c r="VTD1369" s="5"/>
      <c r="VTE1369" s="5"/>
      <c r="VTF1369" s="5"/>
      <c r="VTG1369" s="5"/>
      <c r="VTH1369" s="5"/>
      <c r="VTI1369" s="5"/>
      <c r="VTJ1369" s="5"/>
      <c r="VTK1369" s="5"/>
      <c r="VTL1369" s="5"/>
      <c r="VTM1369" s="5"/>
      <c r="VTN1369" s="5"/>
      <c r="VTO1369" s="5"/>
      <c r="VTP1369" s="5"/>
      <c r="VTQ1369" s="5"/>
      <c r="VTR1369" s="5"/>
      <c r="VTS1369" s="5"/>
      <c r="VTT1369" s="5"/>
      <c r="VTU1369" s="5"/>
      <c r="VTV1369" s="5"/>
      <c r="VTW1369" s="5"/>
      <c r="VTX1369" s="5"/>
      <c r="VTY1369" s="5"/>
      <c r="VTZ1369" s="5"/>
      <c r="VUA1369" s="5"/>
      <c r="VUB1369" s="5"/>
      <c r="VUC1369" s="5"/>
      <c r="VUD1369" s="5"/>
      <c r="VUE1369" s="5"/>
      <c r="VUF1369" s="5"/>
      <c r="VUG1369" s="5"/>
      <c r="VUH1369" s="5"/>
      <c r="VUI1369" s="5"/>
      <c r="VUJ1369" s="5"/>
      <c r="VUK1369" s="5"/>
      <c r="VUL1369" s="5"/>
      <c r="VUM1369" s="5"/>
      <c r="VUN1369" s="5"/>
      <c r="VUO1369" s="5"/>
      <c r="VUP1369" s="5"/>
      <c r="VUQ1369" s="5"/>
      <c r="VUR1369" s="5"/>
      <c r="VUS1369" s="5"/>
      <c r="VUT1369" s="5"/>
      <c r="VUU1369" s="5"/>
      <c r="VUV1369" s="5"/>
      <c r="VUW1369" s="5"/>
      <c r="VUX1369" s="5"/>
      <c r="VUY1369" s="5"/>
      <c r="VUZ1369" s="5"/>
      <c r="VVA1369" s="5"/>
      <c r="VVB1369" s="5"/>
      <c r="VVC1369" s="5"/>
      <c r="VVD1369" s="5"/>
      <c r="VVE1369" s="5"/>
      <c r="VVF1369" s="5"/>
      <c r="VVG1369" s="5"/>
      <c r="VVH1369" s="5"/>
      <c r="VVI1369" s="5"/>
      <c r="VVJ1369" s="5"/>
      <c r="VVK1369" s="5"/>
      <c r="VVL1369" s="5"/>
      <c r="VVM1369" s="5"/>
      <c r="VVN1369" s="5"/>
      <c r="VVO1369" s="5"/>
      <c r="VVP1369" s="5"/>
      <c r="VVQ1369" s="5"/>
      <c r="VVR1369" s="5"/>
      <c r="VVS1369" s="5"/>
      <c r="VVT1369" s="5"/>
      <c r="VVU1369" s="5"/>
      <c r="VVV1369" s="5"/>
      <c r="VVW1369" s="5"/>
      <c r="VVX1369" s="5"/>
      <c r="VVY1369" s="5"/>
      <c r="VVZ1369" s="5"/>
      <c r="VWA1369" s="5"/>
      <c r="VWB1369" s="5"/>
      <c r="VWC1369" s="5"/>
      <c r="VWD1369" s="5"/>
      <c r="VWE1369" s="5"/>
      <c r="VWF1369" s="5"/>
      <c r="VWG1369" s="5"/>
      <c r="VWH1369" s="5"/>
      <c r="VWI1369" s="5"/>
      <c r="VWJ1369" s="5"/>
      <c r="VWK1369" s="5"/>
      <c r="VWL1369" s="5"/>
      <c r="VWM1369" s="5"/>
      <c r="VWN1369" s="5"/>
      <c r="VWO1369" s="5"/>
      <c r="VWP1369" s="5"/>
      <c r="VWQ1369" s="5"/>
      <c r="VWR1369" s="5"/>
      <c r="VWS1369" s="5"/>
      <c r="VWT1369" s="5"/>
      <c r="VWU1369" s="5"/>
      <c r="VWV1369" s="5"/>
      <c r="VWW1369" s="5"/>
      <c r="VWX1369" s="5"/>
      <c r="VWY1369" s="5"/>
      <c r="VWZ1369" s="5"/>
      <c r="VXA1369" s="5"/>
      <c r="VXB1369" s="5"/>
      <c r="VXC1369" s="5"/>
      <c r="VXD1369" s="5"/>
      <c r="VXE1369" s="5"/>
      <c r="VXF1369" s="5"/>
      <c r="VXG1369" s="5"/>
      <c r="VXH1369" s="5"/>
      <c r="VXI1369" s="5"/>
      <c r="VXJ1369" s="5"/>
      <c r="VXK1369" s="5"/>
      <c r="VXL1369" s="5"/>
      <c r="VXM1369" s="5"/>
      <c r="VXN1369" s="5"/>
      <c r="VXO1369" s="5"/>
      <c r="VXP1369" s="5"/>
      <c r="VXQ1369" s="5"/>
      <c r="VXR1369" s="5"/>
      <c r="VXS1369" s="5"/>
      <c r="VXT1369" s="5"/>
      <c r="VXU1369" s="5"/>
      <c r="VXV1369" s="5"/>
      <c r="VXW1369" s="5"/>
      <c r="VXX1369" s="5"/>
      <c r="VXY1369" s="5"/>
      <c r="VXZ1369" s="5"/>
      <c r="VYA1369" s="5"/>
      <c r="VYB1369" s="5"/>
      <c r="VYC1369" s="5"/>
      <c r="VYD1369" s="5"/>
      <c r="VYE1369" s="5"/>
      <c r="VYF1369" s="5"/>
      <c r="VYG1369" s="5"/>
      <c r="VYH1369" s="5"/>
      <c r="VYI1369" s="5"/>
      <c r="VYJ1369" s="5"/>
      <c r="VYK1369" s="5"/>
      <c r="VYL1369" s="5"/>
      <c r="VYM1369" s="5"/>
      <c r="VYN1369" s="5"/>
      <c r="VYO1369" s="5"/>
      <c r="VYP1369" s="5"/>
      <c r="VYQ1369" s="5"/>
      <c r="VYR1369" s="5"/>
      <c r="VYS1369" s="5"/>
      <c r="VYT1369" s="5"/>
      <c r="VYU1369" s="5"/>
      <c r="VYV1369" s="5"/>
      <c r="VYW1369" s="5"/>
      <c r="VYX1369" s="5"/>
      <c r="VYY1369" s="5"/>
      <c r="VYZ1369" s="5"/>
      <c r="VZA1369" s="5"/>
      <c r="VZB1369" s="5"/>
      <c r="VZC1369" s="5"/>
      <c r="VZD1369" s="5"/>
      <c r="VZE1369" s="5"/>
      <c r="VZF1369" s="5"/>
      <c r="VZG1369" s="5"/>
      <c r="VZH1369" s="5"/>
      <c r="VZI1369" s="5"/>
      <c r="VZJ1369" s="5"/>
      <c r="VZK1369" s="5"/>
      <c r="VZL1369" s="5"/>
      <c r="VZM1369" s="5"/>
      <c r="VZN1369" s="5"/>
      <c r="VZO1369" s="5"/>
      <c r="VZP1369" s="5"/>
      <c r="VZQ1369" s="5"/>
      <c r="VZR1369" s="5"/>
      <c r="VZS1369" s="5"/>
      <c r="VZT1369" s="5"/>
      <c r="VZU1369" s="5"/>
      <c r="VZV1369" s="5"/>
      <c r="VZW1369" s="5"/>
      <c r="VZX1369" s="5"/>
      <c r="VZY1369" s="5"/>
      <c r="VZZ1369" s="5"/>
      <c r="WAA1369" s="5"/>
      <c r="WAB1369" s="5"/>
      <c r="WAC1369" s="5"/>
      <c r="WAD1369" s="5"/>
      <c r="WAE1369" s="5"/>
      <c r="WAF1369" s="5"/>
      <c r="WAG1369" s="5"/>
      <c r="WAH1369" s="5"/>
      <c r="WAI1369" s="5"/>
      <c r="WAJ1369" s="5"/>
      <c r="WAK1369" s="5"/>
      <c r="WAL1369" s="5"/>
      <c r="WAM1369" s="5"/>
      <c r="WAN1369" s="5"/>
      <c r="WAO1369" s="5"/>
      <c r="WAP1369" s="5"/>
      <c r="WAQ1369" s="5"/>
      <c r="WAR1369" s="5"/>
      <c r="WAS1369" s="5"/>
      <c r="WAT1369" s="5"/>
      <c r="WAU1369" s="5"/>
      <c r="WAV1369" s="5"/>
      <c r="WAW1369" s="5"/>
      <c r="WAX1369" s="5"/>
      <c r="WAY1369" s="5"/>
      <c r="WAZ1369" s="5"/>
      <c r="WBA1369" s="5"/>
      <c r="WBB1369" s="5"/>
      <c r="WBC1369" s="5"/>
      <c r="WBD1369" s="5"/>
      <c r="WBE1369" s="5"/>
      <c r="WBF1369" s="5"/>
      <c r="WBG1369" s="5"/>
      <c r="WBH1369" s="5"/>
      <c r="WBI1369" s="5"/>
      <c r="WBJ1369" s="5"/>
      <c r="WBK1369" s="5"/>
      <c r="WBL1369" s="5"/>
      <c r="WBM1369" s="5"/>
      <c r="WBN1369" s="5"/>
      <c r="WBO1369" s="5"/>
      <c r="WBP1369" s="5"/>
      <c r="WBQ1369" s="5"/>
      <c r="WBR1369" s="5"/>
      <c r="WBS1369" s="5"/>
      <c r="WBT1369" s="5"/>
      <c r="WBU1369" s="5"/>
      <c r="WBV1369" s="5"/>
      <c r="WBW1369" s="5"/>
      <c r="WBX1369" s="5"/>
      <c r="WBY1369" s="5"/>
      <c r="WBZ1369" s="5"/>
      <c r="WCA1369" s="5"/>
      <c r="WCB1369" s="5"/>
      <c r="WCC1369" s="5"/>
      <c r="WCD1369" s="5"/>
      <c r="WCE1369" s="5"/>
      <c r="WCF1369" s="5"/>
      <c r="WCG1369" s="5"/>
      <c r="WCH1369" s="5"/>
      <c r="WCI1369" s="5"/>
      <c r="WCJ1369" s="5"/>
      <c r="WCK1369" s="5"/>
      <c r="WCL1369" s="5"/>
      <c r="WCM1369" s="5"/>
      <c r="WCN1369" s="5"/>
      <c r="WCO1369" s="5"/>
      <c r="WCP1369" s="5"/>
      <c r="WCQ1369" s="5"/>
      <c r="WCR1369" s="5"/>
      <c r="WCS1369" s="5"/>
      <c r="WCT1369" s="5"/>
      <c r="WCU1369" s="5"/>
      <c r="WCV1369" s="5"/>
      <c r="WCW1369" s="5"/>
      <c r="WCX1369" s="5"/>
      <c r="WCY1369" s="5"/>
      <c r="WCZ1369" s="5"/>
      <c r="WDA1369" s="5"/>
      <c r="WDB1369" s="5"/>
      <c r="WDC1369" s="5"/>
      <c r="WDD1369" s="5"/>
      <c r="WDE1369" s="5"/>
      <c r="WDF1369" s="5"/>
      <c r="WDG1369" s="5"/>
      <c r="WDH1369" s="5"/>
      <c r="WDI1369" s="5"/>
      <c r="WDJ1369" s="5"/>
      <c r="WDK1369" s="5"/>
      <c r="WDL1369" s="5"/>
      <c r="WDM1369" s="5"/>
      <c r="WDN1369" s="5"/>
      <c r="WDO1369" s="5"/>
      <c r="WDP1369" s="5"/>
      <c r="WDQ1369" s="5"/>
      <c r="WDR1369" s="5"/>
      <c r="WDS1369" s="5"/>
      <c r="WDT1369" s="5"/>
      <c r="WDU1369" s="5"/>
      <c r="WDV1369" s="5"/>
      <c r="WDW1369" s="5"/>
      <c r="WDX1369" s="5"/>
      <c r="WDY1369" s="5"/>
      <c r="WDZ1369" s="5"/>
      <c r="WEA1369" s="5"/>
      <c r="WEB1369" s="5"/>
      <c r="WEC1369" s="5"/>
      <c r="WED1369" s="5"/>
      <c r="WEE1369" s="5"/>
      <c r="WEF1369" s="5"/>
      <c r="WEG1369" s="5"/>
      <c r="WEH1369" s="5"/>
      <c r="WEI1369" s="5"/>
      <c r="WEJ1369" s="5"/>
      <c r="WEK1369" s="5"/>
      <c r="WEL1369" s="5"/>
      <c r="WEM1369" s="5"/>
      <c r="WEN1369" s="5"/>
      <c r="WEO1369" s="5"/>
      <c r="WEP1369" s="5"/>
      <c r="WEQ1369" s="5"/>
      <c r="WER1369" s="5"/>
      <c r="WES1369" s="5"/>
      <c r="WET1369" s="5"/>
      <c r="WEU1369" s="5"/>
      <c r="WEV1369" s="5"/>
      <c r="WEW1369" s="5"/>
      <c r="WEX1369" s="5"/>
      <c r="WEY1369" s="5"/>
      <c r="WEZ1369" s="5"/>
      <c r="WFA1369" s="5"/>
      <c r="WFB1369" s="5"/>
      <c r="WFC1369" s="5"/>
      <c r="WFD1369" s="5"/>
      <c r="WFE1369" s="5"/>
      <c r="WFF1369" s="5"/>
      <c r="WFG1369" s="5"/>
      <c r="WFH1369" s="5"/>
      <c r="WFI1369" s="5"/>
      <c r="WFJ1369" s="5"/>
      <c r="WFK1369" s="5"/>
      <c r="WFL1369" s="5"/>
      <c r="WFM1369" s="5"/>
      <c r="WFN1369" s="5"/>
      <c r="WFO1369" s="5"/>
      <c r="WFP1369" s="5"/>
      <c r="WFQ1369" s="5"/>
      <c r="WFR1369" s="5"/>
      <c r="WFS1369" s="5"/>
      <c r="WFT1369" s="5"/>
      <c r="WFU1369" s="5"/>
      <c r="WFV1369" s="5"/>
      <c r="WFW1369" s="5"/>
      <c r="WFX1369" s="5"/>
      <c r="WFY1369" s="5"/>
      <c r="WFZ1369" s="5"/>
      <c r="WGA1369" s="5"/>
      <c r="WGB1369" s="5"/>
      <c r="WGC1369" s="5"/>
      <c r="WGD1369" s="5"/>
      <c r="WGE1369" s="5"/>
      <c r="WGF1369" s="5"/>
      <c r="WGG1369" s="5"/>
      <c r="WGH1369" s="5"/>
      <c r="WGI1369" s="5"/>
      <c r="WGJ1369" s="5"/>
      <c r="WGK1369" s="5"/>
      <c r="WGL1369" s="5"/>
      <c r="WGM1369" s="5"/>
      <c r="WGN1369" s="5"/>
      <c r="WGO1369" s="5"/>
      <c r="WGP1369" s="5"/>
      <c r="WGQ1369" s="5"/>
      <c r="WGR1369" s="5"/>
      <c r="WGS1369" s="5"/>
      <c r="WGT1369" s="5"/>
      <c r="WGU1369" s="5"/>
      <c r="WGV1369" s="5"/>
      <c r="WGW1369" s="5"/>
      <c r="WGX1369" s="5"/>
      <c r="WGY1369" s="5"/>
      <c r="WGZ1369" s="5"/>
      <c r="WHA1369" s="5"/>
      <c r="WHB1369" s="5"/>
      <c r="WHC1369" s="5"/>
      <c r="WHD1369" s="5"/>
      <c r="WHE1369" s="5"/>
      <c r="WHF1369" s="5"/>
      <c r="WHG1369" s="5"/>
      <c r="WHH1369" s="5"/>
      <c r="WHI1369" s="5"/>
      <c r="WHJ1369" s="5"/>
      <c r="WHK1369" s="5"/>
      <c r="WHL1369" s="5"/>
      <c r="WHM1369" s="5"/>
      <c r="WHN1369" s="5"/>
      <c r="WHO1369" s="5"/>
      <c r="WHP1369" s="5"/>
      <c r="WHQ1369" s="5"/>
      <c r="WHR1369" s="5"/>
      <c r="WHS1369" s="5"/>
      <c r="WHT1369" s="5"/>
      <c r="WHU1369" s="5"/>
      <c r="WHV1369" s="5"/>
      <c r="WHW1369" s="5"/>
      <c r="WHX1369" s="5"/>
      <c r="WHY1369" s="5"/>
      <c r="WHZ1369" s="5"/>
      <c r="WIA1369" s="5"/>
      <c r="WIB1369" s="5"/>
      <c r="WIC1369" s="5"/>
      <c r="WID1369" s="5"/>
      <c r="WIE1369" s="5"/>
      <c r="WIF1369" s="5"/>
      <c r="WIG1369" s="5"/>
      <c r="WIH1369" s="5"/>
      <c r="WII1369" s="5"/>
      <c r="WIJ1369" s="5"/>
      <c r="WIK1369" s="5"/>
      <c r="WIL1369" s="5"/>
      <c r="WIM1369" s="5"/>
      <c r="WIN1369" s="5"/>
      <c r="WIO1369" s="5"/>
      <c r="WIP1369" s="5"/>
      <c r="WIQ1369" s="5"/>
      <c r="WIR1369" s="5"/>
      <c r="WIS1369" s="5"/>
      <c r="WIT1369" s="5"/>
      <c r="WIU1369" s="5"/>
      <c r="WIV1369" s="5"/>
      <c r="WIW1369" s="5"/>
      <c r="WIX1369" s="5"/>
      <c r="WIY1369" s="5"/>
      <c r="WIZ1369" s="5"/>
      <c r="WJA1369" s="5"/>
      <c r="WJB1369" s="5"/>
      <c r="WJC1369" s="5"/>
      <c r="WJD1369" s="5"/>
      <c r="WJE1369" s="5"/>
      <c r="WJF1369" s="5"/>
      <c r="WJG1369" s="5"/>
      <c r="WJH1369" s="5"/>
      <c r="WJI1369" s="5"/>
      <c r="WJJ1369" s="5"/>
      <c r="WJK1369" s="5"/>
      <c r="WJL1369" s="5"/>
      <c r="WJM1369" s="5"/>
      <c r="WJN1369" s="5"/>
      <c r="WJO1369" s="5"/>
      <c r="WJP1369" s="5"/>
      <c r="WJQ1369" s="5"/>
      <c r="WJR1369" s="5"/>
      <c r="WJS1369" s="5"/>
      <c r="WJT1369" s="5"/>
      <c r="WJU1369" s="5"/>
      <c r="WJV1369" s="5"/>
      <c r="WJW1369" s="5"/>
      <c r="WJX1369" s="5"/>
      <c r="WJY1369" s="5"/>
      <c r="WJZ1369" s="5"/>
      <c r="WKA1369" s="5"/>
      <c r="WKB1369" s="5"/>
      <c r="WKC1369" s="5"/>
      <c r="WKD1369" s="5"/>
      <c r="WKE1369" s="5"/>
      <c r="WKF1369" s="5"/>
      <c r="WKG1369" s="5"/>
      <c r="WKH1369" s="5"/>
      <c r="WKI1369" s="5"/>
      <c r="WKJ1369" s="5"/>
      <c r="WKK1369" s="5"/>
      <c r="WKL1369" s="5"/>
      <c r="WKM1369" s="5"/>
      <c r="WKN1369" s="5"/>
      <c r="WKO1369" s="5"/>
      <c r="WKP1369" s="5"/>
      <c r="WKQ1369" s="5"/>
      <c r="WKR1369" s="5"/>
      <c r="WKS1369" s="5"/>
      <c r="WKT1369" s="5"/>
      <c r="WKU1369" s="5"/>
      <c r="WKV1369" s="5"/>
      <c r="WKW1369" s="5"/>
      <c r="WKX1369" s="5"/>
      <c r="WKY1369" s="5"/>
      <c r="WKZ1369" s="5"/>
      <c r="WLA1369" s="5"/>
      <c r="WLB1369" s="5"/>
      <c r="WLC1369" s="5"/>
      <c r="WLD1369" s="5"/>
      <c r="WLE1369" s="5"/>
      <c r="WLF1369" s="5"/>
      <c r="WLG1369" s="5"/>
      <c r="WLH1369" s="5"/>
      <c r="WLI1369" s="5"/>
      <c r="WLJ1369" s="5"/>
      <c r="WLK1369" s="5"/>
      <c r="WLL1369" s="5"/>
      <c r="WLM1369" s="5"/>
      <c r="WLN1369" s="5"/>
      <c r="WLO1369" s="5"/>
      <c r="WLP1369" s="5"/>
      <c r="WLQ1369" s="5"/>
      <c r="WLR1369" s="5"/>
      <c r="WLS1369" s="5"/>
      <c r="WLT1369" s="5"/>
      <c r="WLU1369" s="5"/>
      <c r="WLV1369" s="5"/>
      <c r="WLW1369" s="5"/>
      <c r="WLX1369" s="5"/>
      <c r="WLY1369" s="5"/>
      <c r="WLZ1369" s="5"/>
      <c r="WMA1369" s="5"/>
      <c r="WMB1369" s="5"/>
      <c r="WMC1369" s="5"/>
      <c r="WMD1369" s="5"/>
      <c r="WME1369" s="5"/>
      <c r="WMF1369" s="5"/>
      <c r="WMG1369" s="5"/>
      <c r="WMH1369" s="5"/>
      <c r="WMI1369" s="5"/>
      <c r="WMJ1369" s="5"/>
      <c r="WMK1369" s="5"/>
      <c r="WML1369" s="5"/>
      <c r="WMM1369" s="5"/>
      <c r="WMN1369" s="5"/>
      <c r="WMO1369" s="5"/>
      <c r="WMP1369" s="5"/>
      <c r="WMQ1369" s="5"/>
      <c r="WMR1369" s="5"/>
      <c r="WMS1369" s="5"/>
      <c r="WMT1369" s="5"/>
      <c r="WMU1369" s="5"/>
      <c r="WMV1369" s="5"/>
      <c r="WMW1369" s="5"/>
      <c r="WMX1369" s="5"/>
      <c r="WMY1369" s="5"/>
      <c r="WMZ1369" s="5"/>
      <c r="WNA1369" s="5"/>
      <c r="WNB1369" s="5"/>
      <c r="WNC1369" s="5"/>
      <c r="WND1369" s="5"/>
      <c r="WNE1369" s="5"/>
      <c r="WNF1369" s="5"/>
      <c r="WNG1369" s="5"/>
      <c r="WNH1369" s="5"/>
      <c r="WNI1369" s="5"/>
      <c r="WNJ1369" s="5"/>
      <c r="WNK1369" s="5"/>
      <c r="WNL1369" s="5"/>
      <c r="WNM1369" s="5"/>
      <c r="WNN1369" s="5"/>
      <c r="WNO1369" s="5"/>
      <c r="WNP1369" s="5"/>
      <c r="WNQ1369" s="5"/>
      <c r="WNR1369" s="5"/>
      <c r="WNS1369" s="5"/>
      <c r="WNT1369" s="5"/>
      <c r="WNU1369" s="5"/>
      <c r="WNV1369" s="5"/>
      <c r="WNW1369" s="5"/>
      <c r="WNX1369" s="5"/>
      <c r="WNY1369" s="5"/>
      <c r="WNZ1369" s="5"/>
      <c r="WOA1369" s="5"/>
      <c r="WOB1369" s="5"/>
      <c r="WOC1369" s="5"/>
      <c r="WOD1369" s="5"/>
      <c r="WOE1369" s="5"/>
      <c r="WOF1369" s="5"/>
      <c r="WOG1369" s="5"/>
      <c r="WOH1369" s="5"/>
      <c r="WOI1369" s="5"/>
      <c r="WOJ1369" s="5"/>
      <c r="WOK1369" s="5"/>
      <c r="WOL1369" s="5"/>
      <c r="WOM1369" s="5"/>
      <c r="WON1369" s="5"/>
      <c r="WOO1369" s="5"/>
      <c r="WOP1369" s="5"/>
      <c r="WOQ1369" s="5"/>
      <c r="WOR1369" s="5"/>
      <c r="WOS1369" s="5"/>
      <c r="WOT1369" s="5"/>
      <c r="WOU1369" s="5"/>
      <c r="WOV1369" s="5"/>
      <c r="WOW1369" s="5"/>
      <c r="WOX1369" s="5"/>
      <c r="WOY1369" s="5"/>
      <c r="WOZ1369" s="5"/>
      <c r="WPA1369" s="5"/>
      <c r="WPB1369" s="5"/>
      <c r="WPC1369" s="5"/>
      <c r="WPD1369" s="5"/>
      <c r="WPE1369" s="5"/>
      <c r="WPF1369" s="5"/>
      <c r="WPG1369" s="5"/>
      <c r="WPH1369" s="5"/>
      <c r="WPI1369" s="5"/>
      <c r="WPJ1369" s="5"/>
      <c r="WPK1369" s="5"/>
      <c r="WPL1369" s="5"/>
      <c r="WPM1369" s="5"/>
      <c r="WPN1369" s="5"/>
      <c r="WPO1369" s="5"/>
      <c r="WPP1369" s="5"/>
      <c r="WPQ1369" s="5"/>
      <c r="WPR1369" s="5"/>
      <c r="WPS1369" s="5"/>
      <c r="WPT1369" s="5"/>
      <c r="WPU1369" s="5"/>
      <c r="WPV1369" s="5"/>
      <c r="WPW1369" s="5"/>
      <c r="WPX1369" s="5"/>
      <c r="WPY1369" s="5"/>
      <c r="WPZ1369" s="5"/>
      <c r="WQA1369" s="5"/>
      <c r="WQB1369" s="5"/>
      <c r="WQC1369" s="5"/>
      <c r="WQD1369" s="5"/>
      <c r="WQE1369" s="5"/>
      <c r="WQF1369" s="5"/>
      <c r="WQG1369" s="5"/>
      <c r="WQH1369" s="5"/>
      <c r="WQI1369" s="5"/>
      <c r="WQJ1369" s="5"/>
      <c r="WQK1369" s="5"/>
      <c r="WQL1369" s="5"/>
      <c r="WQM1369" s="5"/>
      <c r="WQN1369" s="5"/>
      <c r="WQO1369" s="5"/>
      <c r="WQP1369" s="5"/>
      <c r="WQQ1369" s="5"/>
      <c r="WQR1369" s="5"/>
      <c r="WQS1369" s="5"/>
      <c r="WQT1369" s="5"/>
      <c r="WQU1369" s="5"/>
      <c r="WQV1369" s="5"/>
      <c r="WQW1369" s="5"/>
      <c r="WQX1369" s="5"/>
      <c r="WQY1369" s="5"/>
      <c r="WQZ1369" s="5"/>
      <c r="WRA1369" s="5"/>
      <c r="WRB1369" s="5"/>
      <c r="WRC1369" s="5"/>
      <c r="WRD1369" s="5"/>
      <c r="WRE1369" s="5"/>
      <c r="WRF1369" s="5"/>
      <c r="WRG1369" s="5"/>
      <c r="WRH1369" s="5"/>
      <c r="WRI1369" s="5"/>
      <c r="WRJ1369" s="5"/>
      <c r="WRK1369" s="5"/>
      <c r="WRL1369" s="5"/>
      <c r="WRM1369" s="5"/>
      <c r="WRN1369" s="5"/>
      <c r="WRO1369" s="5"/>
      <c r="WRP1369" s="5"/>
      <c r="WRQ1369" s="5"/>
      <c r="WRR1369" s="5"/>
      <c r="WRS1369" s="5"/>
      <c r="WRT1369" s="5"/>
      <c r="WRU1369" s="5"/>
      <c r="WRV1369" s="5"/>
      <c r="WRW1369" s="5"/>
      <c r="WRX1369" s="5"/>
      <c r="WRY1369" s="5"/>
      <c r="WRZ1369" s="5"/>
      <c r="WSA1369" s="5"/>
      <c r="WSB1369" s="5"/>
      <c r="WSC1369" s="5"/>
      <c r="WSD1369" s="5"/>
      <c r="WSE1369" s="5"/>
      <c r="WSF1369" s="5"/>
      <c r="WSG1369" s="5"/>
      <c r="WSH1369" s="5"/>
      <c r="WSI1369" s="5"/>
      <c r="WSJ1369" s="5"/>
      <c r="WSK1369" s="5"/>
      <c r="WSL1369" s="5"/>
      <c r="WSM1369" s="5"/>
      <c r="WSN1369" s="5"/>
      <c r="WSO1369" s="5"/>
      <c r="WSP1369" s="5"/>
      <c r="WSQ1369" s="5"/>
      <c r="WSR1369" s="5"/>
      <c r="WSS1369" s="5"/>
      <c r="WST1369" s="5"/>
      <c r="WSU1369" s="5"/>
      <c r="WSV1369" s="5"/>
      <c r="WSW1369" s="5"/>
      <c r="WSX1369" s="5"/>
      <c r="WSY1369" s="5"/>
      <c r="WSZ1369" s="5"/>
      <c r="WTA1369" s="5"/>
      <c r="WTB1369" s="5"/>
      <c r="WTC1369" s="5"/>
      <c r="WTD1369" s="5"/>
      <c r="WTE1369" s="5"/>
      <c r="WTF1369" s="5"/>
      <c r="WTG1369" s="5"/>
      <c r="WTH1369" s="5"/>
      <c r="WTI1369" s="5"/>
      <c r="WTJ1369" s="5"/>
      <c r="WTK1369" s="5"/>
      <c r="WTL1369" s="5"/>
      <c r="WTM1369" s="5"/>
      <c r="WTN1369" s="5"/>
      <c r="WTO1369" s="5"/>
      <c r="WTP1369" s="5"/>
      <c r="WTQ1369" s="5"/>
      <c r="WTR1369" s="5"/>
      <c r="WTS1369" s="5"/>
      <c r="WTT1369" s="5"/>
      <c r="WTU1369" s="5"/>
      <c r="WTV1369" s="5"/>
      <c r="WTW1369" s="5"/>
      <c r="WTX1369" s="5"/>
      <c r="WTY1369" s="5"/>
      <c r="WTZ1369" s="5"/>
      <c r="WUA1369" s="5"/>
      <c r="WUB1369" s="5"/>
      <c r="WUC1369" s="5"/>
      <c r="WUD1369" s="5"/>
      <c r="WUE1369" s="5"/>
      <c r="WUF1369" s="5"/>
      <c r="WUG1369" s="5"/>
      <c r="WUH1369" s="5"/>
      <c r="WUI1369" s="5"/>
      <c r="WUJ1369" s="5"/>
      <c r="WUK1369" s="5"/>
      <c r="WUL1369" s="5"/>
      <c r="WUM1369" s="5"/>
      <c r="WUN1369" s="5"/>
      <c r="WUO1369" s="5"/>
      <c r="WUP1369" s="5"/>
      <c r="WUQ1369" s="5"/>
      <c r="WUR1369" s="5"/>
      <c r="WUS1369" s="5"/>
      <c r="WUT1369" s="5"/>
      <c r="WUU1369" s="5"/>
      <c r="WUV1369" s="5"/>
      <c r="WUW1369" s="5"/>
      <c r="WUX1369" s="5"/>
      <c r="WUY1369" s="5"/>
      <c r="WUZ1369" s="5"/>
      <c r="WVA1369" s="5"/>
      <c r="WVB1369" s="5"/>
      <c r="WVC1369" s="5"/>
      <c r="WVD1369" s="5"/>
      <c r="WVE1369" s="5"/>
      <c r="WVF1369" s="5"/>
      <c r="WVG1369" s="5"/>
      <c r="WVH1369" s="5"/>
      <c r="WVI1369" s="5"/>
      <c r="WVJ1369" s="5"/>
      <c r="WVK1369" s="5"/>
      <c r="WVL1369" s="5"/>
      <c r="WVM1369" s="5"/>
      <c r="WVN1369" s="5"/>
      <c r="WVO1369" s="5"/>
      <c r="WVP1369" s="5"/>
      <c r="WVQ1369" s="5"/>
      <c r="WVR1369" s="5"/>
      <c r="WVS1369" s="5"/>
      <c r="WVT1369" s="5"/>
      <c r="WVU1369" s="5"/>
      <c r="WVV1369" s="5"/>
      <c r="WVW1369" s="5"/>
      <c r="WVX1369" s="5"/>
      <c r="WVY1369" s="5"/>
      <c r="WVZ1369" s="5"/>
      <c r="WWA1369" s="5"/>
      <c r="WWB1369" s="5"/>
      <c r="WWC1369" s="5"/>
      <c r="WWD1369" s="5"/>
      <c r="WWE1369" s="5"/>
      <c r="WWF1369" s="5"/>
      <c r="WWG1369" s="5"/>
      <c r="WWH1369" s="5"/>
      <c r="WWI1369" s="5"/>
      <c r="WWJ1369" s="5"/>
      <c r="WWK1369" s="5"/>
      <c r="WWL1369" s="5"/>
      <c r="WWM1369" s="5"/>
      <c r="WWN1369" s="5"/>
      <c r="WWO1369" s="5"/>
      <c r="WWP1369" s="5"/>
      <c r="WWQ1369" s="5"/>
      <c r="WWR1369" s="5"/>
      <c r="WWS1369" s="5"/>
      <c r="WWT1369" s="5"/>
      <c r="WWU1369" s="5"/>
      <c r="WWV1369" s="5"/>
      <c r="WWW1369" s="5"/>
      <c r="WWX1369" s="5"/>
      <c r="WWY1369" s="5"/>
      <c r="WWZ1369" s="5"/>
      <c r="WXA1369" s="5"/>
      <c r="WXB1369" s="5"/>
      <c r="WXC1369" s="5"/>
      <c r="WXD1369" s="5"/>
      <c r="WXE1369" s="5"/>
      <c r="WXF1369" s="5"/>
      <c r="WXG1369" s="5"/>
      <c r="WXH1369" s="5"/>
      <c r="WXI1369" s="5"/>
      <c r="WXJ1369" s="5"/>
      <c r="WXK1369" s="5"/>
      <c r="WXL1369" s="5"/>
      <c r="WXM1369" s="5"/>
      <c r="WXN1369" s="5"/>
      <c r="WXO1369" s="5"/>
      <c r="WXP1369" s="5"/>
      <c r="WXQ1369" s="5"/>
      <c r="WXR1369" s="5"/>
      <c r="WXS1369" s="5"/>
      <c r="WXT1369" s="5"/>
      <c r="WXU1369" s="5"/>
      <c r="WXV1369" s="5"/>
      <c r="WXW1369" s="5"/>
      <c r="WXX1369" s="5"/>
      <c r="WXY1369" s="5"/>
      <c r="WXZ1369" s="5"/>
      <c r="WYA1369" s="5"/>
      <c r="WYB1369" s="5"/>
      <c r="WYC1369" s="5"/>
      <c r="WYD1369" s="5"/>
      <c r="WYE1369" s="5"/>
      <c r="WYF1369" s="5"/>
      <c r="WYG1369" s="5"/>
      <c r="WYH1369" s="5"/>
      <c r="WYI1369" s="5"/>
      <c r="WYJ1369" s="5"/>
      <c r="WYK1369" s="5"/>
      <c r="WYL1369" s="5"/>
      <c r="WYM1369" s="5"/>
      <c r="WYN1369" s="5"/>
      <c r="WYO1369" s="5"/>
      <c r="WYP1369" s="5"/>
      <c r="WYQ1369" s="5"/>
      <c r="WYR1369" s="5"/>
      <c r="WYS1369" s="5"/>
      <c r="WYT1369" s="5"/>
      <c r="WYU1369" s="5"/>
      <c r="WYV1369" s="5"/>
      <c r="WYW1369" s="5"/>
      <c r="WYX1369" s="5"/>
      <c r="WYY1369" s="5"/>
      <c r="WYZ1369" s="5"/>
      <c r="WZA1369" s="5"/>
      <c r="WZB1369" s="5"/>
      <c r="WZC1369" s="5"/>
      <c r="WZD1369" s="5"/>
      <c r="WZE1369" s="5"/>
      <c r="WZF1369" s="5"/>
      <c r="WZG1369" s="5"/>
      <c r="WZH1369" s="5"/>
      <c r="WZI1369" s="5"/>
      <c r="WZJ1369" s="5"/>
      <c r="WZK1369" s="5"/>
      <c r="WZL1369" s="5"/>
      <c r="WZM1369" s="5"/>
      <c r="WZN1369" s="5"/>
      <c r="WZO1369" s="5"/>
      <c r="WZP1369" s="5"/>
      <c r="WZQ1369" s="5"/>
      <c r="WZR1369" s="5"/>
      <c r="WZS1369" s="5"/>
      <c r="WZT1369" s="5"/>
      <c r="WZU1369" s="5"/>
      <c r="WZV1369" s="5"/>
      <c r="WZW1369" s="5"/>
      <c r="WZX1369" s="5"/>
      <c r="WZY1369" s="5"/>
      <c r="WZZ1369" s="5"/>
      <c r="XAA1369" s="5"/>
      <c r="XAB1369" s="5"/>
      <c r="XAC1369" s="5"/>
      <c r="XAD1369" s="5"/>
      <c r="XAE1369" s="5"/>
      <c r="XAF1369" s="5"/>
      <c r="XAG1369" s="5"/>
      <c r="XAH1369" s="5"/>
      <c r="XAI1369" s="5"/>
      <c r="XAJ1369" s="5"/>
      <c r="XAK1369" s="5"/>
      <c r="XAL1369" s="5"/>
      <c r="XAM1369" s="5"/>
      <c r="XAN1369" s="5"/>
      <c r="XAO1369" s="5"/>
      <c r="XAP1369" s="5"/>
      <c r="XAQ1369" s="5"/>
      <c r="XAR1369" s="5"/>
      <c r="XAS1369" s="5"/>
      <c r="XAT1369" s="5"/>
      <c r="XAU1369" s="5"/>
      <c r="XAV1369" s="5"/>
      <c r="XAW1369" s="5"/>
      <c r="XAX1369" s="5"/>
      <c r="XAY1369" s="5"/>
      <c r="XAZ1369" s="5"/>
      <c r="XBA1369" s="5"/>
      <c r="XBB1369" s="5"/>
      <c r="XBC1369" s="5"/>
      <c r="XBD1369" s="5"/>
      <c r="XBE1369" s="5"/>
      <c r="XBF1369" s="5"/>
      <c r="XBG1369" s="5"/>
      <c r="XBH1369" s="5"/>
      <c r="XBI1369" s="5"/>
      <c r="XBJ1369" s="5"/>
      <c r="XBK1369" s="5"/>
      <c r="XBL1369" s="5"/>
      <c r="XBM1369" s="5"/>
      <c r="XBN1369" s="5"/>
      <c r="XBO1369" s="5"/>
      <c r="XBP1369" s="5"/>
      <c r="XBQ1369" s="5"/>
      <c r="XBR1369" s="5"/>
      <c r="XBS1369" s="5"/>
      <c r="XBT1369" s="5"/>
      <c r="XBU1369" s="5"/>
      <c r="XBV1369" s="5"/>
      <c r="XBW1369" s="5"/>
      <c r="XBX1369" s="5"/>
      <c r="XBY1369" s="5"/>
      <c r="XBZ1369" s="5"/>
      <c r="XCA1369" s="5"/>
      <c r="XCB1369" s="5"/>
      <c r="XCC1369" s="5"/>
      <c r="XCD1369" s="5"/>
      <c r="XCE1369" s="5"/>
      <c r="XCF1369" s="5"/>
      <c r="XCG1369" s="5"/>
      <c r="XCH1369" s="5"/>
      <c r="XCI1369" s="5"/>
      <c r="XCJ1369" s="5"/>
      <c r="XCK1369" s="5"/>
      <c r="XCL1369" s="5"/>
      <c r="XCM1369" s="5"/>
      <c r="XCN1369" s="5"/>
      <c r="XCO1369" s="5"/>
      <c r="XCP1369" s="5"/>
      <c r="XCQ1369" s="5"/>
      <c r="XCR1369" s="5"/>
      <c r="XCS1369" s="5"/>
      <c r="XCT1369" s="5"/>
      <c r="XCU1369" s="5"/>
      <c r="XCV1369" s="5"/>
      <c r="XCW1369" s="5"/>
      <c r="XCX1369" s="5"/>
      <c r="XCY1369" s="5"/>
      <c r="XCZ1369" s="5"/>
      <c r="XDA1369" s="5"/>
      <c r="XDB1369" s="5"/>
      <c r="XDC1369" s="5"/>
      <c r="XDD1369" s="5"/>
      <c r="XDE1369" s="5"/>
      <c r="XDF1369" s="5"/>
      <c r="XDG1369" s="5"/>
      <c r="XDH1369" s="5"/>
      <c r="XDI1369" s="5"/>
      <c r="XDJ1369" s="5"/>
      <c r="XDK1369" s="5"/>
      <c r="XDL1369" s="5"/>
      <c r="XDM1369" s="5"/>
      <c r="XDN1369" s="5"/>
      <c r="XDO1369" s="5"/>
      <c r="XDP1369" s="5"/>
      <c r="XDQ1369" s="5"/>
      <c r="XDR1369" s="5"/>
      <c r="XDS1369" s="5"/>
      <c r="XDT1369" s="5"/>
      <c r="XDU1369" s="5"/>
      <c r="XDV1369" s="5"/>
      <c r="XDW1369" s="5"/>
      <c r="XDX1369" s="5"/>
      <c r="XDY1369" s="5"/>
      <c r="XDZ1369" s="5"/>
      <c r="XEA1369" s="5"/>
      <c r="XEB1369" s="5"/>
      <c r="XEC1369" s="5"/>
      <c r="XED1369" s="5"/>
      <c r="XEE1369" s="5"/>
      <c r="XEF1369" s="5"/>
      <c r="XEG1369" s="5"/>
      <c r="XEH1369" s="5"/>
      <c r="XEI1369" s="5"/>
      <c r="XEJ1369" s="5"/>
      <c r="XEK1369" s="5"/>
      <c r="XEL1369" s="5"/>
      <c r="XEM1369" s="5"/>
      <c r="XEN1369" s="5"/>
      <c r="XEO1369" s="5"/>
      <c r="XEP1369" s="5"/>
      <c r="XEQ1369" s="5"/>
      <c r="XER1369" s="5"/>
      <c r="XES1369" s="5"/>
      <c r="XET1369" s="5"/>
      <c r="XEU1369" s="5"/>
      <c r="XEV1369" s="5"/>
      <c r="XEW1369" s="5"/>
      <c r="XEX1369" s="5"/>
      <c r="XEY1369" s="36"/>
      <c r="XEZ1369" s="36"/>
    </row>
    <row r="1370" spans="1:16380" ht="31.5" x14ac:dyDescent="0.25">
      <c r="A1370" s="58" t="s">
        <v>708</v>
      </c>
      <c r="B1370" s="128" t="s">
        <v>162</v>
      </c>
      <c r="C1370" s="129"/>
      <c r="D1370" s="270">
        <f>D1371+D1375+D1379</f>
        <v>43818</v>
      </c>
      <c r="E1370" s="174"/>
      <c r="F1370" s="289"/>
      <c r="G1370" s="313"/>
      <c r="H1370" s="313"/>
      <c r="I1370" s="314"/>
    </row>
    <row r="1371" spans="1:16380" ht="31.5" x14ac:dyDescent="0.25">
      <c r="A1371" s="146" t="s">
        <v>172</v>
      </c>
      <c r="B1371" s="96" t="s">
        <v>163</v>
      </c>
      <c r="C1371" s="130"/>
      <c r="D1371" s="239">
        <f>D1372</f>
        <v>28918</v>
      </c>
      <c r="E1371" s="164"/>
      <c r="F1371" s="289"/>
      <c r="G1371" s="313"/>
      <c r="H1371" s="313"/>
      <c r="I1371" s="314"/>
    </row>
    <row r="1372" spans="1:16380" ht="31.5" x14ac:dyDescent="0.2">
      <c r="A1372" s="187" t="s">
        <v>532</v>
      </c>
      <c r="B1372" s="91" t="s">
        <v>163</v>
      </c>
      <c r="C1372" s="131">
        <v>200</v>
      </c>
      <c r="D1372" s="264">
        <f>D1373</f>
        <v>28918</v>
      </c>
      <c r="E1372" s="165"/>
      <c r="F1372" s="289"/>
      <c r="G1372" s="313"/>
      <c r="H1372" s="313"/>
      <c r="I1372" s="314"/>
    </row>
    <row r="1373" spans="1:16380" ht="31.5" x14ac:dyDescent="0.25">
      <c r="A1373" s="9" t="s">
        <v>17</v>
      </c>
      <c r="B1373" s="91" t="s">
        <v>163</v>
      </c>
      <c r="C1373" s="131">
        <v>240</v>
      </c>
      <c r="D1373" s="264">
        <f>D1374</f>
        <v>28918</v>
      </c>
      <c r="E1373" s="165"/>
      <c r="F1373" s="289"/>
      <c r="G1373" s="313"/>
      <c r="H1373" s="313"/>
      <c r="I1373" s="314"/>
    </row>
    <row r="1374" spans="1:16380" ht="15.75" x14ac:dyDescent="0.25">
      <c r="A1374" s="220" t="s">
        <v>801</v>
      </c>
      <c r="B1374" s="91" t="s">
        <v>163</v>
      </c>
      <c r="C1374" s="131">
        <v>244</v>
      </c>
      <c r="D1374" s="264">
        <f>35853-6935</f>
        <v>28918</v>
      </c>
      <c r="E1374" s="165"/>
      <c r="F1374" s="289"/>
      <c r="G1374" s="313"/>
      <c r="H1374" s="313"/>
      <c r="I1374" s="314"/>
    </row>
    <row r="1375" spans="1:16380" ht="31.5" x14ac:dyDescent="0.25">
      <c r="A1375" s="146" t="s">
        <v>176</v>
      </c>
      <c r="B1375" s="96" t="s">
        <v>173</v>
      </c>
      <c r="C1375" s="130"/>
      <c r="D1375" s="239">
        <f>D1376</f>
        <v>2100</v>
      </c>
      <c r="E1375" s="164"/>
      <c r="F1375" s="289"/>
      <c r="G1375" s="313"/>
      <c r="H1375" s="313"/>
      <c r="I1375" s="314"/>
    </row>
    <row r="1376" spans="1:16380" ht="31.5" x14ac:dyDescent="0.2">
      <c r="A1376" s="187" t="s">
        <v>532</v>
      </c>
      <c r="B1376" s="91" t="s">
        <v>173</v>
      </c>
      <c r="C1376" s="131">
        <v>200</v>
      </c>
      <c r="D1376" s="264">
        <f>D1377</f>
        <v>2100</v>
      </c>
      <c r="E1376" s="165"/>
      <c r="F1376" s="289"/>
      <c r="G1376" s="313"/>
      <c r="H1376" s="313"/>
      <c r="I1376" s="314"/>
    </row>
    <row r="1377" spans="1:9" ht="31.5" x14ac:dyDescent="0.25">
      <c r="A1377" s="9" t="s">
        <v>17</v>
      </c>
      <c r="B1377" s="91" t="s">
        <v>173</v>
      </c>
      <c r="C1377" s="131">
        <v>240</v>
      </c>
      <c r="D1377" s="264">
        <f>D1378</f>
        <v>2100</v>
      </c>
      <c r="E1377" s="165"/>
      <c r="F1377" s="289"/>
      <c r="G1377" s="313"/>
      <c r="H1377" s="313"/>
      <c r="I1377" s="314"/>
    </row>
    <row r="1378" spans="1:9" ht="15.75" x14ac:dyDescent="0.25">
      <c r="A1378" s="220" t="s">
        <v>801</v>
      </c>
      <c r="B1378" s="91" t="s">
        <v>173</v>
      </c>
      <c r="C1378" s="131">
        <v>244</v>
      </c>
      <c r="D1378" s="264">
        <f>1600+500</f>
        <v>2100</v>
      </c>
      <c r="E1378" s="165"/>
      <c r="F1378" s="289"/>
      <c r="G1378" s="313"/>
      <c r="H1378" s="313"/>
      <c r="I1378" s="314"/>
    </row>
    <row r="1379" spans="1:9" ht="15.75" x14ac:dyDescent="0.25">
      <c r="A1379" s="146" t="s">
        <v>174</v>
      </c>
      <c r="B1379" s="96" t="s">
        <v>175</v>
      </c>
      <c r="C1379" s="130"/>
      <c r="D1379" s="239">
        <f>D1380</f>
        <v>12800</v>
      </c>
      <c r="E1379" s="164"/>
      <c r="F1379" s="289"/>
      <c r="G1379" s="313"/>
      <c r="H1379" s="313"/>
      <c r="I1379" s="314"/>
    </row>
    <row r="1380" spans="1:9" ht="31.5" x14ac:dyDescent="0.2">
      <c r="A1380" s="187" t="s">
        <v>532</v>
      </c>
      <c r="B1380" s="91" t="s">
        <v>175</v>
      </c>
      <c r="C1380" s="131">
        <v>200</v>
      </c>
      <c r="D1380" s="264">
        <f>D1381</f>
        <v>12800</v>
      </c>
      <c r="E1380" s="165"/>
      <c r="F1380" s="289"/>
      <c r="G1380" s="313"/>
      <c r="H1380" s="313"/>
      <c r="I1380" s="314"/>
    </row>
    <row r="1381" spans="1:9" ht="31.5" x14ac:dyDescent="0.25">
      <c r="A1381" s="9" t="s">
        <v>17</v>
      </c>
      <c r="B1381" s="91" t="s">
        <v>175</v>
      </c>
      <c r="C1381" s="131">
        <v>240</v>
      </c>
      <c r="D1381" s="264">
        <f>D1382</f>
        <v>12800</v>
      </c>
      <c r="E1381" s="165"/>
      <c r="F1381" s="289"/>
      <c r="G1381" s="313"/>
      <c r="H1381" s="313"/>
      <c r="I1381" s="314"/>
    </row>
    <row r="1382" spans="1:9" ht="15.75" x14ac:dyDescent="0.25">
      <c r="A1382" s="220" t="s">
        <v>801</v>
      </c>
      <c r="B1382" s="91" t="s">
        <v>175</v>
      </c>
      <c r="C1382" s="131">
        <v>244</v>
      </c>
      <c r="D1382" s="264">
        <f>10000+2200+600</f>
        <v>12800</v>
      </c>
      <c r="E1382" s="165"/>
      <c r="F1382" s="289"/>
      <c r="G1382" s="313"/>
      <c r="H1382" s="313"/>
      <c r="I1382" s="314"/>
    </row>
    <row r="1383" spans="1:9" ht="47.25" x14ac:dyDescent="0.25">
      <c r="A1383" s="6" t="s">
        <v>709</v>
      </c>
      <c r="B1383" s="108" t="s">
        <v>164</v>
      </c>
      <c r="C1383" s="128"/>
      <c r="D1383" s="270">
        <f>D1384+D1388+D1392+D1396+D1400+D1404+D1408+D1412+D1416+D1420+D1424+D1428+D1432+D1436+D1440+D1444+D1448</f>
        <v>988470</v>
      </c>
      <c r="E1383" s="174"/>
      <c r="F1383" s="289"/>
      <c r="G1383" s="313"/>
      <c r="H1383" s="313"/>
      <c r="I1383" s="314"/>
    </row>
    <row r="1384" spans="1:9" ht="15.75" x14ac:dyDescent="0.25">
      <c r="A1384" s="11" t="s">
        <v>827</v>
      </c>
      <c r="B1384" s="147" t="s">
        <v>828</v>
      </c>
      <c r="C1384" s="191"/>
      <c r="D1384" s="236">
        <f>D1385</f>
        <v>72500</v>
      </c>
      <c r="E1384" s="183"/>
      <c r="F1384" s="347"/>
      <c r="G1384" s="313"/>
      <c r="H1384" s="313"/>
      <c r="I1384" s="348"/>
    </row>
    <row r="1385" spans="1:9" ht="31.5" x14ac:dyDescent="0.25">
      <c r="A1385" s="187" t="s">
        <v>532</v>
      </c>
      <c r="B1385" s="148" t="s">
        <v>828</v>
      </c>
      <c r="C1385" s="192">
        <v>200</v>
      </c>
      <c r="D1385" s="238">
        <f>D1386</f>
        <v>72500</v>
      </c>
      <c r="E1385" s="183"/>
      <c r="F1385" s="347"/>
      <c r="G1385" s="313"/>
      <c r="H1385" s="313"/>
      <c r="I1385" s="348"/>
    </row>
    <row r="1386" spans="1:9" ht="31.5" x14ac:dyDescent="0.25">
      <c r="A1386" s="9" t="s">
        <v>17</v>
      </c>
      <c r="B1386" s="148" t="s">
        <v>828</v>
      </c>
      <c r="C1386" s="192">
        <v>240</v>
      </c>
      <c r="D1386" s="238">
        <f>D1387</f>
        <v>72500</v>
      </c>
      <c r="E1386" s="183"/>
      <c r="F1386" s="347"/>
      <c r="G1386" s="313"/>
      <c r="H1386" s="313"/>
      <c r="I1386" s="348"/>
    </row>
    <row r="1387" spans="1:9" ht="31.5" x14ac:dyDescent="0.25">
      <c r="A1387" s="42" t="s">
        <v>675</v>
      </c>
      <c r="B1387" s="148" t="s">
        <v>828</v>
      </c>
      <c r="C1387" s="192">
        <v>243</v>
      </c>
      <c r="D1387" s="238">
        <f>20000+15000+25000+12500</f>
        <v>72500</v>
      </c>
      <c r="E1387" s="183"/>
      <c r="F1387" s="347"/>
      <c r="G1387" s="313"/>
      <c r="H1387" s="313"/>
      <c r="I1387" s="348"/>
    </row>
    <row r="1388" spans="1:9" ht="15.75" x14ac:dyDescent="0.25">
      <c r="A1388" s="11" t="s">
        <v>136</v>
      </c>
      <c r="B1388" s="96" t="s">
        <v>165</v>
      </c>
      <c r="C1388" s="130"/>
      <c r="D1388" s="239">
        <f>D1389</f>
        <v>160915</v>
      </c>
      <c r="E1388" s="164"/>
      <c r="F1388" s="289"/>
      <c r="G1388" s="313"/>
      <c r="H1388" s="313"/>
      <c r="I1388" s="314"/>
    </row>
    <row r="1389" spans="1:9" ht="31.5" x14ac:dyDescent="0.2">
      <c r="A1389" s="187" t="s">
        <v>532</v>
      </c>
      <c r="B1389" s="91" t="s">
        <v>165</v>
      </c>
      <c r="C1389" s="131">
        <v>200</v>
      </c>
      <c r="D1389" s="264">
        <f>D1390</f>
        <v>160915</v>
      </c>
      <c r="E1389" s="165"/>
      <c r="F1389" s="289"/>
      <c r="G1389" s="313"/>
      <c r="H1389" s="313"/>
      <c r="I1389" s="314"/>
    </row>
    <row r="1390" spans="1:9" ht="31.5" x14ac:dyDescent="0.25">
      <c r="A1390" s="9" t="s">
        <v>17</v>
      </c>
      <c r="B1390" s="91" t="s">
        <v>165</v>
      </c>
      <c r="C1390" s="131">
        <v>240</v>
      </c>
      <c r="D1390" s="264">
        <f>D1391</f>
        <v>160915</v>
      </c>
      <c r="E1390" s="165"/>
      <c r="F1390" s="289"/>
      <c r="G1390" s="313"/>
      <c r="H1390" s="313"/>
      <c r="I1390" s="314"/>
    </row>
    <row r="1391" spans="1:9" ht="15.75" x14ac:dyDescent="0.25">
      <c r="A1391" s="220" t="s">
        <v>801</v>
      </c>
      <c r="B1391" s="91" t="s">
        <v>165</v>
      </c>
      <c r="C1391" s="131">
        <v>244</v>
      </c>
      <c r="D1391" s="259">
        <f>196732-26697-1863-1152-6105</f>
        <v>160915</v>
      </c>
      <c r="E1391" s="332"/>
      <c r="F1391" s="289"/>
      <c r="G1391" s="313"/>
      <c r="H1391" s="313"/>
      <c r="I1391" s="314"/>
    </row>
    <row r="1392" spans="1:9" ht="15.75" x14ac:dyDescent="0.25">
      <c r="A1392" s="11" t="s">
        <v>137</v>
      </c>
      <c r="B1392" s="96" t="s">
        <v>166</v>
      </c>
      <c r="C1392" s="130"/>
      <c r="D1392" s="239">
        <f>D1393</f>
        <v>86252</v>
      </c>
      <c r="E1392" s="164"/>
      <c r="F1392" s="289"/>
      <c r="G1392" s="313"/>
      <c r="H1392" s="313"/>
      <c r="I1392" s="314"/>
    </row>
    <row r="1393" spans="1:9" ht="31.5" x14ac:dyDescent="0.2">
      <c r="A1393" s="187" t="s">
        <v>532</v>
      </c>
      <c r="B1393" s="91" t="s">
        <v>166</v>
      </c>
      <c r="C1393" s="131">
        <v>200</v>
      </c>
      <c r="D1393" s="264">
        <f>D1394</f>
        <v>86252</v>
      </c>
      <c r="E1393" s="165"/>
      <c r="F1393" s="289"/>
      <c r="G1393" s="313"/>
      <c r="H1393" s="313"/>
      <c r="I1393" s="314"/>
    </row>
    <row r="1394" spans="1:9" ht="31.5" x14ac:dyDescent="0.25">
      <c r="A1394" s="9" t="s">
        <v>17</v>
      </c>
      <c r="B1394" s="91" t="s">
        <v>166</v>
      </c>
      <c r="C1394" s="131">
        <v>240</v>
      </c>
      <c r="D1394" s="259">
        <f>D1395</f>
        <v>86252</v>
      </c>
      <c r="F1394" s="289"/>
      <c r="G1394" s="313"/>
      <c r="H1394" s="313"/>
      <c r="I1394" s="314"/>
    </row>
    <row r="1395" spans="1:9" ht="15.75" x14ac:dyDescent="0.25">
      <c r="A1395" s="220" t="s">
        <v>801</v>
      </c>
      <c r="B1395" s="91" t="s">
        <v>166</v>
      </c>
      <c r="C1395" s="131">
        <v>244</v>
      </c>
      <c r="D1395" s="259">
        <f>137426-34000-22549+4550+825</f>
        <v>86252</v>
      </c>
      <c r="E1395" s="332"/>
      <c r="F1395" s="289"/>
      <c r="G1395" s="313"/>
      <c r="H1395" s="313"/>
      <c r="I1395" s="314"/>
    </row>
    <row r="1396" spans="1:9" ht="31.5" x14ac:dyDescent="0.25">
      <c r="A1396" s="11" t="s">
        <v>1108</v>
      </c>
      <c r="B1396" s="96" t="s">
        <v>167</v>
      </c>
      <c r="C1396" s="131"/>
      <c r="D1396" s="264">
        <f>D1397</f>
        <v>69559</v>
      </c>
      <c r="E1396" s="165"/>
      <c r="F1396" s="289"/>
      <c r="G1396" s="313"/>
      <c r="H1396" s="313"/>
      <c r="I1396" s="314"/>
    </row>
    <row r="1397" spans="1:9" ht="31.5" x14ac:dyDescent="0.2">
      <c r="A1397" s="187" t="s">
        <v>532</v>
      </c>
      <c r="B1397" s="91" t="s">
        <v>167</v>
      </c>
      <c r="C1397" s="131">
        <v>200</v>
      </c>
      <c r="D1397" s="264">
        <f>D1398</f>
        <v>69559</v>
      </c>
      <c r="E1397" s="165"/>
      <c r="F1397" s="289"/>
      <c r="G1397" s="313"/>
      <c r="H1397" s="313"/>
      <c r="I1397" s="314"/>
    </row>
    <row r="1398" spans="1:9" ht="31.5" x14ac:dyDescent="0.25">
      <c r="A1398" s="9" t="s">
        <v>17</v>
      </c>
      <c r="B1398" s="91" t="s">
        <v>167</v>
      </c>
      <c r="C1398" s="131">
        <v>240</v>
      </c>
      <c r="D1398" s="264">
        <f>D1399</f>
        <v>69559</v>
      </c>
      <c r="E1398" s="165"/>
      <c r="F1398" s="289"/>
      <c r="G1398" s="313"/>
      <c r="H1398" s="313"/>
      <c r="I1398" s="314"/>
    </row>
    <row r="1399" spans="1:9" ht="15.75" x14ac:dyDescent="0.25">
      <c r="A1399" s="220" t="s">
        <v>801</v>
      </c>
      <c r="B1399" s="91" t="s">
        <v>167</v>
      </c>
      <c r="C1399" s="131">
        <v>244</v>
      </c>
      <c r="D1399" s="264">
        <f>59560-15000+23701+1298</f>
        <v>69559</v>
      </c>
      <c r="E1399" s="165"/>
      <c r="F1399" s="289"/>
      <c r="G1399" s="313"/>
      <c r="H1399" s="313"/>
      <c r="I1399" s="314"/>
    </row>
    <row r="1400" spans="1:9" ht="15.75" x14ac:dyDescent="0.25">
      <c r="A1400" s="146" t="s">
        <v>710</v>
      </c>
      <c r="B1400" s="96" t="s">
        <v>514</v>
      </c>
      <c r="C1400" s="130"/>
      <c r="D1400" s="239">
        <f>D1401</f>
        <v>6800</v>
      </c>
      <c r="E1400" s="164"/>
      <c r="F1400" s="289"/>
      <c r="G1400" s="313"/>
      <c r="H1400" s="313"/>
      <c r="I1400" s="314"/>
    </row>
    <row r="1401" spans="1:9" ht="31.5" x14ac:dyDescent="0.2">
      <c r="A1401" s="187" t="s">
        <v>532</v>
      </c>
      <c r="B1401" s="91" t="s">
        <v>514</v>
      </c>
      <c r="C1401" s="131">
        <v>200</v>
      </c>
      <c r="D1401" s="264">
        <f>D1402</f>
        <v>6800</v>
      </c>
      <c r="E1401" s="165"/>
      <c r="F1401" s="289"/>
      <c r="G1401" s="313"/>
      <c r="H1401" s="313"/>
      <c r="I1401" s="314"/>
    </row>
    <row r="1402" spans="1:9" ht="31.5" x14ac:dyDescent="0.25">
      <c r="A1402" s="9" t="s">
        <v>17</v>
      </c>
      <c r="B1402" s="91" t="s">
        <v>514</v>
      </c>
      <c r="C1402" s="131">
        <v>240</v>
      </c>
      <c r="D1402" s="264">
        <f>D1403</f>
        <v>6800</v>
      </c>
      <c r="E1402" s="165"/>
      <c r="F1402" s="289"/>
      <c r="G1402" s="313"/>
      <c r="H1402" s="313"/>
      <c r="I1402" s="314"/>
    </row>
    <row r="1403" spans="1:9" ht="15.75" x14ac:dyDescent="0.25">
      <c r="A1403" s="220" t="s">
        <v>801</v>
      </c>
      <c r="B1403" s="91" t="s">
        <v>514</v>
      </c>
      <c r="C1403" s="131">
        <v>244</v>
      </c>
      <c r="D1403" s="264">
        <v>6800</v>
      </c>
      <c r="E1403" s="165"/>
      <c r="F1403" s="289"/>
      <c r="G1403" s="313"/>
      <c r="H1403" s="313"/>
      <c r="I1403" s="314"/>
    </row>
    <row r="1404" spans="1:9" ht="15.75" x14ac:dyDescent="0.2">
      <c r="A1404" s="59" t="s">
        <v>349</v>
      </c>
      <c r="B1404" s="96" t="s">
        <v>350</v>
      </c>
      <c r="C1404" s="96"/>
      <c r="D1404" s="239">
        <f>D1405</f>
        <v>11754</v>
      </c>
      <c r="E1404" s="164"/>
      <c r="F1404" s="289"/>
      <c r="G1404" s="313"/>
      <c r="H1404" s="313"/>
      <c r="I1404" s="314"/>
    </row>
    <row r="1405" spans="1:9" ht="31.5" x14ac:dyDescent="0.2">
      <c r="A1405" s="187" t="s">
        <v>532</v>
      </c>
      <c r="B1405" s="91" t="s">
        <v>350</v>
      </c>
      <c r="C1405" s="131">
        <v>200</v>
      </c>
      <c r="D1405" s="264">
        <f>D1406</f>
        <v>11754</v>
      </c>
      <c r="E1405" s="165"/>
      <c r="F1405" s="289"/>
      <c r="G1405" s="313"/>
      <c r="H1405" s="313"/>
      <c r="I1405" s="314"/>
    </row>
    <row r="1406" spans="1:9" ht="31.5" x14ac:dyDescent="0.25">
      <c r="A1406" s="9" t="s">
        <v>17</v>
      </c>
      <c r="B1406" s="91" t="s">
        <v>350</v>
      </c>
      <c r="C1406" s="131">
        <v>240</v>
      </c>
      <c r="D1406" s="264">
        <f>D1407</f>
        <v>11754</v>
      </c>
      <c r="E1406" s="165"/>
      <c r="F1406" s="289"/>
      <c r="G1406" s="313"/>
      <c r="H1406" s="313"/>
      <c r="I1406" s="314"/>
    </row>
    <row r="1407" spans="1:9" ht="15.75" x14ac:dyDescent="0.25">
      <c r="A1407" s="220" t="s">
        <v>801</v>
      </c>
      <c r="B1407" s="100" t="s">
        <v>350</v>
      </c>
      <c r="C1407" s="126">
        <v>244</v>
      </c>
      <c r="D1407" s="259">
        <f>14580+11907-10182-153-2600-500-1298</f>
        <v>11754</v>
      </c>
      <c r="E1407" s="332"/>
      <c r="F1407" s="289"/>
      <c r="G1407" s="313"/>
      <c r="H1407" s="313"/>
      <c r="I1407" s="314"/>
    </row>
    <row r="1408" spans="1:9" ht="15.75" x14ac:dyDescent="0.25">
      <c r="A1408" s="146" t="s">
        <v>711</v>
      </c>
      <c r="B1408" s="101" t="s">
        <v>563</v>
      </c>
      <c r="C1408" s="105"/>
      <c r="D1408" s="256">
        <f>D1409</f>
        <v>67017</v>
      </c>
      <c r="E1408" s="153"/>
      <c r="F1408" s="289"/>
      <c r="G1408" s="313"/>
      <c r="H1408" s="313"/>
      <c r="I1408" s="314"/>
    </row>
    <row r="1409" spans="1:9" ht="31.5" x14ac:dyDescent="0.2">
      <c r="A1409" s="187" t="s">
        <v>532</v>
      </c>
      <c r="B1409" s="100" t="s">
        <v>563</v>
      </c>
      <c r="C1409" s="126">
        <v>200</v>
      </c>
      <c r="D1409" s="259">
        <f>D1410</f>
        <v>67017</v>
      </c>
      <c r="E1409" s="154"/>
      <c r="F1409" s="289"/>
      <c r="G1409" s="313"/>
      <c r="H1409" s="313"/>
      <c r="I1409" s="314"/>
    </row>
    <row r="1410" spans="1:9" ht="31.5" x14ac:dyDescent="0.25">
      <c r="A1410" s="9" t="s">
        <v>17</v>
      </c>
      <c r="B1410" s="100" t="s">
        <v>563</v>
      </c>
      <c r="C1410" s="126">
        <v>240</v>
      </c>
      <c r="D1410" s="259">
        <f>D1411</f>
        <v>67017</v>
      </c>
      <c r="E1410" s="154"/>
      <c r="F1410" s="289"/>
      <c r="G1410" s="313"/>
      <c r="H1410" s="313"/>
      <c r="I1410" s="314"/>
    </row>
    <row r="1411" spans="1:9" ht="15.75" x14ac:dyDescent="0.25">
      <c r="A1411" s="220" t="s">
        <v>801</v>
      </c>
      <c r="B1411" s="100" t="s">
        <v>563</v>
      </c>
      <c r="C1411" s="126">
        <v>244</v>
      </c>
      <c r="D1411" s="259">
        <f>50299+14790-672+2600</f>
        <v>67017</v>
      </c>
      <c r="E1411" s="332"/>
      <c r="F1411" s="289"/>
      <c r="G1411" s="313"/>
      <c r="H1411" s="313"/>
      <c r="I1411" s="314"/>
    </row>
    <row r="1412" spans="1:9" ht="31.5" x14ac:dyDescent="0.25">
      <c r="A1412" s="146" t="s">
        <v>712</v>
      </c>
      <c r="B1412" s="101" t="s">
        <v>713</v>
      </c>
      <c r="C1412" s="105"/>
      <c r="D1412" s="256">
        <f>D1413</f>
        <v>20000</v>
      </c>
      <c r="E1412" s="153"/>
      <c r="F1412" s="289"/>
      <c r="G1412" s="313"/>
      <c r="H1412" s="313"/>
      <c r="I1412" s="314"/>
    </row>
    <row r="1413" spans="1:9" ht="31.5" x14ac:dyDescent="0.25">
      <c r="A1413" s="26" t="s">
        <v>646</v>
      </c>
      <c r="B1413" s="100" t="s">
        <v>713</v>
      </c>
      <c r="C1413" s="126">
        <v>400</v>
      </c>
      <c r="D1413" s="259">
        <f>D1414</f>
        <v>20000</v>
      </c>
      <c r="E1413" s="154"/>
      <c r="F1413" s="289"/>
      <c r="G1413" s="313"/>
      <c r="H1413" s="313"/>
      <c r="I1413" s="314"/>
    </row>
    <row r="1414" spans="1:9" ht="15.75" x14ac:dyDescent="0.25">
      <c r="A1414" s="21" t="s">
        <v>35</v>
      </c>
      <c r="B1414" s="100" t="s">
        <v>713</v>
      </c>
      <c r="C1414" s="126">
        <v>410</v>
      </c>
      <c r="D1414" s="259">
        <f>D1415</f>
        <v>20000</v>
      </c>
      <c r="E1414" s="154"/>
      <c r="F1414" s="289"/>
      <c r="G1414" s="313"/>
      <c r="H1414" s="313"/>
      <c r="I1414" s="314"/>
    </row>
    <row r="1415" spans="1:9" ht="31.5" x14ac:dyDescent="0.25">
      <c r="A1415" s="21" t="s">
        <v>96</v>
      </c>
      <c r="B1415" s="100" t="s">
        <v>713</v>
      </c>
      <c r="C1415" s="126">
        <v>414</v>
      </c>
      <c r="D1415" s="259">
        <f>20000+34000-20000-14000</f>
        <v>20000</v>
      </c>
      <c r="E1415" s="332"/>
      <c r="F1415" s="289"/>
      <c r="G1415" s="313"/>
      <c r="H1415" s="313"/>
      <c r="I1415" s="314"/>
    </row>
    <row r="1416" spans="1:9" ht="31.5" x14ac:dyDescent="0.25">
      <c r="A1416" s="146" t="s">
        <v>714</v>
      </c>
      <c r="B1416" s="101" t="s">
        <v>715</v>
      </c>
      <c r="C1416" s="105"/>
      <c r="D1416" s="256">
        <f>D1417</f>
        <v>96442</v>
      </c>
      <c r="E1416" s="153"/>
      <c r="F1416" s="289"/>
      <c r="G1416" s="313"/>
      <c r="H1416" s="313"/>
      <c r="I1416" s="314"/>
    </row>
    <row r="1417" spans="1:9" ht="31.5" x14ac:dyDescent="0.25">
      <c r="A1417" s="26" t="s">
        <v>646</v>
      </c>
      <c r="B1417" s="100" t="s">
        <v>715</v>
      </c>
      <c r="C1417" s="126">
        <v>400</v>
      </c>
      <c r="D1417" s="259">
        <f>D1418</f>
        <v>96442</v>
      </c>
      <c r="E1417" s="154"/>
      <c r="F1417" s="289"/>
      <c r="G1417" s="313"/>
      <c r="H1417" s="313"/>
      <c r="I1417" s="314"/>
    </row>
    <row r="1418" spans="1:9" ht="15.75" x14ac:dyDescent="0.25">
      <c r="A1418" s="21" t="s">
        <v>35</v>
      </c>
      <c r="B1418" s="100" t="s">
        <v>715</v>
      </c>
      <c r="C1418" s="126">
        <v>410</v>
      </c>
      <c r="D1418" s="259">
        <f>D1419</f>
        <v>96442</v>
      </c>
      <c r="E1418" s="154"/>
      <c r="F1418" s="289"/>
      <c r="G1418" s="313"/>
      <c r="H1418" s="313"/>
      <c r="I1418" s="314"/>
    </row>
    <row r="1419" spans="1:9" ht="31.5" x14ac:dyDescent="0.25">
      <c r="A1419" s="21" t="s">
        <v>96</v>
      </c>
      <c r="B1419" s="100" t="s">
        <v>715</v>
      </c>
      <c r="C1419" s="126">
        <v>414</v>
      </c>
      <c r="D1419" s="259">
        <f>94442+500+1500</f>
        <v>96442</v>
      </c>
      <c r="E1419" s="154"/>
      <c r="F1419" s="289"/>
      <c r="G1419" s="313"/>
      <c r="H1419" s="313"/>
      <c r="I1419" s="314"/>
    </row>
    <row r="1420" spans="1:9" ht="31.5" x14ac:dyDescent="0.25">
      <c r="A1420" s="146" t="s">
        <v>716</v>
      </c>
      <c r="B1420" s="101" t="s">
        <v>717</v>
      </c>
      <c r="C1420" s="105"/>
      <c r="D1420" s="256">
        <f>D1421</f>
        <v>129610</v>
      </c>
      <c r="E1420" s="153"/>
      <c r="F1420" s="289"/>
      <c r="G1420" s="313"/>
      <c r="H1420" s="313"/>
      <c r="I1420" s="314"/>
    </row>
    <row r="1421" spans="1:9" ht="31.5" x14ac:dyDescent="0.25">
      <c r="A1421" s="17" t="s">
        <v>18</v>
      </c>
      <c r="B1421" s="100" t="s">
        <v>717</v>
      </c>
      <c r="C1421" s="126">
        <v>600</v>
      </c>
      <c r="D1421" s="259">
        <f>D1422</f>
        <v>129610</v>
      </c>
      <c r="E1421" s="154"/>
      <c r="F1421" s="289"/>
      <c r="G1421" s="313"/>
      <c r="H1421" s="313"/>
      <c r="I1421" s="314"/>
    </row>
    <row r="1422" spans="1:9" ht="15.75" x14ac:dyDescent="0.25">
      <c r="A1422" s="21" t="s">
        <v>24</v>
      </c>
      <c r="B1422" s="100" t="s">
        <v>717</v>
      </c>
      <c r="C1422" s="126">
        <v>610</v>
      </c>
      <c r="D1422" s="259">
        <f>D1423</f>
        <v>129610</v>
      </c>
      <c r="E1422" s="154"/>
      <c r="F1422" s="289"/>
      <c r="G1422" s="313"/>
      <c r="H1422" s="313"/>
      <c r="I1422" s="314"/>
    </row>
    <row r="1423" spans="1:9" ht="47.25" x14ac:dyDescent="0.25">
      <c r="A1423" s="17" t="s">
        <v>100</v>
      </c>
      <c r="B1423" s="100" t="s">
        <v>717</v>
      </c>
      <c r="C1423" s="126">
        <v>611</v>
      </c>
      <c r="D1423" s="259">
        <f>107165+2445+20000</f>
        <v>129610</v>
      </c>
      <c r="E1423" s="154"/>
      <c r="F1423" s="289"/>
      <c r="G1423" s="313"/>
      <c r="H1423" s="313"/>
      <c r="I1423" s="314"/>
    </row>
    <row r="1424" spans="1:9" ht="15.75" x14ac:dyDescent="0.25">
      <c r="A1424" s="146" t="s">
        <v>718</v>
      </c>
      <c r="B1424" s="101" t="s">
        <v>719</v>
      </c>
      <c r="C1424" s="105"/>
      <c r="D1424" s="256">
        <f>D1425</f>
        <v>2000</v>
      </c>
      <c r="E1424" s="153"/>
      <c r="F1424" s="289"/>
      <c r="G1424" s="313"/>
      <c r="H1424" s="313"/>
      <c r="I1424" s="314"/>
    </row>
    <row r="1425" spans="1:9" ht="31.5" x14ac:dyDescent="0.25">
      <c r="A1425" s="17" t="s">
        <v>18</v>
      </c>
      <c r="B1425" s="100" t="s">
        <v>719</v>
      </c>
      <c r="C1425" s="126">
        <v>600</v>
      </c>
      <c r="D1425" s="259">
        <f>D1426</f>
        <v>2000</v>
      </c>
      <c r="E1425" s="154"/>
      <c r="F1425" s="289"/>
      <c r="G1425" s="313"/>
      <c r="H1425" s="313"/>
      <c r="I1425" s="314"/>
    </row>
    <row r="1426" spans="1:9" ht="15.75" x14ac:dyDescent="0.25">
      <c r="A1426" s="21" t="s">
        <v>24</v>
      </c>
      <c r="B1426" s="100" t="s">
        <v>719</v>
      </c>
      <c r="C1426" s="126">
        <v>610</v>
      </c>
      <c r="D1426" s="259">
        <f>D1427</f>
        <v>2000</v>
      </c>
      <c r="E1426" s="154"/>
      <c r="F1426" s="289"/>
      <c r="G1426" s="313"/>
      <c r="H1426" s="313"/>
      <c r="I1426" s="314"/>
    </row>
    <row r="1427" spans="1:9" ht="15.75" x14ac:dyDescent="0.25">
      <c r="A1427" s="21" t="s">
        <v>83</v>
      </c>
      <c r="B1427" s="100" t="s">
        <v>719</v>
      </c>
      <c r="C1427" s="126">
        <v>612</v>
      </c>
      <c r="D1427" s="259">
        <v>2000</v>
      </c>
      <c r="E1427" s="154"/>
      <c r="F1427" s="289"/>
      <c r="G1427" s="313"/>
      <c r="H1427" s="313"/>
      <c r="I1427" s="314"/>
    </row>
    <row r="1428" spans="1:9" ht="15.75" x14ac:dyDescent="0.25">
      <c r="A1428" s="146" t="s">
        <v>727</v>
      </c>
      <c r="B1428" s="101" t="s">
        <v>720</v>
      </c>
      <c r="C1428" s="105"/>
      <c r="D1428" s="256">
        <f>D1429</f>
        <v>11412</v>
      </c>
      <c r="E1428" s="153"/>
      <c r="F1428" s="289"/>
      <c r="G1428" s="313"/>
      <c r="H1428" s="313"/>
      <c r="I1428" s="314"/>
    </row>
    <row r="1429" spans="1:9" ht="31.5" x14ac:dyDescent="0.25">
      <c r="A1429" s="17" t="s">
        <v>18</v>
      </c>
      <c r="B1429" s="100" t="s">
        <v>720</v>
      </c>
      <c r="C1429" s="126">
        <v>600</v>
      </c>
      <c r="D1429" s="259">
        <f>D1430</f>
        <v>11412</v>
      </c>
      <c r="E1429" s="154"/>
      <c r="F1429" s="289"/>
      <c r="G1429" s="313"/>
      <c r="H1429" s="313"/>
      <c r="I1429" s="314"/>
    </row>
    <row r="1430" spans="1:9" ht="15.75" x14ac:dyDescent="0.25">
      <c r="A1430" s="21" t="s">
        <v>24</v>
      </c>
      <c r="B1430" s="100" t="s">
        <v>720</v>
      </c>
      <c r="C1430" s="126">
        <v>610</v>
      </c>
      <c r="D1430" s="259">
        <f>D1431</f>
        <v>11412</v>
      </c>
      <c r="E1430" s="154"/>
      <c r="F1430" s="289"/>
      <c r="G1430" s="313"/>
      <c r="H1430" s="313"/>
      <c r="I1430" s="314"/>
    </row>
    <row r="1431" spans="1:9" ht="15.75" x14ac:dyDescent="0.25">
      <c r="A1431" s="21" t="s">
        <v>83</v>
      </c>
      <c r="B1431" s="100" t="s">
        <v>720</v>
      </c>
      <c r="C1431" s="126">
        <v>612</v>
      </c>
      <c r="D1431" s="259">
        <v>11412</v>
      </c>
      <c r="E1431" s="154"/>
      <c r="F1431" s="289"/>
      <c r="G1431" s="313"/>
      <c r="H1431" s="313"/>
      <c r="I1431" s="314"/>
    </row>
    <row r="1432" spans="1:9" ht="63" x14ac:dyDescent="0.25">
      <c r="A1432" s="23" t="s">
        <v>728</v>
      </c>
      <c r="B1432" s="101" t="s">
        <v>730</v>
      </c>
      <c r="C1432" s="105"/>
      <c r="D1432" s="256">
        <f>D1433</f>
        <v>9850</v>
      </c>
      <c r="E1432" s="153"/>
      <c r="F1432" s="289"/>
      <c r="G1432" s="313"/>
      <c r="H1432" s="313"/>
      <c r="I1432" s="314"/>
    </row>
    <row r="1433" spans="1:9" ht="31.5" x14ac:dyDescent="0.25">
      <c r="A1433" s="17" t="s">
        <v>18</v>
      </c>
      <c r="B1433" s="100" t="s">
        <v>730</v>
      </c>
      <c r="C1433" s="126">
        <v>600</v>
      </c>
      <c r="D1433" s="259">
        <f>D1434</f>
        <v>9850</v>
      </c>
      <c r="E1433" s="154"/>
      <c r="F1433" s="289"/>
      <c r="G1433" s="313"/>
      <c r="H1433" s="313"/>
      <c r="I1433" s="314"/>
    </row>
    <row r="1434" spans="1:9" ht="15.75" x14ac:dyDescent="0.25">
      <c r="A1434" s="21" t="s">
        <v>24</v>
      </c>
      <c r="B1434" s="100" t="s">
        <v>730</v>
      </c>
      <c r="C1434" s="126">
        <v>610</v>
      </c>
      <c r="D1434" s="259">
        <f>D1435</f>
        <v>9850</v>
      </c>
      <c r="E1434" s="154"/>
      <c r="F1434" s="289"/>
      <c r="G1434" s="313"/>
      <c r="H1434" s="313"/>
      <c r="I1434" s="314"/>
    </row>
    <row r="1435" spans="1:9" ht="15.75" x14ac:dyDescent="0.25">
      <c r="A1435" s="21" t="s">
        <v>83</v>
      </c>
      <c r="B1435" s="100" t="s">
        <v>730</v>
      </c>
      <c r="C1435" s="126">
        <v>612</v>
      </c>
      <c r="D1435" s="259">
        <v>9850</v>
      </c>
      <c r="E1435" s="154"/>
      <c r="F1435" s="289"/>
      <c r="G1435" s="313"/>
      <c r="H1435" s="313"/>
      <c r="I1435" s="314"/>
    </row>
    <row r="1436" spans="1:9" ht="31.5" x14ac:dyDescent="0.25">
      <c r="A1436" s="23" t="s">
        <v>729</v>
      </c>
      <c r="B1436" s="101" t="s">
        <v>731</v>
      </c>
      <c r="C1436" s="105"/>
      <c r="D1436" s="256">
        <f>D1437</f>
        <v>8738</v>
      </c>
      <c r="E1436" s="153"/>
      <c r="F1436" s="289"/>
      <c r="G1436" s="313"/>
      <c r="H1436" s="313"/>
      <c r="I1436" s="314"/>
    </row>
    <row r="1437" spans="1:9" ht="31.5" x14ac:dyDescent="0.25">
      <c r="A1437" s="17" t="s">
        <v>18</v>
      </c>
      <c r="B1437" s="100" t="s">
        <v>731</v>
      </c>
      <c r="C1437" s="126">
        <v>600</v>
      </c>
      <c r="D1437" s="259">
        <f>D1438</f>
        <v>8738</v>
      </c>
      <c r="E1437" s="154"/>
      <c r="F1437" s="289"/>
      <c r="G1437" s="313"/>
      <c r="H1437" s="313"/>
      <c r="I1437" s="314"/>
    </row>
    <row r="1438" spans="1:9" ht="15.75" x14ac:dyDescent="0.25">
      <c r="A1438" s="21" t="s">
        <v>24</v>
      </c>
      <c r="B1438" s="100" t="s">
        <v>731</v>
      </c>
      <c r="C1438" s="126">
        <v>610</v>
      </c>
      <c r="D1438" s="259">
        <f>D1439</f>
        <v>8738</v>
      </c>
      <c r="E1438" s="154"/>
      <c r="F1438" s="289"/>
      <c r="G1438" s="313"/>
      <c r="H1438" s="313"/>
      <c r="I1438" s="314"/>
    </row>
    <row r="1439" spans="1:9" ht="15.75" x14ac:dyDescent="0.25">
      <c r="A1439" s="21" t="s">
        <v>83</v>
      </c>
      <c r="B1439" s="100" t="s">
        <v>731</v>
      </c>
      <c r="C1439" s="126">
        <v>612</v>
      </c>
      <c r="D1439" s="259">
        <v>8738</v>
      </c>
      <c r="E1439" s="154"/>
      <c r="F1439" s="289"/>
      <c r="G1439" s="313"/>
      <c r="H1439" s="313"/>
      <c r="I1439" s="314"/>
    </row>
    <row r="1440" spans="1:9" ht="15.75" x14ac:dyDescent="0.25">
      <c r="A1440" s="32" t="s">
        <v>829</v>
      </c>
      <c r="B1440" s="147" t="s">
        <v>830</v>
      </c>
      <c r="C1440" s="191"/>
      <c r="D1440" s="236">
        <f>D1441</f>
        <v>26110</v>
      </c>
      <c r="E1440" s="180"/>
      <c r="F1440" s="347"/>
      <c r="G1440" s="313"/>
      <c r="H1440" s="313"/>
      <c r="I1440" s="348"/>
    </row>
    <row r="1441" spans="1:13" ht="31.5" x14ac:dyDescent="0.25">
      <c r="A1441" s="17" t="s">
        <v>18</v>
      </c>
      <c r="B1441" s="148" t="s">
        <v>830</v>
      </c>
      <c r="C1441" s="192">
        <v>600</v>
      </c>
      <c r="D1441" s="238">
        <f>D1442</f>
        <v>26110</v>
      </c>
      <c r="E1441" s="180"/>
      <c r="F1441" s="347"/>
      <c r="G1441" s="313"/>
      <c r="H1441" s="313"/>
      <c r="I1441" s="348"/>
    </row>
    <row r="1442" spans="1:13" ht="15.75" x14ac:dyDescent="0.25">
      <c r="A1442" s="18" t="s">
        <v>24</v>
      </c>
      <c r="B1442" s="148" t="s">
        <v>830</v>
      </c>
      <c r="C1442" s="192">
        <v>610</v>
      </c>
      <c r="D1442" s="238">
        <f>D1443</f>
        <v>26110</v>
      </c>
      <c r="E1442" s="180"/>
      <c r="F1442" s="347"/>
      <c r="G1442" s="313"/>
      <c r="H1442" s="313"/>
      <c r="I1442" s="348"/>
    </row>
    <row r="1443" spans="1:13" ht="15.75" x14ac:dyDescent="0.25">
      <c r="A1443" s="18" t="s">
        <v>83</v>
      </c>
      <c r="B1443" s="148" t="s">
        <v>830</v>
      </c>
      <c r="C1443" s="192">
        <v>612</v>
      </c>
      <c r="D1443" s="238">
        <f>15380+10730+4000-4000</f>
        <v>26110</v>
      </c>
      <c r="E1443" s="180"/>
      <c r="F1443" s="347"/>
      <c r="G1443" s="313"/>
      <c r="H1443" s="313"/>
      <c r="I1443" s="348"/>
    </row>
    <row r="1444" spans="1:13" ht="15.75" x14ac:dyDescent="0.25">
      <c r="A1444" s="193" t="s">
        <v>1087</v>
      </c>
      <c r="B1444" s="101" t="s">
        <v>1088</v>
      </c>
      <c r="C1444" s="105"/>
      <c r="D1444" s="267">
        <f>D1445</f>
        <v>4000</v>
      </c>
      <c r="E1444" s="180"/>
      <c r="F1444" s="347"/>
      <c r="G1444" s="313"/>
      <c r="H1444" s="313"/>
      <c r="I1444" s="348"/>
    </row>
    <row r="1445" spans="1:13" ht="31.5" x14ac:dyDescent="0.25">
      <c r="A1445" s="187" t="s">
        <v>18</v>
      </c>
      <c r="B1445" s="100" t="s">
        <v>1088</v>
      </c>
      <c r="C1445" s="126">
        <v>600</v>
      </c>
      <c r="D1445" s="268">
        <f>D1446</f>
        <v>4000</v>
      </c>
      <c r="E1445" s="180"/>
      <c r="F1445" s="347"/>
      <c r="G1445" s="313"/>
      <c r="H1445" s="313"/>
      <c r="I1445" s="348"/>
    </row>
    <row r="1446" spans="1:13" ht="15.75" x14ac:dyDescent="0.25">
      <c r="A1446" s="194" t="s">
        <v>24</v>
      </c>
      <c r="B1446" s="100" t="s">
        <v>1088</v>
      </c>
      <c r="C1446" s="126">
        <v>610</v>
      </c>
      <c r="D1446" s="268">
        <f>D1447</f>
        <v>4000</v>
      </c>
      <c r="E1446" s="180"/>
      <c r="F1446" s="347"/>
      <c r="G1446" s="313"/>
      <c r="H1446" s="313"/>
      <c r="I1446" s="348"/>
    </row>
    <row r="1447" spans="1:13" ht="15.75" x14ac:dyDescent="0.25">
      <c r="A1447" s="194" t="s">
        <v>83</v>
      </c>
      <c r="B1447" s="100" t="s">
        <v>1088</v>
      </c>
      <c r="C1447" s="126">
        <v>612</v>
      </c>
      <c r="D1447" s="268">
        <v>4000</v>
      </c>
      <c r="E1447" s="180"/>
      <c r="F1447" s="347"/>
      <c r="G1447" s="313"/>
      <c r="H1447" s="313"/>
      <c r="I1447" s="348"/>
    </row>
    <row r="1448" spans="1:13" ht="47.25" x14ac:dyDescent="0.25">
      <c r="A1448" s="32" t="s">
        <v>1053</v>
      </c>
      <c r="B1448" s="147" t="s">
        <v>861</v>
      </c>
      <c r="C1448" s="192"/>
      <c r="D1448" s="238">
        <f>D1449</f>
        <v>205511</v>
      </c>
      <c r="E1448" s="180"/>
      <c r="F1448" s="347"/>
      <c r="G1448" s="313"/>
      <c r="H1448" s="313"/>
      <c r="I1448" s="348"/>
    </row>
    <row r="1449" spans="1:13" ht="31.5" x14ac:dyDescent="0.25">
      <c r="A1449" s="187" t="s">
        <v>532</v>
      </c>
      <c r="B1449" s="148" t="s">
        <v>861</v>
      </c>
      <c r="C1449" s="192">
        <v>200</v>
      </c>
      <c r="D1449" s="238">
        <f>D1450</f>
        <v>205511</v>
      </c>
      <c r="E1449" s="180"/>
      <c r="F1449" s="347"/>
      <c r="G1449" s="313"/>
      <c r="H1449" s="313"/>
      <c r="I1449" s="348"/>
    </row>
    <row r="1450" spans="1:13" ht="31.5" x14ac:dyDescent="0.25">
      <c r="A1450" s="9" t="s">
        <v>17</v>
      </c>
      <c r="B1450" s="148" t="s">
        <v>861</v>
      </c>
      <c r="C1450" s="192">
        <v>240</v>
      </c>
      <c r="D1450" s="238">
        <f>D1451</f>
        <v>205511</v>
      </c>
      <c r="E1450" s="180"/>
      <c r="F1450" s="347"/>
      <c r="G1450" s="313"/>
      <c r="H1450" s="313"/>
      <c r="I1450" s="348"/>
    </row>
    <row r="1451" spans="1:13" ht="15.75" x14ac:dyDescent="0.25">
      <c r="A1451" s="220" t="s">
        <v>801</v>
      </c>
      <c r="B1451" s="148" t="s">
        <v>861</v>
      </c>
      <c r="C1451" s="192">
        <v>244</v>
      </c>
      <c r="D1451" s="238">
        <f>192500+13011</f>
        <v>205511</v>
      </c>
      <c r="E1451" s="180"/>
      <c r="F1451" s="347"/>
      <c r="G1451" s="313"/>
      <c r="H1451" s="313"/>
      <c r="I1451" s="348"/>
    </row>
    <row r="1452" spans="1:13" ht="47.25" x14ac:dyDescent="0.25">
      <c r="A1452" s="6" t="s">
        <v>721</v>
      </c>
      <c r="B1452" s="108" t="s">
        <v>168</v>
      </c>
      <c r="C1452" s="108"/>
      <c r="D1452" s="270">
        <f>D1453+D1457</f>
        <v>39608</v>
      </c>
      <c r="E1452" s="358"/>
      <c r="F1452" s="358"/>
      <c r="G1452" s="358"/>
      <c r="H1452" s="358"/>
      <c r="I1452" s="358"/>
      <c r="J1452" s="358"/>
      <c r="K1452" s="358"/>
      <c r="L1452" s="358"/>
      <c r="M1452" s="358"/>
    </row>
    <row r="1453" spans="1:13" ht="31.5" x14ac:dyDescent="0.2">
      <c r="A1453" s="59" t="s">
        <v>343</v>
      </c>
      <c r="B1453" s="96" t="s">
        <v>169</v>
      </c>
      <c r="C1453" s="96"/>
      <c r="D1453" s="239">
        <f>D1454</f>
        <v>1200</v>
      </c>
      <c r="E1453" s="164"/>
      <c r="F1453" s="289"/>
      <c r="G1453" s="313"/>
      <c r="H1453" s="313"/>
      <c r="I1453" s="314"/>
    </row>
    <row r="1454" spans="1:13" ht="31.5" x14ac:dyDescent="0.2">
      <c r="A1454" s="187" t="s">
        <v>532</v>
      </c>
      <c r="B1454" s="91" t="s">
        <v>169</v>
      </c>
      <c r="C1454" s="91" t="s">
        <v>15</v>
      </c>
      <c r="D1454" s="264">
        <f>D1455</f>
        <v>1200</v>
      </c>
      <c r="E1454" s="165"/>
      <c r="F1454" s="289"/>
      <c r="G1454" s="313"/>
      <c r="H1454" s="313"/>
      <c r="I1454" s="314"/>
    </row>
    <row r="1455" spans="1:13" ht="31.5" x14ac:dyDescent="0.25">
      <c r="A1455" s="9" t="s">
        <v>17</v>
      </c>
      <c r="B1455" s="91" t="s">
        <v>169</v>
      </c>
      <c r="C1455" s="91" t="s">
        <v>16</v>
      </c>
      <c r="D1455" s="264">
        <f>D1456</f>
        <v>1200</v>
      </c>
      <c r="E1455" s="165"/>
      <c r="F1455" s="289"/>
      <c r="G1455" s="313"/>
      <c r="H1455" s="313"/>
      <c r="I1455" s="314"/>
    </row>
    <row r="1456" spans="1:13" ht="15.75" x14ac:dyDescent="0.25">
      <c r="A1456" s="220" t="s">
        <v>801</v>
      </c>
      <c r="B1456" s="91" t="s">
        <v>169</v>
      </c>
      <c r="C1456" s="91" t="s">
        <v>78</v>
      </c>
      <c r="D1456" s="264">
        <v>1200</v>
      </c>
      <c r="E1456" s="165"/>
      <c r="F1456" s="289"/>
      <c r="G1456" s="313"/>
      <c r="H1456" s="313"/>
      <c r="I1456" s="314"/>
    </row>
    <row r="1457" spans="1:14 16368:16375" ht="15.75" x14ac:dyDescent="0.2">
      <c r="A1457" s="59" t="s">
        <v>170</v>
      </c>
      <c r="B1457" s="96" t="s">
        <v>171</v>
      </c>
      <c r="C1457" s="96"/>
      <c r="D1457" s="239">
        <f>D1458+D1461</f>
        <v>38408</v>
      </c>
      <c r="E1457" s="164"/>
      <c r="F1457" s="289"/>
      <c r="G1457" s="313"/>
      <c r="H1457" s="313"/>
      <c r="I1457" s="314"/>
    </row>
    <row r="1458" spans="1:14 16368:16375" ht="31.5" x14ac:dyDescent="0.2">
      <c r="A1458" s="187" t="s">
        <v>532</v>
      </c>
      <c r="B1458" s="91" t="s">
        <v>171</v>
      </c>
      <c r="C1458" s="91" t="s">
        <v>15</v>
      </c>
      <c r="D1458" s="264">
        <f>D1459</f>
        <v>36808</v>
      </c>
      <c r="E1458" s="165"/>
      <c r="F1458" s="289"/>
      <c r="G1458" s="313"/>
      <c r="H1458" s="313"/>
      <c r="I1458" s="314"/>
    </row>
    <row r="1459" spans="1:14 16368:16375" ht="31.5" x14ac:dyDescent="0.25">
      <c r="A1459" s="9" t="s">
        <v>17</v>
      </c>
      <c r="B1459" s="91" t="s">
        <v>171</v>
      </c>
      <c r="C1459" s="91" t="s">
        <v>16</v>
      </c>
      <c r="D1459" s="264">
        <f>D1460</f>
        <v>36808</v>
      </c>
      <c r="E1459" s="165"/>
      <c r="F1459" s="289"/>
      <c r="G1459" s="313"/>
      <c r="H1459" s="313"/>
      <c r="I1459" s="314"/>
    </row>
    <row r="1460" spans="1:14 16368:16375" ht="15.75" x14ac:dyDescent="0.25">
      <c r="A1460" s="220" t="s">
        <v>801</v>
      </c>
      <c r="B1460" s="91" t="s">
        <v>171</v>
      </c>
      <c r="C1460" s="91" t="s">
        <v>78</v>
      </c>
      <c r="D1460" s="264">
        <f>15345+1200+1863+12000+6400</f>
        <v>36808</v>
      </c>
      <c r="E1460" s="165"/>
      <c r="F1460" s="289"/>
      <c r="G1460" s="313"/>
      <c r="H1460" s="313"/>
      <c r="I1460" s="314"/>
    </row>
    <row r="1461" spans="1:14 16368:16375" ht="31.5" x14ac:dyDescent="0.2">
      <c r="A1461" s="33" t="s">
        <v>18</v>
      </c>
      <c r="B1461" s="91" t="s">
        <v>171</v>
      </c>
      <c r="C1461" s="131">
        <v>600</v>
      </c>
      <c r="D1461" s="239">
        <f>D1462</f>
        <v>1600</v>
      </c>
      <c r="E1461" s="164"/>
      <c r="F1461" s="289"/>
      <c r="G1461" s="313"/>
      <c r="H1461" s="313"/>
      <c r="I1461" s="314"/>
    </row>
    <row r="1462" spans="1:14 16368:16375" ht="15.75" x14ac:dyDescent="0.2">
      <c r="A1462" s="33" t="s">
        <v>24</v>
      </c>
      <c r="B1462" s="91" t="s">
        <v>171</v>
      </c>
      <c r="C1462" s="131">
        <v>610</v>
      </c>
      <c r="D1462" s="264">
        <f>D1463</f>
        <v>1600</v>
      </c>
      <c r="E1462" s="165"/>
      <c r="F1462" s="289"/>
      <c r="G1462" s="313"/>
      <c r="H1462" s="313"/>
      <c r="I1462" s="314"/>
    </row>
    <row r="1463" spans="1:14 16368:16375" ht="15.75" x14ac:dyDescent="0.25">
      <c r="A1463" s="220" t="s">
        <v>83</v>
      </c>
      <c r="B1463" s="91" t="s">
        <v>171</v>
      </c>
      <c r="C1463" s="131">
        <v>612</v>
      </c>
      <c r="D1463" s="264">
        <v>1600</v>
      </c>
      <c r="E1463" s="165"/>
      <c r="F1463" s="289"/>
      <c r="G1463" s="313"/>
      <c r="H1463" s="313"/>
      <c r="I1463" s="314"/>
    </row>
    <row r="1464" spans="1:14 16368:16375" ht="15.75" x14ac:dyDescent="0.25">
      <c r="A1464" s="18"/>
      <c r="B1464" s="148"/>
      <c r="C1464" s="192"/>
      <c r="D1464" s="238"/>
      <c r="E1464" s="180"/>
      <c r="F1464" s="347"/>
      <c r="G1464" s="313"/>
      <c r="H1464" s="313"/>
      <c r="I1464" s="348"/>
    </row>
    <row r="1465" spans="1:14 16368:16375" ht="56.25" x14ac:dyDescent="0.3">
      <c r="A1465" s="49" t="s">
        <v>592</v>
      </c>
      <c r="B1465" s="125" t="s">
        <v>191</v>
      </c>
      <c r="C1465" s="132"/>
      <c r="D1465" s="279">
        <f>D1466+D1496</f>
        <v>195435.11</v>
      </c>
      <c r="E1465" s="178"/>
      <c r="F1465" s="289"/>
      <c r="G1465" s="313"/>
      <c r="H1465" s="313"/>
      <c r="I1465" s="314"/>
      <c r="N1465" s="299"/>
      <c r="XEN1465" s="49"/>
      <c r="XEO1465" s="50"/>
      <c r="XEP1465" s="62"/>
      <c r="XEQ1465" s="51"/>
      <c r="XER1465" s="49"/>
      <c r="XES1465" s="50"/>
      <c r="XET1465" s="62"/>
      <c r="XEU1465" s="51"/>
    </row>
    <row r="1466" spans="1:14 16368:16375" ht="31.5" x14ac:dyDescent="0.25">
      <c r="A1466" s="6" t="s">
        <v>92</v>
      </c>
      <c r="B1466" s="86" t="s">
        <v>440</v>
      </c>
      <c r="C1466" s="132"/>
      <c r="D1466" s="254">
        <f>D1467</f>
        <v>117338</v>
      </c>
      <c r="E1466" s="151"/>
      <c r="F1466" s="289"/>
      <c r="G1466" s="313"/>
      <c r="H1466" s="313"/>
      <c r="I1466" s="314"/>
    </row>
    <row r="1467" spans="1:14 16368:16375" ht="31.5" x14ac:dyDescent="0.25">
      <c r="A1467" s="6" t="s">
        <v>196</v>
      </c>
      <c r="B1467" s="86" t="s">
        <v>441</v>
      </c>
      <c r="C1467" s="132"/>
      <c r="D1467" s="254">
        <f>D1468+D1472+D1476+D1480+D1484+D1488+D1492</f>
        <v>117338</v>
      </c>
      <c r="E1467" s="151"/>
      <c r="F1467" s="289"/>
      <c r="G1467" s="313"/>
      <c r="H1467" s="313"/>
      <c r="I1467" s="314"/>
    </row>
    <row r="1468" spans="1:14 16368:16375" ht="31.5" x14ac:dyDescent="0.25">
      <c r="A1468" s="146" t="s">
        <v>55</v>
      </c>
      <c r="B1468" s="90" t="s">
        <v>442</v>
      </c>
      <c r="C1468" s="132"/>
      <c r="D1468" s="256">
        <f>D1469</f>
        <v>4761</v>
      </c>
      <c r="E1468" s="153"/>
      <c r="F1468" s="289"/>
      <c r="G1468" s="313"/>
      <c r="H1468" s="313"/>
      <c r="I1468" s="314"/>
    </row>
    <row r="1469" spans="1:14 16368:16375" ht="31.5" x14ac:dyDescent="0.2">
      <c r="A1469" s="187" t="s">
        <v>532</v>
      </c>
      <c r="B1469" s="92" t="s">
        <v>442</v>
      </c>
      <c r="C1469" s="100" t="s">
        <v>15</v>
      </c>
      <c r="D1469" s="259">
        <f t="shared" ref="D1469:D1470" si="155">D1470</f>
        <v>4761</v>
      </c>
      <c r="E1469" s="154"/>
      <c r="F1469" s="289"/>
      <c r="G1469" s="313"/>
      <c r="H1469" s="313"/>
      <c r="I1469" s="314"/>
    </row>
    <row r="1470" spans="1:14 16368:16375" ht="31.5" x14ac:dyDescent="0.25">
      <c r="A1470" s="9" t="s">
        <v>17</v>
      </c>
      <c r="B1470" s="92" t="s">
        <v>442</v>
      </c>
      <c r="C1470" s="100" t="s">
        <v>16</v>
      </c>
      <c r="D1470" s="259">
        <f t="shared" si="155"/>
        <v>4761</v>
      </c>
      <c r="E1470" s="154"/>
      <c r="F1470" s="289"/>
      <c r="G1470" s="313"/>
      <c r="H1470" s="313"/>
      <c r="I1470" s="314"/>
    </row>
    <row r="1471" spans="1:14 16368:16375" ht="15.75" x14ac:dyDescent="0.25">
      <c r="A1471" s="220" t="s">
        <v>801</v>
      </c>
      <c r="B1471" s="92" t="s">
        <v>442</v>
      </c>
      <c r="C1471" s="100" t="s">
        <v>78</v>
      </c>
      <c r="D1471" s="259">
        <f>3000+1483+370-92</f>
        <v>4761</v>
      </c>
      <c r="E1471" s="154"/>
      <c r="F1471" s="289"/>
      <c r="G1471" s="313"/>
      <c r="H1471" s="313"/>
      <c r="I1471" s="314"/>
    </row>
    <row r="1472" spans="1:14 16368:16375" ht="31.5" x14ac:dyDescent="0.25">
      <c r="A1472" s="146" t="s">
        <v>444</v>
      </c>
      <c r="B1472" s="90" t="s">
        <v>445</v>
      </c>
      <c r="C1472" s="132"/>
      <c r="D1472" s="256">
        <f t="shared" ref="D1472:D1474" si="156">D1473</f>
        <v>2802</v>
      </c>
      <c r="E1472" s="153"/>
      <c r="F1472" s="289"/>
      <c r="G1472" s="313"/>
      <c r="H1472" s="313"/>
      <c r="I1472" s="314"/>
    </row>
    <row r="1473" spans="1:9" ht="31.5" x14ac:dyDescent="0.2">
      <c r="A1473" s="187" t="s">
        <v>532</v>
      </c>
      <c r="B1473" s="92" t="s">
        <v>445</v>
      </c>
      <c r="C1473" s="100" t="s">
        <v>15</v>
      </c>
      <c r="D1473" s="259">
        <f t="shared" si="156"/>
        <v>2802</v>
      </c>
      <c r="E1473" s="154"/>
      <c r="F1473" s="289"/>
      <c r="G1473" s="313"/>
      <c r="H1473" s="313"/>
      <c r="I1473" s="314"/>
    </row>
    <row r="1474" spans="1:9" ht="31.5" x14ac:dyDescent="0.25">
      <c r="A1474" s="9" t="s">
        <v>17</v>
      </c>
      <c r="B1474" s="92" t="s">
        <v>445</v>
      </c>
      <c r="C1474" s="100" t="s">
        <v>16</v>
      </c>
      <c r="D1474" s="259">
        <f t="shared" si="156"/>
        <v>2802</v>
      </c>
      <c r="E1474" s="154"/>
      <c r="F1474" s="289"/>
      <c r="G1474" s="313"/>
      <c r="H1474" s="313"/>
      <c r="I1474" s="314"/>
    </row>
    <row r="1475" spans="1:9" ht="15.75" x14ac:dyDescent="0.25">
      <c r="A1475" s="220" t="s">
        <v>801</v>
      </c>
      <c r="B1475" s="92" t="s">
        <v>445</v>
      </c>
      <c r="C1475" s="100" t="s">
        <v>78</v>
      </c>
      <c r="D1475" s="259">
        <f>750+443+1200+409</f>
        <v>2802</v>
      </c>
      <c r="E1475" s="154"/>
      <c r="F1475" s="289"/>
      <c r="G1475" s="313"/>
      <c r="H1475" s="313"/>
      <c r="I1475" s="314"/>
    </row>
    <row r="1476" spans="1:9" ht="15.75" x14ac:dyDescent="0.25">
      <c r="A1476" s="146" t="s">
        <v>574</v>
      </c>
      <c r="B1476" s="90" t="s">
        <v>575</v>
      </c>
      <c r="C1476" s="132"/>
      <c r="D1476" s="256">
        <f t="shared" ref="D1476:D1478" si="157">D1477</f>
        <v>6200</v>
      </c>
      <c r="E1476" s="153"/>
      <c r="F1476" s="289"/>
      <c r="G1476" s="313"/>
      <c r="H1476" s="313"/>
      <c r="I1476" s="314"/>
    </row>
    <row r="1477" spans="1:9" ht="31.5" x14ac:dyDescent="0.2">
      <c r="A1477" s="187" t="s">
        <v>532</v>
      </c>
      <c r="B1477" s="92" t="s">
        <v>575</v>
      </c>
      <c r="C1477" s="100" t="s">
        <v>15</v>
      </c>
      <c r="D1477" s="259">
        <f t="shared" si="157"/>
        <v>6200</v>
      </c>
      <c r="E1477" s="154"/>
      <c r="F1477" s="289"/>
      <c r="G1477" s="313"/>
      <c r="H1477" s="313"/>
      <c r="I1477" s="314"/>
    </row>
    <row r="1478" spans="1:9" ht="31.5" x14ac:dyDescent="0.25">
      <c r="A1478" s="9" t="s">
        <v>17</v>
      </c>
      <c r="B1478" s="92" t="s">
        <v>575</v>
      </c>
      <c r="C1478" s="100" t="s">
        <v>16</v>
      </c>
      <c r="D1478" s="259">
        <f t="shared" si="157"/>
        <v>6200</v>
      </c>
      <c r="E1478" s="154"/>
      <c r="F1478" s="289"/>
      <c r="G1478" s="313"/>
      <c r="H1478" s="313"/>
      <c r="I1478" s="314"/>
    </row>
    <row r="1479" spans="1:9" ht="15.75" x14ac:dyDescent="0.25">
      <c r="A1479" s="220" t="s">
        <v>801</v>
      </c>
      <c r="B1479" s="92" t="s">
        <v>575</v>
      </c>
      <c r="C1479" s="100" t="s">
        <v>78</v>
      </c>
      <c r="D1479" s="259">
        <f>2000+4200</f>
        <v>6200</v>
      </c>
      <c r="E1479" s="154"/>
      <c r="F1479" s="289"/>
      <c r="G1479" s="313"/>
      <c r="H1479" s="313"/>
      <c r="I1479" s="314"/>
    </row>
    <row r="1480" spans="1:9" ht="31.5" x14ac:dyDescent="0.25">
      <c r="A1480" s="146" t="s">
        <v>443</v>
      </c>
      <c r="B1480" s="90" t="s">
        <v>446</v>
      </c>
      <c r="C1480" s="132"/>
      <c r="D1480" s="259">
        <f t="shared" ref="D1480:D1482" si="158">D1481</f>
        <v>10716</v>
      </c>
      <c r="E1480" s="154"/>
      <c r="F1480" s="289"/>
      <c r="G1480" s="313"/>
      <c r="H1480" s="313"/>
      <c r="I1480" s="314"/>
    </row>
    <row r="1481" spans="1:9" ht="31.5" x14ac:dyDescent="0.2">
      <c r="A1481" s="187" t="s">
        <v>532</v>
      </c>
      <c r="B1481" s="92" t="s">
        <v>446</v>
      </c>
      <c r="C1481" s="100" t="s">
        <v>15</v>
      </c>
      <c r="D1481" s="259">
        <f t="shared" si="158"/>
        <v>10716</v>
      </c>
      <c r="E1481" s="154"/>
      <c r="F1481" s="289"/>
      <c r="G1481" s="313"/>
      <c r="H1481" s="313"/>
      <c r="I1481" s="314"/>
    </row>
    <row r="1482" spans="1:9" ht="31.5" x14ac:dyDescent="0.25">
      <c r="A1482" s="9" t="s">
        <v>17</v>
      </c>
      <c r="B1482" s="92" t="s">
        <v>446</v>
      </c>
      <c r="C1482" s="100" t="s">
        <v>16</v>
      </c>
      <c r="D1482" s="259">
        <f t="shared" si="158"/>
        <v>10716</v>
      </c>
      <c r="E1482" s="154"/>
      <c r="F1482" s="289"/>
      <c r="G1482" s="313"/>
      <c r="H1482" s="313"/>
      <c r="I1482" s="314"/>
    </row>
    <row r="1483" spans="1:9" ht="15.75" x14ac:dyDescent="0.25">
      <c r="A1483" s="220" t="s">
        <v>801</v>
      </c>
      <c r="B1483" s="92" t="s">
        <v>446</v>
      </c>
      <c r="C1483" s="100" t="s">
        <v>78</v>
      </c>
      <c r="D1483" s="259">
        <f>1350+1300+729+3000+92+2420+1663+162</f>
        <v>10716</v>
      </c>
      <c r="E1483" s="154"/>
      <c r="F1483" s="289"/>
      <c r="G1483" s="313"/>
      <c r="H1483" s="313"/>
      <c r="I1483" s="314"/>
    </row>
    <row r="1484" spans="1:9" ht="31.5" x14ac:dyDescent="0.25">
      <c r="A1484" s="146" t="s">
        <v>540</v>
      </c>
      <c r="B1484" s="90" t="s">
        <v>447</v>
      </c>
      <c r="C1484" s="132"/>
      <c r="D1484" s="256">
        <f t="shared" ref="D1484:D1486" si="159">D1485</f>
        <v>38000</v>
      </c>
      <c r="E1484" s="153"/>
      <c r="F1484" s="289"/>
      <c r="G1484" s="313"/>
      <c r="H1484" s="313"/>
      <c r="I1484" s="314"/>
    </row>
    <row r="1485" spans="1:9" ht="31.5" x14ac:dyDescent="0.2">
      <c r="A1485" s="187" t="s">
        <v>532</v>
      </c>
      <c r="B1485" s="92" t="s">
        <v>447</v>
      </c>
      <c r="C1485" s="100" t="s">
        <v>15</v>
      </c>
      <c r="D1485" s="259">
        <f t="shared" si="159"/>
        <v>38000</v>
      </c>
      <c r="E1485" s="154"/>
      <c r="F1485" s="289"/>
      <c r="G1485" s="313"/>
      <c r="H1485" s="313"/>
      <c r="I1485" s="314"/>
    </row>
    <row r="1486" spans="1:9" ht="31.5" x14ac:dyDescent="0.25">
      <c r="A1486" s="9" t="s">
        <v>17</v>
      </c>
      <c r="B1486" s="92" t="s">
        <v>447</v>
      </c>
      <c r="C1486" s="100" t="s">
        <v>16</v>
      </c>
      <c r="D1486" s="259">
        <f t="shared" si="159"/>
        <v>38000</v>
      </c>
      <c r="E1486" s="154"/>
      <c r="F1486" s="289"/>
      <c r="G1486" s="313"/>
      <c r="H1486" s="313"/>
      <c r="I1486" s="314"/>
    </row>
    <row r="1487" spans="1:9" ht="15.75" x14ac:dyDescent="0.25">
      <c r="A1487" s="220" t="s">
        <v>801</v>
      </c>
      <c r="B1487" s="92" t="s">
        <v>447</v>
      </c>
      <c r="C1487" s="100" t="s">
        <v>78</v>
      </c>
      <c r="D1487" s="259">
        <v>38000</v>
      </c>
      <c r="E1487" s="154"/>
      <c r="F1487" s="289"/>
      <c r="G1487" s="313"/>
      <c r="H1487" s="313"/>
      <c r="I1487" s="314"/>
    </row>
    <row r="1488" spans="1:9" ht="31.5" x14ac:dyDescent="0.25">
      <c r="A1488" s="146" t="s">
        <v>73</v>
      </c>
      <c r="B1488" s="101" t="s">
        <v>461</v>
      </c>
      <c r="C1488" s="132"/>
      <c r="D1488" s="256">
        <f t="shared" ref="D1488:D1489" si="160">D1489</f>
        <v>40859</v>
      </c>
      <c r="E1488" s="153"/>
      <c r="F1488" s="289"/>
      <c r="G1488" s="313"/>
      <c r="H1488" s="313"/>
      <c r="I1488" s="314"/>
    </row>
    <row r="1489" spans="1:36" ht="31.5" x14ac:dyDescent="0.2">
      <c r="A1489" s="187" t="s">
        <v>532</v>
      </c>
      <c r="B1489" s="100" t="s">
        <v>461</v>
      </c>
      <c r="C1489" s="100" t="s">
        <v>15</v>
      </c>
      <c r="D1489" s="259">
        <f t="shared" si="160"/>
        <v>40859</v>
      </c>
      <c r="E1489" s="154"/>
      <c r="F1489" s="289"/>
      <c r="G1489" s="313"/>
      <c r="H1489" s="313"/>
      <c r="I1489" s="314"/>
    </row>
    <row r="1490" spans="1:36" ht="31.5" x14ac:dyDescent="0.25">
      <c r="A1490" s="9" t="s">
        <v>17</v>
      </c>
      <c r="B1490" s="100" t="s">
        <v>461</v>
      </c>
      <c r="C1490" s="100" t="s">
        <v>16</v>
      </c>
      <c r="D1490" s="259">
        <f>D1491</f>
        <v>40859</v>
      </c>
      <c r="E1490" s="154"/>
      <c r="F1490" s="289"/>
      <c r="G1490" s="313"/>
      <c r="H1490" s="313"/>
      <c r="I1490" s="314"/>
    </row>
    <row r="1491" spans="1:36" ht="15.75" x14ac:dyDescent="0.25">
      <c r="A1491" s="220" t="s">
        <v>801</v>
      </c>
      <c r="B1491" s="100" t="s">
        <v>461</v>
      </c>
      <c r="C1491" s="100" t="s">
        <v>78</v>
      </c>
      <c r="D1491" s="259">
        <f>5632+227+35000</f>
        <v>40859</v>
      </c>
      <c r="E1491" s="154"/>
      <c r="F1491" s="289"/>
      <c r="G1491" s="313"/>
      <c r="H1491" s="313"/>
      <c r="I1491" s="314"/>
    </row>
    <row r="1492" spans="1:36" ht="47.25" x14ac:dyDescent="0.2">
      <c r="A1492" s="145" t="s">
        <v>143</v>
      </c>
      <c r="B1492" s="101" t="s">
        <v>462</v>
      </c>
      <c r="C1492" s="132"/>
      <c r="D1492" s="256">
        <f t="shared" ref="D1492:D1493" si="161">D1493</f>
        <v>14000</v>
      </c>
      <c r="E1492" s="153"/>
      <c r="F1492" s="289"/>
      <c r="G1492" s="313"/>
      <c r="H1492" s="313"/>
      <c r="I1492" s="314"/>
    </row>
    <row r="1493" spans="1:36" ht="15.75" x14ac:dyDescent="0.25">
      <c r="A1493" s="42" t="s">
        <v>13</v>
      </c>
      <c r="B1493" s="100" t="s">
        <v>462</v>
      </c>
      <c r="C1493" s="100">
        <v>800</v>
      </c>
      <c r="D1493" s="259">
        <f t="shared" si="161"/>
        <v>14000</v>
      </c>
      <c r="E1493" s="154"/>
      <c r="F1493" s="289"/>
      <c r="G1493" s="313"/>
      <c r="H1493" s="313"/>
      <c r="I1493" s="314"/>
    </row>
    <row r="1494" spans="1:36" ht="15.75" x14ac:dyDescent="0.25">
      <c r="A1494" s="42" t="s">
        <v>34</v>
      </c>
      <c r="B1494" s="100" t="s">
        <v>462</v>
      </c>
      <c r="C1494" s="100">
        <v>850</v>
      </c>
      <c r="D1494" s="259">
        <f>D1495</f>
        <v>14000</v>
      </c>
      <c r="E1494" s="154"/>
      <c r="F1494" s="289"/>
      <c r="G1494" s="313"/>
      <c r="H1494" s="313"/>
      <c r="I1494" s="314"/>
    </row>
    <row r="1495" spans="1:36" ht="15.75" x14ac:dyDescent="0.25">
      <c r="A1495" s="220" t="s">
        <v>81</v>
      </c>
      <c r="B1495" s="100" t="s">
        <v>462</v>
      </c>
      <c r="C1495" s="100" t="s">
        <v>82</v>
      </c>
      <c r="D1495" s="259">
        <v>14000</v>
      </c>
      <c r="E1495" s="154"/>
      <c r="F1495" s="289"/>
      <c r="G1495" s="313"/>
      <c r="H1495" s="313"/>
      <c r="I1495" s="314"/>
    </row>
    <row r="1496" spans="1:36" s="36" customFormat="1" ht="31.5" x14ac:dyDescent="0.25">
      <c r="A1496" s="6" t="s">
        <v>541</v>
      </c>
      <c r="B1496" s="86" t="s">
        <v>463</v>
      </c>
      <c r="C1496" s="97"/>
      <c r="D1496" s="254">
        <f>D1497+D1505+D1532+D1537+D1542</f>
        <v>78097.11</v>
      </c>
      <c r="E1496" s="151"/>
      <c r="F1496" s="227"/>
      <c r="G1496" s="228"/>
      <c r="H1496" s="228"/>
      <c r="I1496" s="229"/>
      <c r="J1496" s="289"/>
      <c r="K1496" s="288"/>
      <c r="L1496" s="288"/>
      <c r="M1496" s="311"/>
      <c r="N1496" s="312"/>
      <c r="O1496" s="311"/>
      <c r="P1496" s="311"/>
      <c r="Q1496" s="311"/>
      <c r="R1496" s="311"/>
      <c r="S1496" s="311"/>
      <c r="T1496" s="311"/>
      <c r="U1496" s="311"/>
      <c r="V1496" s="311"/>
      <c r="W1496" s="311"/>
      <c r="X1496" s="311"/>
      <c r="Y1496" s="311"/>
      <c r="Z1496" s="311"/>
      <c r="AA1496" s="311"/>
      <c r="AB1496" s="311"/>
      <c r="AC1496" s="311"/>
      <c r="AD1496" s="311"/>
      <c r="AE1496" s="311"/>
      <c r="AF1496" s="311"/>
      <c r="AG1496" s="311"/>
      <c r="AH1496" s="311"/>
      <c r="AI1496" s="311"/>
      <c r="AJ1496" s="311"/>
    </row>
    <row r="1497" spans="1:36" s="36" customFormat="1" ht="31.5" x14ac:dyDescent="0.2">
      <c r="A1497" s="144" t="s">
        <v>732</v>
      </c>
      <c r="B1497" s="86" t="s">
        <v>464</v>
      </c>
      <c r="C1497" s="97"/>
      <c r="D1497" s="254">
        <f>D1498</f>
        <v>41009</v>
      </c>
      <c r="E1497" s="151"/>
      <c r="F1497" s="227"/>
      <c r="G1497" s="228"/>
      <c r="H1497" s="228"/>
      <c r="I1497" s="229"/>
      <c r="J1497" s="289"/>
      <c r="K1497" s="288"/>
      <c r="L1497" s="288"/>
      <c r="M1497" s="311"/>
      <c r="N1497" s="312"/>
      <c r="O1497" s="311"/>
      <c r="P1497" s="311"/>
      <c r="Q1497" s="311"/>
      <c r="R1497" s="311"/>
      <c r="S1497" s="311"/>
      <c r="T1497" s="311"/>
      <c r="U1497" s="311"/>
      <c r="V1497" s="311"/>
      <c r="W1497" s="311"/>
      <c r="X1497" s="311"/>
      <c r="Y1497" s="311"/>
      <c r="Z1497" s="311"/>
      <c r="AA1497" s="311"/>
      <c r="AB1497" s="311"/>
      <c r="AC1497" s="311"/>
      <c r="AD1497" s="311"/>
      <c r="AE1497" s="311"/>
      <c r="AF1497" s="311"/>
      <c r="AG1497" s="311"/>
      <c r="AH1497" s="311"/>
      <c r="AI1497" s="311"/>
      <c r="AJ1497" s="311"/>
    </row>
    <row r="1498" spans="1:36" s="36" customFormat="1" ht="15.75" x14ac:dyDescent="0.25">
      <c r="A1498" s="146" t="s">
        <v>733</v>
      </c>
      <c r="B1498" s="90" t="s">
        <v>465</v>
      </c>
      <c r="C1498" s="97"/>
      <c r="D1498" s="256">
        <f>D1499+D1502</f>
        <v>41009</v>
      </c>
      <c r="E1498" s="153"/>
      <c r="F1498" s="227"/>
      <c r="G1498" s="228"/>
      <c r="H1498" s="228"/>
      <c r="I1498" s="229"/>
      <c r="J1498" s="289"/>
      <c r="K1498" s="288"/>
      <c r="L1498" s="288"/>
      <c r="M1498" s="311"/>
      <c r="N1498" s="312"/>
      <c r="O1498" s="311"/>
      <c r="P1498" s="311"/>
      <c r="Q1498" s="311"/>
      <c r="R1498" s="311"/>
      <c r="S1498" s="311"/>
      <c r="T1498" s="311"/>
      <c r="U1498" s="311"/>
      <c r="V1498" s="311"/>
      <c r="W1498" s="311"/>
      <c r="X1498" s="311"/>
      <c r="Y1498" s="311"/>
      <c r="Z1498" s="311"/>
      <c r="AA1498" s="311"/>
      <c r="AB1498" s="311"/>
      <c r="AC1498" s="311"/>
      <c r="AD1498" s="311"/>
      <c r="AE1498" s="311"/>
      <c r="AF1498" s="311"/>
      <c r="AG1498" s="311"/>
      <c r="AH1498" s="311"/>
      <c r="AI1498" s="311"/>
      <c r="AJ1498" s="311"/>
    </row>
    <row r="1499" spans="1:36" s="36" customFormat="1" ht="31.5" x14ac:dyDescent="0.2">
      <c r="A1499" s="187" t="s">
        <v>532</v>
      </c>
      <c r="B1499" s="92" t="s">
        <v>465</v>
      </c>
      <c r="C1499" s="126">
        <v>200</v>
      </c>
      <c r="D1499" s="259">
        <f t="shared" ref="D1499:D1500" si="162">D1500</f>
        <v>40509</v>
      </c>
      <c r="E1499" s="154"/>
      <c r="F1499" s="227"/>
      <c r="G1499" s="228"/>
      <c r="H1499" s="228"/>
      <c r="I1499" s="229"/>
      <c r="J1499" s="289"/>
      <c r="K1499" s="288"/>
      <c r="L1499" s="288"/>
      <c r="M1499" s="311"/>
      <c r="N1499" s="312"/>
      <c r="O1499" s="311"/>
      <c r="P1499" s="311"/>
      <c r="Q1499" s="311"/>
      <c r="R1499" s="311"/>
      <c r="S1499" s="311"/>
      <c r="T1499" s="311"/>
      <c r="U1499" s="311"/>
      <c r="V1499" s="311"/>
      <c r="W1499" s="311"/>
      <c r="X1499" s="311"/>
      <c r="Y1499" s="311"/>
      <c r="Z1499" s="311"/>
      <c r="AA1499" s="311"/>
      <c r="AB1499" s="311"/>
      <c r="AC1499" s="311"/>
      <c r="AD1499" s="311"/>
      <c r="AE1499" s="311"/>
      <c r="AF1499" s="311"/>
      <c r="AG1499" s="311"/>
      <c r="AH1499" s="311"/>
      <c r="AI1499" s="311"/>
      <c r="AJ1499" s="311"/>
    </row>
    <row r="1500" spans="1:36" s="36" customFormat="1" ht="31.5" x14ac:dyDescent="0.25">
      <c r="A1500" s="220" t="s">
        <v>17</v>
      </c>
      <c r="B1500" s="92" t="s">
        <v>465</v>
      </c>
      <c r="C1500" s="126">
        <v>240</v>
      </c>
      <c r="D1500" s="259">
        <f t="shared" si="162"/>
        <v>40509</v>
      </c>
      <c r="E1500" s="154"/>
      <c r="F1500" s="227"/>
      <c r="G1500" s="228"/>
      <c r="H1500" s="228"/>
      <c r="I1500" s="229"/>
      <c r="J1500" s="289"/>
      <c r="K1500" s="288"/>
      <c r="L1500" s="288"/>
      <c r="M1500" s="311"/>
      <c r="N1500" s="312"/>
      <c r="O1500" s="311"/>
      <c r="P1500" s="311"/>
      <c r="Q1500" s="311"/>
      <c r="R1500" s="311"/>
      <c r="S1500" s="311"/>
      <c r="T1500" s="311"/>
      <c r="U1500" s="311"/>
      <c r="V1500" s="311"/>
      <c r="W1500" s="311"/>
      <c r="X1500" s="311"/>
      <c r="Y1500" s="311"/>
      <c r="Z1500" s="311"/>
      <c r="AA1500" s="311"/>
      <c r="AB1500" s="311"/>
      <c r="AC1500" s="311"/>
      <c r="AD1500" s="311"/>
      <c r="AE1500" s="311"/>
      <c r="AF1500" s="311"/>
      <c r="AG1500" s="311"/>
      <c r="AH1500" s="311"/>
      <c r="AI1500" s="311"/>
      <c r="AJ1500" s="311"/>
    </row>
    <row r="1501" spans="1:36" s="36" customFormat="1" ht="15.75" x14ac:dyDescent="0.25">
      <c r="A1501" s="220" t="s">
        <v>801</v>
      </c>
      <c r="B1501" s="100" t="s">
        <v>465</v>
      </c>
      <c r="C1501" s="126">
        <v>244</v>
      </c>
      <c r="D1501" s="259">
        <f>36000-2091+1500+5100</f>
        <v>40509</v>
      </c>
      <c r="E1501" s="154"/>
      <c r="F1501" s="227"/>
      <c r="G1501" s="228"/>
      <c r="H1501" s="228"/>
      <c r="I1501" s="229"/>
      <c r="J1501" s="289"/>
      <c r="K1501" s="288"/>
      <c r="L1501" s="288"/>
      <c r="M1501" s="311"/>
      <c r="N1501" s="312"/>
      <c r="O1501" s="311"/>
      <c r="P1501" s="311"/>
      <c r="Q1501" s="311"/>
      <c r="R1501" s="311"/>
      <c r="S1501" s="311"/>
      <c r="T1501" s="311"/>
      <c r="U1501" s="311"/>
      <c r="V1501" s="311"/>
      <c r="W1501" s="311"/>
      <c r="X1501" s="311"/>
      <c r="Y1501" s="311"/>
      <c r="Z1501" s="311"/>
      <c r="AA1501" s="311"/>
      <c r="AB1501" s="311"/>
      <c r="AC1501" s="311"/>
      <c r="AD1501" s="311"/>
      <c r="AE1501" s="311"/>
      <c r="AF1501" s="311"/>
      <c r="AG1501" s="311"/>
      <c r="AH1501" s="311"/>
      <c r="AI1501" s="311"/>
      <c r="AJ1501" s="311"/>
    </row>
    <row r="1502" spans="1:36" s="36" customFormat="1" ht="31.5" x14ac:dyDescent="0.2">
      <c r="A1502" s="33" t="s">
        <v>18</v>
      </c>
      <c r="B1502" s="100" t="s">
        <v>465</v>
      </c>
      <c r="C1502" s="126">
        <v>600</v>
      </c>
      <c r="D1502" s="259">
        <f>D1503</f>
        <v>500</v>
      </c>
      <c r="E1502" s="154"/>
      <c r="F1502" s="227"/>
      <c r="G1502" s="228"/>
      <c r="H1502" s="228"/>
      <c r="I1502" s="229"/>
      <c r="J1502" s="289"/>
      <c r="K1502" s="288"/>
      <c r="L1502" s="288"/>
      <c r="M1502" s="311"/>
      <c r="N1502" s="312"/>
      <c r="O1502" s="311"/>
      <c r="P1502" s="311"/>
      <c r="Q1502" s="311"/>
      <c r="R1502" s="311"/>
      <c r="S1502" s="311"/>
      <c r="T1502" s="311"/>
      <c r="U1502" s="311"/>
      <c r="V1502" s="311"/>
      <c r="W1502" s="311"/>
      <c r="X1502" s="311"/>
      <c r="Y1502" s="311"/>
      <c r="Z1502" s="311"/>
      <c r="AA1502" s="311"/>
      <c r="AB1502" s="311"/>
      <c r="AC1502" s="311"/>
      <c r="AD1502" s="311"/>
      <c r="AE1502" s="311"/>
      <c r="AF1502" s="311"/>
      <c r="AG1502" s="311"/>
      <c r="AH1502" s="311"/>
      <c r="AI1502" s="311"/>
      <c r="AJ1502" s="311"/>
    </row>
    <row r="1503" spans="1:36" s="36" customFormat="1" ht="31.5" x14ac:dyDescent="0.25">
      <c r="A1503" s="16" t="s">
        <v>27</v>
      </c>
      <c r="B1503" s="100" t="s">
        <v>465</v>
      </c>
      <c r="C1503" s="126">
        <v>630</v>
      </c>
      <c r="D1503" s="259">
        <f>D1504</f>
        <v>500</v>
      </c>
      <c r="E1503" s="154"/>
      <c r="F1503" s="227"/>
      <c r="G1503" s="228"/>
      <c r="H1503" s="228"/>
      <c r="I1503" s="229"/>
      <c r="J1503" s="289"/>
      <c r="K1503" s="288"/>
      <c r="L1503" s="288"/>
      <c r="M1503" s="311"/>
      <c r="N1503" s="312"/>
      <c r="O1503" s="311"/>
      <c r="P1503" s="311"/>
      <c r="Q1503" s="311"/>
      <c r="R1503" s="311"/>
      <c r="S1503" s="311"/>
      <c r="T1503" s="311"/>
      <c r="U1503" s="311"/>
      <c r="V1503" s="311"/>
      <c r="W1503" s="311"/>
      <c r="X1503" s="311"/>
      <c r="Y1503" s="311"/>
      <c r="Z1503" s="311"/>
      <c r="AA1503" s="311"/>
      <c r="AB1503" s="311"/>
      <c r="AC1503" s="311"/>
      <c r="AD1503" s="311"/>
      <c r="AE1503" s="311"/>
      <c r="AF1503" s="311"/>
      <c r="AG1503" s="311"/>
      <c r="AH1503" s="311"/>
      <c r="AI1503" s="311"/>
      <c r="AJ1503" s="311"/>
    </row>
    <row r="1504" spans="1:36" s="36" customFormat="1" ht="63" x14ac:dyDescent="0.25">
      <c r="A1504" s="220" t="s">
        <v>946</v>
      </c>
      <c r="B1504" s="100" t="s">
        <v>465</v>
      </c>
      <c r="C1504" s="126">
        <v>632</v>
      </c>
      <c r="D1504" s="259">
        <v>500</v>
      </c>
      <c r="E1504" s="154"/>
      <c r="F1504" s="227"/>
      <c r="G1504" s="228"/>
      <c r="H1504" s="228"/>
      <c r="I1504" s="229"/>
      <c r="J1504" s="289"/>
      <c r="K1504" s="288"/>
      <c r="L1504" s="288"/>
      <c r="M1504" s="311"/>
      <c r="N1504" s="359"/>
      <c r="O1504" s="311"/>
      <c r="P1504" s="311"/>
      <c r="Q1504" s="311"/>
      <c r="R1504" s="311"/>
      <c r="S1504" s="311"/>
      <c r="T1504" s="311"/>
      <c r="U1504" s="311"/>
      <c r="V1504" s="311"/>
      <c r="W1504" s="311"/>
      <c r="X1504" s="311"/>
      <c r="Y1504" s="311"/>
      <c r="Z1504" s="311"/>
      <c r="AA1504" s="311"/>
      <c r="AB1504" s="311"/>
      <c r="AC1504" s="311"/>
      <c r="AD1504" s="311"/>
      <c r="AE1504" s="311"/>
      <c r="AF1504" s="311"/>
      <c r="AG1504" s="311"/>
      <c r="AH1504" s="311"/>
      <c r="AI1504" s="311"/>
      <c r="AJ1504" s="311"/>
    </row>
    <row r="1505" spans="1:36" s="36" customFormat="1" ht="31.5" x14ac:dyDescent="0.25">
      <c r="A1505" s="6" t="s">
        <v>193</v>
      </c>
      <c r="B1505" s="86" t="s">
        <v>467</v>
      </c>
      <c r="C1505" s="97"/>
      <c r="D1505" s="254">
        <f>D1506+D1510+D1517+D1521+D1525</f>
        <v>23405.71</v>
      </c>
      <c r="E1505" s="151"/>
      <c r="F1505" s="227"/>
      <c r="G1505" s="228"/>
      <c r="H1505" s="228"/>
      <c r="I1505" s="229"/>
      <c r="J1505" s="289"/>
      <c r="K1505" s="288"/>
      <c r="L1505" s="288"/>
      <c r="M1505" s="311"/>
      <c r="N1505" s="312"/>
      <c r="O1505" s="311"/>
      <c r="P1505" s="311"/>
      <c r="Q1505" s="311"/>
      <c r="R1505" s="311"/>
      <c r="S1505" s="311"/>
      <c r="T1505" s="311"/>
      <c r="U1505" s="311"/>
      <c r="V1505" s="311"/>
      <c r="W1505" s="311"/>
      <c r="X1505" s="311"/>
      <c r="Y1505" s="311"/>
      <c r="Z1505" s="311"/>
      <c r="AA1505" s="311"/>
      <c r="AB1505" s="311"/>
      <c r="AC1505" s="311"/>
      <c r="AD1505" s="311"/>
      <c r="AE1505" s="311"/>
      <c r="AF1505" s="311"/>
      <c r="AG1505" s="311"/>
      <c r="AH1505" s="311"/>
      <c r="AI1505" s="311"/>
      <c r="AJ1505" s="311"/>
    </row>
    <row r="1506" spans="1:36" s="36" customFormat="1" ht="31.5" x14ac:dyDescent="0.25">
      <c r="A1506" s="146" t="s">
        <v>734</v>
      </c>
      <c r="B1506" s="90" t="s">
        <v>468</v>
      </c>
      <c r="C1506" s="97"/>
      <c r="D1506" s="256">
        <f t="shared" ref="D1506:D1508" si="163">D1507</f>
        <v>10</v>
      </c>
      <c r="E1506" s="153"/>
      <c r="F1506" s="227"/>
      <c r="G1506" s="228"/>
      <c r="H1506" s="228"/>
      <c r="I1506" s="229"/>
      <c r="J1506" s="289"/>
      <c r="K1506" s="288"/>
      <c r="L1506" s="288"/>
      <c r="M1506" s="311"/>
      <c r="N1506" s="312"/>
      <c r="O1506" s="311"/>
      <c r="P1506" s="311"/>
      <c r="Q1506" s="311"/>
      <c r="R1506" s="311"/>
      <c r="S1506" s="311"/>
      <c r="T1506" s="311"/>
      <c r="U1506" s="311"/>
      <c r="V1506" s="311"/>
      <c r="W1506" s="311"/>
      <c r="X1506" s="311"/>
      <c r="Y1506" s="311"/>
      <c r="Z1506" s="311"/>
      <c r="AA1506" s="311"/>
      <c r="AB1506" s="311"/>
      <c r="AC1506" s="311"/>
      <c r="AD1506" s="311"/>
      <c r="AE1506" s="311"/>
      <c r="AF1506" s="311"/>
      <c r="AG1506" s="311"/>
      <c r="AH1506" s="311"/>
      <c r="AI1506" s="311"/>
      <c r="AJ1506" s="311"/>
    </row>
    <row r="1507" spans="1:36" s="36" customFormat="1" ht="31.5" x14ac:dyDescent="0.2">
      <c r="A1507" s="187" t="s">
        <v>532</v>
      </c>
      <c r="B1507" s="92" t="s">
        <v>468</v>
      </c>
      <c r="C1507" s="126">
        <v>200</v>
      </c>
      <c r="D1507" s="259">
        <f t="shared" si="163"/>
        <v>10</v>
      </c>
      <c r="E1507" s="154"/>
      <c r="F1507" s="227"/>
      <c r="G1507" s="228"/>
      <c r="H1507" s="228"/>
      <c r="I1507" s="229"/>
      <c r="J1507" s="289"/>
      <c r="K1507" s="288"/>
      <c r="L1507" s="288"/>
      <c r="M1507" s="311"/>
      <c r="N1507" s="312"/>
      <c r="O1507" s="311"/>
      <c r="P1507" s="311"/>
      <c r="Q1507" s="311"/>
      <c r="R1507" s="311"/>
      <c r="S1507" s="311"/>
      <c r="T1507" s="311"/>
      <c r="U1507" s="311"/>
      <c r="V1507" s="311"/>
      <c r="W1507" s="311"/>
      <c r="X1507" s="311"/>
      <c r="Y1507" s="311"/>
      <c r="Z1507" s="311"/>
      <c r="AA1507" s="311"/>
      <c r="AB1507" s="311"/>
      <c r="AC1507" s="311"/>
      <c r="AD1507" s="311"/>
      <c r="AE1507" s="311"/>
      <c r="AF1507" s="311"/>
      <c r="AG1507" s="311"/>
      <c r="AH1507" s="311"/>
      <c r="AI1507" s="311"/>
      <c r="AJ1507" s="311"/>
    </row>
    <row r="1508" spans="1:36" s="36" customFormat="1" ht="31.5" x14ac:dyDescent="0.25">
      <c r="A1508" s="220" t="s">
        <v>17</v>
      </c>
      <c r="B1508" s="92" t="s">
        <v>468</v>
      </c>
      <c r="C1508" s="126">
        <v>240</v>
      </c>
      <c r="D1508" s="259">
        <f t="shared" si="163"/>
        <v>10</v>
      </c>
      <c r="E1508" s="154"/>
      <c r="F1508" s="227"/>
      <c r="G1508" s="228"/>
      <c r="H1508" s="228"/>
      <c r="I1508" s="229"/>
      <c r="J1508" s="289"/>
      <c r="K1508" s="288"/>
      <c r="L1508" s="288"/>
      <c r="M1508" s="311"/>
      <c r="N1508" s="312"/>
      <c r="O1508" s="311"/>
      <c r="P1508" s="311"/>
      <c r="Q1508" s="311"/>
      <c r="R1508" s="311"/>
      <c r="S1508" s="311"/>
      <c r="T1508" s="311"/>
      <c r="U1508" s="311"/>
      <c r="V1508" s="311"/>
      <c r="W1508" s="311"/>
      <c r="X1508" s="311"/>
      <c r="Y1508" s="311"/>
      <c r="Z1508" s="311"/>
      <c r="AA1508" s="311"/>
      <c r="AB1508" s="311"/>
      <c r="AC1508" s="311"/>
      <c r="AD1508" s="311"/>
      <c r="AE1508" s="311"/>
      <c r="AF1508" s="311"/>
      <c r="AG1508" s="311"/>
      <c r="AH1508" s="311"/>
      <c r="AI1508" s="311"/>
      <c r="AJ1508" s="311"/>
    </row>
    <row r="1509" spans="1:36" s="36" customFormat="1" ht="15.75" x14ac:dyDescent="0.25">
      <c r="A1509" s="220" t="s">
        <v>801</v>
      </c>
      <c r="B1509" s="100" t="s">
        <v>468</v>
      </c>
      <c r="C1509" s="126">
        <v>244</v>
      </c>
      <c r="D1509" s="259">
        <f>1500-1490</f>
        <v>10</v>
      </c>
      <c r="E1509" s="154"/>
      <c r="F1509" s="227"/>
      <c r="G1509" s="228"/>
      <c r="H1509" s="228"/>
      <c r="I1509" s="229"/>
      <c r="J1509" s="289"/>
      <c r="K1509" s="288"/>
      <c r="L1509" s="288"/>
      <c r="M1509" s="311"/>
      <c r="N1509" s="312"/>
      <c r="O1509" s="311"/>
      <c r="P1509" s="311"/>
      <c r="Q1509" s="311"/>
      <c r="R1509" s="311"/>
      <c r="S1509" s="311"/>
      <c r="T1509" s="311"/>
      <c r="U1509" s="311"/>
      <c r="V1509" s="311"/>
      <c r="W1509" s="311"/>
      <c r="X1509" s="311"/>
      <c r="Y1509" s="311"/>
      <c r="Z1509" s="311"/>
      <c r="AA1509" s="311"/>
      <c r="AB1509" s="311"/>
      <c r="AC1509" s="311"/>
      <c r="AD1509" s="311"/>
      <c r="AE1509" s="311"/>
      <c r="AF1509" s="311"/>
      <c r="AG1509" s="311"/>
      <c r="AH1509" s="311"/>
      <c r="AI1509" s="311"/>
      <c r="AJ1509" s="311"/>
    </row>
    <row r="1510" spans="1:36" s="36" customFormat="1" ht="15.75" x14ac:dyDescent="0.25">
      <c r="A1510" s="146" t="s">
        <v>662</v>
      </c>
      <c r="B1510" s="90" t="s">
        <v>735</v>
      </c>
      <c r="C1510" s="97"/>
      <c r="D1510" s="256">
        <f>D1511+D1514</f>
        <v>6800</v>
      </c>
      <c r="E1510" s="153"/>
      <c r="F1510" s="227"/>
      <c r="G1510" s="228"/>
      <c r="H1510" s="228"/>
      <c r="I1510" s="229"/>
      <c r="J1510" s="289"/>
      <c r="K1510" s="288"/>
      <c r="L1510" s="288"/>
      <c r="M1510" s="311"/>
      <c r="N1510" s="312"/>
      <c r="O1510" s="311"/>
      <c r="P1510" s="311"/>
      <c r="Q1510" s="311"/>
      <c r="R1510" s="311"/>
      <c r="S1510" s="311"/>
      <c r="T1510" s="311"/>
      <c r="U1510" s="311"/>
      <c r="V1510" s="311"/>
      <c r="W1510" s="311"/>
      <c r="X1510" s="311"/>
      <c r="Y1510" s="311"/>
      <c r="Z1510" s="311"/>
      <c r="AA1510" s="311"/>
      <c r="AB1510" s="311"/>
      <c r="AC1510" s="311"/>
      <c r="AD1510" s="311"/>
      <c r="AE1510" s="311"/>
      <c r="AF1510" s="311"/>
      <c r="AG1510" s="311"/>
      <c r="AH1510" s="311"/>
      <c r="AI1510" s="311"/>
      <c r="AJ1510" s="311"/>
    </row>
    <row r="1511" spans="1:36" s="36" customFormat="1" ht="31.5" x14ac:dyDescent="0.2">
      <c r="A1511" s="187" t="s">
        <v>532</v>
      </c>
      <c r="B1511" s="92" t="s">
        <v>735</v>
      </c>
      <c r="C1511" s="126">
        <v>200</v>
      </c>
      <c r="D1511" s="259">
        <f t="shared" ref="D1511:D1512" si="164">D1512</f>
        <v>6600</v>
      </c>
      <c r="E1511" s="154"/>
      <c r="F1511" s="227"/>
      <c r="G1511" s="228"/>
      <c r="H1511" s="228"/>
      <c r="I1511" s="229"/>
      <c r="J1511" s="289"/>
      <c r="K1511" s="288"/>
      <c r="L1511" s="288"/>
      <c r="M1511" s="311"/>
      <c r="N1511" s="312"/>
      <c r="O1511" s="311"/>
      <c r="P1511" s="311"/>
      <c r="Q1511" s="311"/>
      <c r="R1511" s="311"/>
      <c r="S1511" s="311"/>
      <c r="T1511" s="311"/>
      <c r="U1511" s="311"/>
      <c r="V1511" s="311"/>
      <c r="W1511" s="311"/>
      <c r="X1511" s="311"/>
      <c r="Y1511" s="311"/>
      <c r="Z1511" s="311"/>
      <c r="AA1511" s="311"/>
      <c r="AB1511" s="311"/>
      <c r="AC1511" s="311"/>
      <c r="AD1511" s="311"/>
      <c r="AE1511" s="311"/>
      <c r="AF1511" s="311"/>
      <c r="AG1511" s="311"/>
      <c r="AH1511" s="311"/>
      <c r="AI1511" s="311"/>
      <c r="AJ1511" s="311"/>
    </row>
    <row r="1512" spans="1:36" s="36" customFormat="1" ht="31.5" x14ac:dyDescent="0.25">
      <c r="A1512" s="220" t="s">
        <v>17</v>
      </c>
      <c r="B1512" s="92" t="s">
        <v>735</v>
      </c>
      <c r="C1512" s="126">
        <v>240</v>
      </c>
      <c r="D1512" s="259">
        <f t="shared" si="164"/>
        <v>6600</v>
      </c>
      <c r="E1512" s="154"/>
      <c r="F1512" s="227"/>
      <c r="G1512" s="228"/>
      <c r="H1512" s="228"/>
      <c r="I1512" s="229"/>
      <c r="J1512" s="289"/>
      <c r="K1512" s="288"/>
      <c r="L1512" s="288"/>
      <c r="M1512" s="311"/>
      <c r="N1512" s="312"/>
      <c r="O1512" s="311"/>
      <c r="P1512" s="311"/>
      <c r="Q1512" s="311"/>
      <c r="R1512" s="311"/>
      <c r="S1512" s="311"/>
      <c r="T1512" s="311"/>
      <c r="U1512" s="311"/>
      <c r="V1512" s="311"/>
      <c r="W1512" s="311"/>
      <c r="X1512" s="311"/>
      <c r="Y1512" s="311"/>
      <c r="Z1512" s="311"/>
      <c r="AA1512" s="311"/>
      <c r="AB1512" s="311"/>
      <c r="AC1512" s="311"/>
      <c r="AD1512" s="311"/>
      <c r="AE1512" s="311"/>
      <c r="AF1512" s="311"/>
      <c r="AG1512" s="311"/>
      <c r="AH1512" s="311"/>
      <c r="AI1512" s="311"/>
      <c r="AJ1512" s="311"/>
    </row>
    <row r="1513" spans="1:36" s="36" customFormat="1" ht="15.75" x14ac:dyDescent="0.25">
      <c r="A1513" s="220" t="s">
        <v>801</v>
      </c>
      <c r="B1513" s="92" t="s">
        <v>735</v>
      </c>
      <c r="C1513" s="126">
        <v>244</v>
      </c>
      <c r="D1513" s="259">
        <f>3000+3600</f>
        <v>6600</v>
      </c>
      <c r="E1513" s="154"/>
      <c r="F1513" s="227"/>
      <c r="G1513" s="228"/>
      <c r="H1513" s="228"/>
      <c r="I1513" s="229"/>
      <c r="J1513" s="289"/>
      <c r="K1513" s="288"/>
      <c r="L1513" s="288"/>
      <c r="M1513" s="311"/>
      <c r="N1513" s="312"/>
      <c r="O1513" s="311"/>
      <c r="P1513" s="311"/>
      <c r="Q1513" s="311"/>
      <c r="R1513" s="311"/>
      <c r="S1513" s="311"/>
      <c r="T1513" s="311"/>
      <c r="U1513" s="311"/>
      <c r="V1513" s="311"/>
      <c r="W1513" s="311"/>
      <c r="X1513" s="311"/>
      <c r="Y1513" s="311"/>
      <c r="Z1513" s="311"/>
      <c r="AA1513" s="311"/>
      <c r="AB1513" s="311"/>
      <c r="AC1513" s="311"/>
      <c r="AD1513" s="311"/>
      <c r="AE1513" s="311"/>
      <c r="AF1513" s="311"/>
      <c r="AG1513" s="311"/>
      <c r="AH1513" s="311"/>
      <c r="AI1513" s="311"/>
      <c r="AJ1513" s="311"/>
    </row>
    <row r="1514" spans="1:36" s="36" customFormat="1" ht="31.5" x14ac:dyDescent="0.2">
      <c r="A1514" s="33" t="s">
        <v>18</v>
      </c>
      <c r="B1514" s="100" t="s">
        <v>1112</v>
      </c>
      <c r="C1514" s="126">
        <v>600</v>
      </c>
      <c r="D1514" s="259">
        <f>D1515</f>
        <v>200</v>
      </c>
      <c r="E1514" s="154"/>
      <c r="F1514" s="227"/>
      <c r="G1514" s="228"/>
      <c r="H1514" s="228"/>
      <c r="I1514" s="229"/>
      <c r="J1514" s="289"/>
      <c r="K1514" s="288"/>
      <c r="L1514" s="288"/>
      <c r="M1514" s="311"/>
      <c r="N1514" s="312"/>
      <c r="O1514" s="311"/>
      <c r="P1514" s="311"/>
      <c r="Q1514" s="311"/>
      <c r="R1514" s="311"/>
      <c r="S1514" s="311"/>
      <c r="T1514" s="311"/>
      <c r="U1514" s="311"/>
      <c r="V1514" s="311"/>
      <c r="W1514" s="311"/>
      <c r="X1514" s="311"/>
      <c r="Y1514" s="311"/>
      <c r="Z1514" s="311"/>
      <c r="AA1514" s="311"/>
      <c r="AB1514" s="311"/>
      <c r="AC1514" s="311"/>
      <c r="AD1514" s="311"/>
      <c r="AE1514" s="311"/>
      <c r="AF1514" s="311"/>
      <c r="AG1514" s="311"/>
      <c r="AH1514" s="311"/>
      <c r="AI1514" s="311"/>
      <c r="AJ1514" s="311"/>
    </row>
    <row r="1515" spans="1:36" s="36" customFormat="1" ht="15.75" x14ac:dyDescent="0.2">
      <c r="A1515" s="33" t="s">
        <v>24</v>
      </c>
      <c r="B1515" s="100" t="s">
        <v>1112</v>
      </c>
      <c r="C1515" s="126">
        <v>610</v>
      </c>
      <c r="D1515" s="259">
        <f>D1516</f>
        <v>200</v>
      </c>
      <c r="E1515" s="154"/>
      <c r="F1515" s="227"/>
      <c r="G1515" s="228"/>
      <c r="H1515" s="228"/>
      <c r="I1515" s="229"/>
      <c r="J1515" s="289"/>
      <c r="K1515" s="288"/>
      <c r="L1515" s="288"/>
      <c r="M1515" s="311"/>
      <c r="N1515" s="312"/>
      <c r="O1515" s="311"/>
      <c r="P1515" s="311"/>
      <c r="Q1515" s="311"/>
      <c r="R1515" s="311"/>
      <c r="S1515" s="311"/>
      <c r="T1515" s="311"/>
      <c r="U1515" s="311"/>
      <c r="V1515" s="311"/>
      <c r="W1515" s="311"/>
      <c r="X1515" s="311"/>
      <c r="Y1515" s="311"/>
      <c r="Z1515" s="311"/>
      <c r="AA1515" s="311"/>
      <c r="AB1515" s="311"/>
      <c r="AC1515" s="311"/>
      <c r="AD1515" s="311"/>
      <c r="AE1515" s="311"/>
      <c r="AF1515" s="311"/>
      <c r="AG1515" s="311"/>
      <c r="AH1515" s="311"/>
      <c r="AI1515" s="311"/>
      <c r="AJ1515" s="311"/>
    </row>
    <row r="1516" spans="1:36" s="36" customFormat="1" ht="15.75" x14ac:dyDescent="0.25">
      <c r="A1516" s="220" t="s">
        <v>83</v>
      </c>
      <c r="B1516" s="100" t="s">
        <v>1112</v>
      </c>
      <c r="C1516" s="126">
        <v>612</v>
      </c>
      <c r="D1516" s="259">
        <v>200</v>
      </c>
      <c r="E1516" s="154"/>
      <c r="F1516" s="227"/>
      <c r="G1516" s="228"/>
      <c r="H1516" s="228"/>
      <c r="I1516" s="229"/>
      <c r="J1516" s="289"/>
      <c r="K1516" s="288"/>
      <c r="L1516" s="288"/>
      <c r="M1516" s="311"/>
      <c r="N1516" s="312"/>
      <c r="O1516" s="311"/>
      <c r="P1516" s="311"/>
      <c r="Q1516" s="311"/>
      <c r="R1516" s="311"/>
      <c r="S1516" s="311"/>
      <c r="T1516" s="311"/>
      <c r="U1516" s="311"/>
      <c r="V1516" s="311"/>
      <c r="W1516" s="311"/>
      <c r="X1516" s="311"/>
      <c r="Y1516" s="311"/>
      <c r="Z1516" s="311"/>
      <c r="AA1516" s="311"/>
      <c r="AB1516" s="311"/>
      <c r="AC1516" s="311"/>
      <c r="AD1516" s="311"/>
      <c r="AE1516" s="311"/>
      <c r="AF1516" s="311"/>
      <c r="AG1516" s="311"/>
      <c r="AH1516" s="311"/>
      <c r="AI1516" s="311"/>
      <c r="AJ1516" s="311"/>
    </row>
    <row r="1517" spans="1:36" s="36" customFormat="1" ht="15.75" x14ac:dyDescent="0.25">
      <c r="A1517" s="146" t="s">
        <v>779</v>
      </c>
      <c r="B1517" s="90" t="s">
        <v>736</v>
      </c>
      <c r="C1517" s="97"/>
      <c r="D1517" s="256">
        <f t="shared" ref="D1517:D1519" si="165">D1518</f>
        <v>12199.71</v>
      </c>
      <c r="E1517" s="153"/>
      <c r="F1517" s="227"/>
      <c r="G1517" s="228"/>
      <c r="H1517" s="228"/>
      <c r="I1517" s="229"/>
      <c r="J1517" s="289"/>
      <c r="K1517" s="288"/>
      <c r="L1517" s="288"/>
      <c r="M1517" s="311"/>
      <c r="N1517" s="312"/>
      <c r="O1517" s="311"/>
      <c r="P1517" s="311"/>
      <c r="Q1517" s="311"/>
      <c r="R1517" s="311"/>
      <c r="S1517" s="311"/>
      <c r="T1517" s="311"/>
      <c r="U1517" s="311"/>
      <c r="V1517" s="311"/>
      <c r="W1517" s="311"/>
      <c r="X1517" s="311"/>
      <c r="Y1517" s="311"/>
      <c r="Z1517" s="311"/>
      <c r="AA1517" s="311"/>
      <c r="AB1517" s="311"/>
      <c r="AC1517" s="311"/>
      <c r="AD1517" s="311"/>
      <c r="AE1517" s="311"/>
      <c r="AF1517" s="311"/>
      <c r="AG1517" s="311"/>
      <c r="AH1517" s="311"/>
      <c r="AI1517" s="311"/>
      <c r="AJ1517" s="311"/>
    </row>
    <row r="1518" spans="1:36" s="36" customFormat="1" ht="31.5" x14ac:dyDescent="0.2">
      <c r="A1518" s="187" t="s">
        <v>532</v>
      </c>
      <c r="B1518" s="92" t="s">
        <v>736</v>
      </c>
      <c r="C1518" s="126">
        <v>200</v>
      </c>
      <c r="D1518" s="259">
        <f t="shared" si="165"/>
        <v>12199.71</v>
      </c>
      <c r="E1518" s="154"/>
      <c r="F1518" s="227"/>
      <c r="G1518" s="228"/>
      <c r="H1518" s="228"/>
      <c r="I1518" s="229"/>
      <c r="J1518" s="289"/>
      <c r="K1518" s="288"/>
      <c r="L1518" s="288"/>
      <c r="M1518" s="311"/>
      <c r="N1518" s="312"/>
      <c r="O1518" s="311"/>
      <c r="P1518" s="311"/>
      <c r="Q1518" s="311"/>
      <c r="R1518" s="311"/>
      <c r="S1518" s="311"/>
      <c r="T1518" s="311"/>
      <c r="U1518" s="311"/>
      <c r="V1518" s="311"/>
      <c r="W1518" s="311"/>
      <c r="X1518" s="311"/>
      <c r="Y1518" s="311"/>
      <c r="Z1518" s="311"/>
      <c r="AA1518" s="311"/>
      <c r="AB1518" s="311"/>
      <c r="AC1518" s="311"/>
      <c r="AD1518" s="311"/>
      <c r="AE1518" s="311"/>
      <c r="AF1518" s="311"/>
      <c r="AG1518" s="311"/>
      <c r="AH1518" s="311"/>
      <c r="AI1518" s="311"/>
      <c r="AJ1518" s="311"/>
    </row>
    <row r="1519" spans="1:36" s="36" customFormat="1" ht="31.5" x14ac:dyDescent="0.25">
      <c r="A1519" s="220" t="s">
        <v>17</v>
      </c>
      <c r="B1519" s="92" t="s">
        <v>736</v>
      </c>
      <c r="C1519" s="126">
        <v>240</v>
      </c>
      <c r="D1519" s="259">
        <f t="shared" si="165"/>
        <v>12199.71</v>
      </c>
      <c r="E1519" s="154"/>
      <c r="F1519" s="227"/>
      <c r="G1519" s="228"/>
      <c r="H1519" s="228"/>
      <c r="I1519" s="229"/>
      <c r="J1519" s="289"/>
      <c r="K1519" s="288"/>
      <c r="L1519" s="288"/>
      <c r="M1519" s="311"/>
      <c r="N1519" s="312"/>
      <c r="O1519" s="311"/>
      <c r="P1519" s="311"/>
      <c r="Q1519" s="311"/>
      <c r="R1519" s="311"/>
      <c r="S1519" s="311"/>
      <c r="T1519" s="311"/>
      <c r="U1519" s="311"/>
      <c r="V1519" s="311"/>
      <c r="W1519" s="311"/>
      <c r="X1519" s="311"/>
      <c r="Y1519" s="311"/>
      <c r="Z1519" s="311"/>
      <c r="AA1519" s="311"/>
      <c r="AB1519" s="311"/>
      <c r="AC1519" s="311"/>
      <c r="AD1519" s="311"/>
      <c r="AE1519" s="311"/>
      <c r="AF1519" s="311"/>
      <c r="AG1519" s="311"/>
      <c r="AH1519" s="311"/>
      <c r="AI1519" s="311"/>
      <c r="AJ1519" s="311"/>
    </row>
    <row r="1520" spans="1:36" s="36" customFormat="1" ht="15.75" x14ac:dyDescent="0.25">
      <c r="A1520" s="220" t="s">
        <v>801</v>
      </c>
      <c r="B1520" s="92" t="s">
        <v>736</v>
      </c>
      <c r="C1520" s="126">
        <v>244</v>
      </c>
      <c r="D1520" s="259">
        <f>10000+2000+199.71</f>
        <v>12199.71</v>
      </c>
      <c r="E1520" s="154"/>
      <c r="F1520" s="227"/>
      <c r="G1520" s="228"/>
      <c r="H1520" s="228"/>
      <c r="I1520" s="229"/>
      <c r="J1520" s="289"/>
      <c r="K1520" s="288"/>
      <c r="L1520" s="288"/>
      <c r="M1520" s="311"/>
      <c r="N1520" s="312"/>
      <c r="O1520" s="311"/>
      <c r="P1520" s="311"/>
      <c r="Q1520" s="311"/>
      <c r="R1520" s="311"/>
      <c r="S1520" s="311"/>
      <c r="T1520" s="311"/>
      <c r="U1520" s="311"/>
      <c r="V1520" s="311"/>
      <c r="W1520" s="311"/>
      <c r="X1520" s="311"/>
      <c r="Y1520" s="311"/>
      <c r="Z1520" s="311"/>
      <c r="AA1520" s="311"/>
      <c r="AB1520" s="311"/>
      <c r="AC1520" s="311"/>
      <c r="AD1520" s="311"/>
      <c r="AE1520" s="311"/>
      <c r="AF1520" s="311"/>
      <c r="AG1520" s="311"/>
      <c r="AH1520" s="311"/>
      <c r="AI1520" s="311"/>
      <c r="AJ1520" s="311"/>
    </row>
    <row r="1521" spans="1:36" s="36" customFormat="1" ht="15.75" x14ac:dyDescent="0.25">
      <c r="A1521" s="146" t="s">
        <v>663</v>
      </c>
      <c r="B1521" s="90" t="s">
        <v>737</v>
      </c>
      <c r="C1521" s="97"/>
      <c r="D1521" s="256">
        <f>D1522</f>
        <v>3496</v>
      </c>
      <c r="E1521" s="153"/>
      <c r="F1521" s="227"/>
      <c r="G1521" s="228"/>
      <c r="H1521" s="228"/>
      <c r="I1521" s="229"/>
      <c r="J1521" s="289"/>
      <c r="K1521" s="288"/>
      <c r="L1521" s="288"/>
      <c r="M1521" s="311"/>
      <c r="N1521" s="312"/>
      <c r="O1521" s="311"/>
      <c r="P1521" s="311"/>
      <c r="Q1521" s="311"/>
      <c r="R1521" s="311"/>
      <c r="S1521" s="311"/>
      <c r="T1521" s="311"/>
      <c r="U1521" s="311"/>
      <c r="V1521" s="311"/>
      <c r="W1521" s="311"/>
      <c r="X1521" s="311"/>
      <c r="Y1521" s="311"/>
      <c r="Z1521" s="311"/>
      <c r="AA1521" s="311"/>
      <c r="AB1521" s="311"/>
      <c r="AC1521" s="311"/>
      <c r="AD1521" s="311"/>
      <c r="AE1521" s="311"/>
      <c r="AF1521" s="311"/>
      <c r="AG1521" s="311"/>
      <c r="AH1521" s="311"/>
      <c r="AI1521" s="311"/>
      <c r="AJ1521" s="311"/>
    </row>
    <row r="1522" spans="1:36" s="36" customFormat="1" ht="31.5" x14ac:dyDescent="0.2">
      <c r="A1522" s="187" t="s">
        <v>532</v>
      </c>
      <c r="B1522" s="92" t="s">
        <v>737</v>
      </c>
      <c r="C1522" s="126">
        <v>200</v>
      </c>
      <c r="D1522" s="256">
        <f>D1523</f>
        <v>3496</v>
      </c>
      <c r="E1522" s="153"/>
      <c r="F1522" s="227"/>
      <c r="G1522" s="228"/>
      <c r="H1522" s="228"/>
      <c r="I1522" s="229"/>
      <c r="J1522" s="289"/>
      <c r="K1522" s="288"/>
      <c r="L1522" s="288"/>
      <c r="M1522" s="311"/>
      <c r="N1522" s="312"/>
      <c r="O1522" s="311"/>
      <c r="P1522" s="311"/>
      <c r="Q1522" s="311"/>
      <c r="R1522" s="311"/>
      <c r="S1522" s="311"/>
      <c r="T1522" s="311"/>
      <c r="U1522" s="311"/>
      <c r="V1522" s="311"/>
      <c r="W1522" s="311"/>
      <c r="X1522" s="311"/>
      <c r="Y1522" s="311"/>
      <c r="Z1522" s="311"/>
      <c r="AA1522" s="311"/>
      <c r="AB1522" s="311"/>
      <c r="AC1522" s="311"/>
      <c r="AD1522" s="311"/>
      <c r="AE1522" s="311"/>
      <c r="AF1522" s="311"/>
      <c r="AG1522" s="311"/>
      <c r="AH1522" s="311"/>
      <c r="AI1522" s="311"/>
      <c r="AJ1522" s="311"/>
    </row>
    <row r="1523" spans="1:36" s="36" customFormat="1" ht="31.5" x14ac:dyDescent="0.25">
      <c r="A1523" s="220" t="s">
        <v>17</v>
      </c>
      <c r="B1523" s="92" t="s">
        <v>737</v>
      </c>
      <c r="C1523" s="126">
        <v>240</v>
      </c>
      <c r="D1523" s="256">
        <f>D1524</f>
        <v>3496</v>
      </c>
      <c r="E1523" s="153"/>
      <c r="F1523" s="227"/>
      <c r="G1523" s="228"/>
      <c r="H1523" s="228"/>
      <c r="I1523" s="229"/>
      <c r="J1523" s="289"/>
      <c r="K1523" s="288"/>
      <c r="L1523" s="288"/>
      <c r="M1523" s="311"/>
      <c r="N1523" s="312"/>
      <c r="O1523" s="311"/>
      <c r="P1523" s="311"/>
      <c r="Q1523" s="311"/>
      <c r="R1523" s="311"/>
      <c r="S1523" s="311"/>
      <c r="T1523" s="311"/>
      <c r="U1523" s="311"/>
      <c r="V1523" s="311"/>
      <c r="W1523" s="311"/>
      <c r="X1523" s="311"/>
      <c r="Y1523" s="311"/>
      <c r="Z1523" s="311"/>
      <c r="AA1523" s="311"/>
      <c r="AB1523" s="311"/>
      <c r="AC1523" s="311"/>
      <c r="AD1523" s="311"/>
      <c r="AE1523" s="311"/>
      <c r="AF1523" s="311"/>
      <c r="AG1523" s="311"/>
      <c r="AH1523" s="311"/>
      <c r="AI1523" s="311"/>
      <c r="AJ1523" s="311"/>
    </row>
    <row r="1524" spans="1:36" s="36" customFormat="1" ht="15.75" x14ac:dyDescent="0.25">
      <c r="A1524" s="220" t="s">
        <v>801</v>
      </c>
      <c r="B1524" s="92" t="s">
        <v>737</v>
      </c>
      <c r="C1524" s="126">
        <v>244</v>
      </c>
      <c r="D1524" s="256">
        <f>3700-204</f>
        <v>3496</v>
      </c>
      <c r="E1524" s="153"/>
      <c r="F1524" s="227"/>
      <c r="G1524" s="228"/>
      <c r="H1524" s="228"/>
      <c r="I1524" s="229"/>
      <c r="J1524" s="289"/>
      <c r="K1524" s="288"/>
      <c r="L1524" s="288"/>
      <c r="M1524" s="311"/>
      <c r="N1524" s="312"/>
      <c r="O1524" s="311"/>
      <c r="P1524" s="311"/>
      <c r="Q1524" s="311"/>
      <c r="R1524" s="311"/>
      <c r="S1524" s="311"/>
      <c r="T1524" s="311"/>
      <c r="U1524" s="311"/>
      <c r="V1524" s="311"/>
      <c r="W1524" s="311"/>
      <c r="X1524" s="311"/>
      <c r="Y1524" s="311"/>
      <c r="Z1524" s="311"/>
      <c r="AA1524" s="311"/>
      <c r="AB1524" s="311"/>
      <c r="AC1524" s="311"/>
      <c r="AD1524" s="311"/>
      <c r="AE1524" s="311"/>
      <c r="AF1524" s="311"/>
      <c r="AG1524" s="311"/>
      <c r="AH1524" s="311"/>
      <c r="AI1524" s="311"/>
      <c r="AJ1524" s="311"/>
    </row>
    <row r="1525" spans="1:36" s="36" customFormat="1" ht="15.75" x14ac:dyDescent="0.25">
      <c r="A1525" s="146" t="s">
        <v>661</v>
      </c>
      <c r="B1525" s="90" t="s">
        <v>738</v>
      </c>
      <c r="C1525" s="97"/>
      <c r="D1525" s="256">
        <f>D1526+D1529</f>
        <v>900</v>
      </c>
      <c r="E1525" s="153"/>
      <c r="F1525" s="227"/>
      <c r="G1525" s="228"/>
      <c r="H1525" s="228"/>
      <c r="I1525" s="229"/>
      <c r="J1525" s="289"/>
      <c r="K1525" s="288"/>
      <c r="L1525" s="288"/>
      <c r="M1525" s="311"/>
      <c r="N1525" s="312"/>
      <c r="O1525" s="311"/>
      <c r="P1525" s="311"/>
      <c r="Q1525" s="311"/>
      <c r="R1525" s="311"/>
      <c r="S1525" s="311"/>
      <c r="T1525" s="311"/>
      <c r="U1525" s="311"/>
      <c r="V1525" s="311"/>
      <c r="W1525" s="311"/>
      <c r="X1525" s="311"/>
      <c r="Y1525" s="311"/>
      <c r="Z1525" s="311"/>
      <c r="AA1525" s="311"/>
      <c r="AB1525" s="311"/>
      <c r="AC1525" s="311"/>
      <c r="AD1525" s="311"/>
      <c r="AE1525" s="311"/>
      <c r="AF1525" s="311"/>
      <c r="AG1525" s="311"/>
      <c r="AH1525" s="311"/>
      <c r="AI1525" s="311"/>
      <c r="AJ1525" s="311"/>
    </row>
    <row r="1526" spans="1:36" s="36" customFormat="1" ht="31.5" x14ac:dyDescent="0.2">
      <c r="A1526" s="187" t="s">
        <v>532</v>
      </c>
      <c r="B1526" s="92" t="s">
        <v>738</v>
      </c>
      <c r="C1526" s="126">
        <v>200</v>
      </c>
      <c r="D1526" s="259">
        <f t="shared" ref="D1526:D1527" si="166">D1527</f>
        <v>600</v>
      </c>
      <c r="E1526" s="154"/>
      <c r="F1526" s="227"/>
      <c r="G1526" s="228"/>
      <c r="H1526" s="228"/>
      <c r="I1526" s="229"/>
      <c r="J1526" s="289"/>
      <c r="K1526" s="288"/>
      <c r="L1526" s="288"/>
      <c r="M1526" s="311"/>
      <c r="N1526" s="312"/>
      <c r="O1526" s="311"/>
      <c r="P1526" s="311"/>
      <c r="Q1526" s="311"/>
      <c r="R1526" s="311"/>
      <c r="S1526" s="311"/>
      <c r="T1526" s="311"/>
      <c r="U1526" s="311"/>
      <c r="V1526" s="311"/>
      <c r="W1526" s="311"/>
      <c r="X1526" s="311"/>
      <c r="Y1526" s="311"/>
      <c r="Z1526" s="311"/>
      <c r="AA1526" s="311"/>
      <c r="AB1526" s="311"/>
      <c r="AC1526" s="311"/>
      <c r="AD1526" s="311"/>
      <c r="AE1526" s="311"/>
      <c r="AF1526" s="311"/>
      <c r="AG1526" s="311"/>
      <c r="AH1526" s="311"/>
      <c r="AI1526" s="311"/>
      <c r="AJ1526" s="311"/>
    </row>
    <row r="1527" spans="1:36" s="36" customFormat="1" ht="31.5" x14ac:dyDescent="0.25">
      <c r="A1527" s="220" t="s">
        <v>17</v>
      </c>
      <c r="B1527" s="92" t="s">
        <v>738</v>
      </c>
      <c r="C1527" s="126">
        <v>240</v>
      </c>
      <c r="D1527" s="259">
        <f t="shared" si="166"/>
        <v>600</v>
      </c>
      <c r="E1527" s="154"/>
      <c r="F1527" s="227"/>
      <c r="G1527" s="228"/>
      <c r="H1527" s="228"/>
      <c r="I1527" s="229"/>
      <c r="J1527" s="289"/>
      <c r="K1527" s="288"/>
      <c r="L1527" s="288"/>
      <c r="M1527" s="311"/>
      <c r="N1527" s="312"/>
      <c r="O1527" s="311"/>
      <c r="P1527" s="311"/>
      <c r="Q1527" s="311"/>
      <c r="R1527" s="311"/>
      <c r="S1527" s="311"/>
      <c r="T1527" s="311"/>
      <c r="U1527" s="311"/>
      <c r="V1527" s="311"/>
      <c r="W1527" s="311"/>
      <c r="X1527" s="311"/>
      <c r="Y1527" s="311"/>
      <c r="Z1527" s="311"/>
      <c r="AA1527" s="311"/>
      <c r="AB1527" s="311"/>
      <c r="AC1527" s="311"/>
      <c r="AD1527" s="311"/>
      <c r="AE1527" s="311"/>
      <c r="AF1527" s="311"/>
      <c r="AG1527" s="311"/>
      <c r="AH1527" s="311"/>
      <c r="AI1527" s="311"/>
      <c r="AJ1527" s="311"/>
    </row>
    <row r="1528" spans="1:36" s="36" customFormat="1" ht="15.75" x14ac:dyDescent="0.25">
      <c r="A1528" s="220" t="s">
        <v>801</v>
      </c>
      <c r="B1528" s="92" t="s">
        <v>738</v>
      </c>
      <c r="C1528" s="126">
        <v>244</v>
      </c>
      <c r="D1528" s="259">
        <v>600</v>
      </c>
      <c r="E1528" s="154"/>
      <c r="F1528" s="227"/>
      <c r="G1528" s="228"/>
      <c r="H1528" s="228"/>
      <c r="I1528" s="229"/>
      <c r="J1528" s="289"/>
      <c r="K1528" s="288"/>
      <c r="L1528" s="288"/>
      <c r="M1528" s="311"/>
      <c r="N1528" s="312"/>
      <c r="O1528" s="311"/>
      <c r="P1528" s="311"/>
      <c r="Q1528" s="311"/>
      <c r="R1528" s="311"/>
      <c r="S1528" s="311"/>
      <c r="T1528" s="311"/>
      <c r="U1528" s="311"/>
      <c r="V1528" s="311"/>
      <c r="W1528" s="311"/>
      <c r="X1528" s="311"/>
      <c r="Y1528" s="311"/>
      <c r="Z1528" s="311"/>
      <c r="AA1528" s="311"/>
      <c r="AB1528" s="311"/>
      <c r="AC1528" s="311"/>
      <c r="AD1528" s="311"/>
      <c r="AE1528" s="311"/>
      <c r="AF1528" s="311"/>
      <c r="AG1528" s="311"/>
      <c r="AH1528" s="311"/>
      <c r="AI1528" s="311"/>
      <c r="AJ1528" s="311"/>
    </row>
    <row r="1529" spans="1:36" s="36" customFormat="1" ht="31.5" x14ac:dyDescent="0.2">
      <c r="A1529" s="33" t="s">
        <v>18</v>
      </c>
      <c r="B1529" s="92" t="s">
        <v>738</v>
      </c>
      <c r="C1529" s="126">
        <v>600</v>
      </c>
      <c r="D1529" s="259">
        <f>D1530</f>
        <v>300</v>
      </c>
      <c r="E1529" s="154"/>
      <c r="F1529" s="227"/>
      <c r="G1529" s="228"/>
      <c r="H1529" s="228"/>
      <c r="I1529" s="229"/>
      <c r="J1529" s="289"/>
      <c r="K1529" s="288"/>
      <c r="L1529" s="288"/>
      <c r="M1529" s="311"/>
      <c r="N1529" s="312"/>
      <c r="O1529" s="311"/>
      <c r="P1529" s="311"/>
      <c r="Q1529" s="311"/>
      <c r="R1529" s="311"/>
      <c r="S1529" s="311"/>
      <c r="T1529" s="311"/>
      <c r="U1529" s="311"/>
      <c r="V1529" s="311"/>
      <c r="W1529" s="311"/>
      <c r="X1529" s="311"/>
      <c r="Y1529" s="311"/>
      <c r="Z1529" s="311"/>
      <c r="AA1529" s="311"/>
      <c r="AB1529" s="311"/>
      <c r="AC1529" s="311"/>
      <c r="AD1529" s="311"/>
      <c r="AE1529" s="311"/>
      <c r="AF1529" s="311"/>
      <c r="AG1529" s="311"/>
      <c r="AH1529" s="311"/>
      <c r="AI1529" s="311"/>
      <c r="AJ1529" s="311"/>
    </row>
    <row r="1530" spans="1:36" s="36" customFormat="1" ht="15.75" x14ac:dyDescent="0.25">
      <c r="A1530" s="14" t="s">
        <v>132</v>
      </c>
      <c r="B1530" s="92" t="s">
        <v>738</v>
      </c>
      <c r="C1530" s="126">
        <v>620</v>
      </c>
      <c r="D1530" s="259">
        <f>D1531</f>
        <v>300</v>
      </c>
      <c r="E1530" s="154"/>
      <c r="F1530" s="227"/>
      <c r="G1530" s="228"/>
      <c r="H1530" s="228"/>
      <c r="I1530" s="229"/>
      <c r="J1530" s="289"/>
      <c r="K1530" s="288"/>
      <c r="L1530" s="288"/>
      <c r="M1530" s="311"/>
      <c r="N1530" s="312"/>
      <c r="O1530" s="311"/>
      <c r="P1530" s="311"/>
      <c r="Q1530" s="311"/>
      <c r="R1530" s="311"/>
      <c r="S1530" s="311"/>
      <c r="T1530" s="311"/>
      <c r="U1530" s="311"/>
      <c r="V1530" s="311"/>
      <c r="W1530" s="311"/>
      <c r="X1530" s="311"/>
      <c r="Y1530" s="311"/>
      <c r="Z1530" s="311"/>
      <c r="AA1530" s="311"/>
      <c r="AB1530" s="311"/>
      <c r="AC1530" s="311"/>
      <c r="AD1530" s="311"/>
      <c r="AE1530" s="311"/>
      <c r="AF1530" s="311"/>
      <c r="AG1530" s="311"/>
      <c r="AH1530" s="311"/>
      <c r="AI1530" s="311"/>
      <c r="AJ1530" s="311"/>
    </row>
    <row r="1531" spans="1:36" s="36" customFormat="1" ht="15.75" x14ac:dyDescent="0.25">
      <c r="A1531" s="14" t="s">
        <v>85</v>
      </c>
      <c r="B1531" s="92" t="s">
        <v>738</v>
      </c>
      <c r="C1531" s="126">
        <v>622</v>
      </c>
      <c r="D1531" s="259">
        <v>300</v>
      </c>
      <c r="E1531" s="154"/>
      <c r="F1531" s="227"/>
      <c r="G1531" s="228"/>
      <c r="H1531" s="228"/>
      <c r="I1531" s="229"/>
      <c r="J1531" s="289"/>
      <c r="K1531" s="288"/>
      <c r="L1531" s="288"/>
      <c r="M1531" s="311"/>
      <c r="N1531" s="312"/>
      <c r="O1531" s="311"/>
      <c r="P1531" s="311"/>
      <c r="Q1531" s="311"/>
      <c r="R1531" s="311"/>
      <c r="S1531" s="311"/>
      <c r="T1531" s="311"/>
      <c r="U1531" s="311"/>
      <c r="V1531" s="311"/>
      <c r="W1531" s="311"/>
      <c r="X1531" s="311"/>
      <c r="Y1531" s="311"/>
      <c r="Z1531" s="311"/>
      <c r="AA1531" s="311"/>
      <c r="AB1531" s="311"/>
      <c r="AC1531" s="311"/>
      <c r="AD1531" s="311"/>
      <c r="AE1531" s="311"/>
      <c r="AF1531" s="311"/>
      <c r="AG1531" s="311"/>
      <c r="AH1531" s="311"/>
      <c r="AI1531" s="311"/>
      <c r="AJ1531" s="311"/>
    </row>
    <row r="1532" spans="1:36" s="36" customFormat="1" ht="15.75" x14ac:dyDescent="0.25">
      <c r="A1532" s="6" t="s">
        <v>192</v>
      </c>
      <c r="B1532" s="86" t="s">
        <v>660</v>
      </c>
      <c r="C1532" s="97"/>
      <c r="D1532" s="254">
        <f t="shared" ref="D1532:D1535" si="167">D1533</f>
        <v>342.2</v>
      </c>
      <c r="E1532" s="151"/>
      <c r="F1532" s="227"/>
      <c r="G1532" s="228"/>
      <c r="H1532" s="228"/>
      <c r="I1532" s="229"/>
      <c r="J1532" s="289"/>
      <c r="K1532" s="288"/>
      <c r="L1532" s="288"/>
      <c r="M1532" s="311"/>
      <c r="N1532" s="312"/>
      <c r="O1532" s="311"/>
      <c r="P1532" s="311"/>
      <c r="Q1532" s="311"/>
      <c r="R1532" s="311"/>
      <c r="S1532" s="311"/>
      <c r="T1532" s="311"/>
      <c r="U1532" s="311"/>
      <c r="V1532" s="311"/>
      <c r="W1532" s="311"/>
      <c r="X1532" s="311"/>
      <c r="Y1532" s="311"/>
      <c r="Z1532" s="311"/>
      <c r="AA1532" s="311"/>
      <c r="AB1532" s="311"/>
      <c r="AC1532" s="311"/>
      <c r="AD1532" s="311"/>
      <c r="AE1532" s="311"/>
      <c r="AF1532" s="311"/>
      <c r="AG1532" s="311"/>
      <c r="AH1532" s="311"/>
      <c r="AI1532" s="311"/>
      <c r="AJ1532" s="311"/>
    </row>
    <row r="1533" spans="1:36" s="36" customFormat="1" ht="15.75" x14ac:dyDescent="0.25">
      <c r="A1533" s="146" t="s">
        <v>466</v>
      </c>
      <c r="B1533" s="90" t="s">
        <v>665</v>
      </c>
      <c r="C1533" s="97"/>
      <c r="D1533" s="256">
        <f t="shared" si="167"/>
        <v>342.2</v>
      </c>
      <c r="E1533" s="153"/>
      <c r="F1533" s="227"/>
      <c r="G1533" s="228"/>
      <c r="H1533" s="228"/>
      <c r="I1533" s="229"/>
      <c r="J1533" s="289"/>
      <c r="K1533" s="288"/>
      <c r="L1533" s="288"/>
      <c r="M1533" s="311"/>
      <c r="N1533" s="312"/>
      <c r="O1533" s="311"/>
      <c r="P1533" s="311"/>
      <c r="Q1533" s="311"/>
      <c r="R1533" s="311"/>
      <c r="S1533" s="311"/>
      <c r="T1533" s="311"/>
      <c r="U1533" s="311"/>
      <c r="V1533" s="311"/>
      <c r="W1533" s="311"/>
      <c r="X1533" s="311"/>
      <c r="Y1533" s="311"/>
      <c r="Z1533" s="311"/>
      <c r="AA1533" s="311"/>
      <c r="AB1533" s="311"/>
      <c r="AC1533" s="311"/>
      <c r="AD1533" s="311"/>
      <c r="AE1533" s="311"/>
      <c r="AF1533" s="311"/>
      <c r="AG1533" s="311"/>
      <c r="AH1533" s="311"/>
      <c r="AI1533" s="311"/>
      <c r="AJ1533" s="311"/>
    </row>
    <row r="1534" spans="1:36" s="36" customFormat="1" ht="31.5" x14ac:dyDescent="0.2">
      <c r="A1534" s="187" t="s">
        <v>532</v>
      </c>
      <c r="B1534" s="92" t="s">
        <v>665</v>
      </c>
      <c r="C1534" s="126">
        <v>200</v>
      </c>
      <c r="D1534" s="259">
        <f t="shared" si="167"/>
        <v>342.2</v>
      </c>
      <c r="E1534" s="154"/>
      <c r="F1534" s="227"/>
      <c r="G1534" s="228"/>
      <c r="H1534" s="228"/>
      <c r="I1534" s="229"/>
      <c r="J1534" s="289"/>
      <c r="K1534" s="288"/>
      <c r="L1534" s="288"/>
      <c r="M1534" s="311"/>
      <c r="N1534" s="312"/>
      <c r="O1534" s="311"/>
      <c r="P1534" s="311"/>
      <c r="Q1534" s="311"/>
      <c r="R1534" s="311"/>
      <c r="S1534" s="311"/>
      <c r="T1534" s="311"/>
      <c r="U1534" s="311"/>
      <c r="V1534" s="311"/>
      <c r="W1534" s="311"/>
      <c r="X1534" s="311"/>
      <c r="Y1534" s="311"/>
      <c r="Z1534" s="311"/>
      <c r="AA1534" s="311"/>
      <c r="AB1534" s="311"/>
      <c r="AC1534" s="311"/>
      <c r="AD1534" s="311"/>
      <c r="AE1534" s="311"/>
      <c r="AF1534" s="311"/>
      <c r="AG1534" s="311"/>
      <c r="AH1534" s="311"/>
      <c r="AI1534" s="311"/>
      <c r="AJ1534" s="311"/>
    </row>
    <row r="1535" spans="1:36" s="36" customFormat="1" ht="31.5" x14ac:dyDescent="0.25">
      <c r="A1535" s="220" t="s">
        <v>17</v>
      </c>
      <c r="B1535" s="92" t="s">
        <v>665</v>
      </c>
      <c r="C1535" s="126">
        <v>240</v>
      </c>
      <c r="D1535" s="259">
        <f t="shared" si="167"/>
        <v>342.2</v>
      </c>
      <c r="E1535" s="154"/>
      <c r="F1535" s="227"/>
      <c r="G1535" s="228"/>
      <c r="H1535" s="228"/>
      <c r="I1535" s="229"/>
      <c r="J1535" s="289"/>
      <c r="K1535" s="288"/>
      <c r="L1535" s="288"/>
      <c r="M1535" s="311"/>
      <c r="N1535" s="312"/>
      <c r="O1535" s="311"/>
      <c r="P1535" s="311"/>
      <c r="Q1535" s="311"/>
      <c r="R1535" s="311"/>
      <c r="S1535" s="311"/>
      <c r="T1535" s="311"/>
      <c r="U1535" s="311"/>
      <c r="V1535" s="311"/>
      <c r="W1535" s="311"/>
      <c r="X1535" s="311"/>
      <c r="Y1535" s="311"/>
      <c r="Z1535" s="311"/>
      <c r="AA1535" s="311"/>
      <c r="AB1535" s="311"/>
      <c r="AC1535" s="311"/>
      <c r="AD1535" s="311"/>
      <c r="AE1535" s="311"/>
      <c r="AF1535" s="311"/>
      <c r="AG1535" s="311"/>
      <c r="AH1535" s="311"/>
      <c r="AI1535" s="311"/>
      <c r="AJ1535" s="311"/>
    </row>
    <row r="1536" spans="1:36" s="36" customFormat="1" ht="15.75" x14ac:dyDescent="0.25">
      <c r="A1536" s="220" t="s">
        <v>801</v>
      </c>
      <c r="B1536" s="92" t="s">
        <v>665</v>
      </c>
      <c r="C1536" s="126">
        <v>244</v>
      </c>
      <c r="D1536" s="259">
        <f>400+42.2-100</f>
        <v>342.2</v>
      </c>
      <c r="E1536" s="154"/>
      <c r="F1536" s="227"/>
      <c r="G1536" s="228"/>
      <c r="H1536" s="228"/>
      <c r="I1536" s="229"/>
      <c r="J1536" s="289"/>
      <c r="K1536" s="288"/>
      <c r="L1536" s="288"/>
      <c r="M1536" s="311"/>
      <c r="N1536" s="312"/>
      <c r="O1536" s="311"/>
      <c r="P1536" s="311"/>
      <c r="Q1536" s="311"/>
      <c r="R1536" s="311"/>
      <c r="S1536" s="311"/>
      <c r="T1536" s="311"/>
      <c r="U1536" s="311"/>
      <c r="V1536" s="311"/>
      <c r="W1536" s="311"/>
      <c r="X1536" s="311"/>
      <c r="Y1536" s="311"/>
      <c r="Z1536" s="311"/>
      <c r="AA1536" s="311"/>
      <c r="AB1536" s="311"/>
      <c r="AC1536" s="311"/>
      <c r="AD1536" s="311"/>
      <c r="AE1536" s="311"/>
      <c r="AF1536" s="311"/>
      <c r="AG1536" s="311"/>
      <c r="AH1536" s="311"/>
      <c r="AI1536" s="311"/>
      <c r="AJ1536" s="311"/>
    </row>
    <row r="1537" spans="1:36" s="36" customFormat="1" ht="15.75" x14ac:dyDescent="0.25">
      <c r="A1537" s="6" t="s">
        <v>739</v>
      </c>
      <c r="B1537" s="86" t="s">
        <v>740</v>
      </c>
      <c r="C1537" s="97"/>
      <c r="D1537" s="254">
        <f>D1538</f>
        <v>4293</v>
      </c>
      <c r="E1537" s="151"/>
      <c r="F1537" s="227"/>
      <c r="G1537" s="228"/>
      <c r="H1537" s="228"/>
      <c r="I1537" s="229"/>
      <c r="J1537" s="289"/>
      <c r="K1537" s="288"/>
      <c r="L1537" s="288"/>
      <c r="M1537" s="311"/>
      <c r="N1537" s="312"/>
      <c r="O1537" s="311"/>
      <c r="P1537" s="311"/>
      <c r="Q1537" s="311"/>
      <c r="R1537" s="311"/>
      <c r="S1537" s="311"/>
      <c r="T1537" s="311"/>
      <c r="U1537" s="311"/>
      <c r="V1537" s="311"/>
      <c r="W1537" s="311"/>
      <c r="X1537" s="311"/>
      <c r="Y1537" s="311"/>
      <c r="Z1537" s="311"/>
      <c r="AA1537" s="311"/>
      <c r="AB1537" s="311"/>
      <c r="AC1537" s="311"/>
      <c r="AD1537" s="311"/>
      <c r="AE1537" s="311"/>
      <c r="AF1537" s="311"/>
      <c r="AG1537" s="311"/>
      <c r="AH1537" s="311"/>
      <c r="AI1537" s="311"/>
      <c r="AJ1537" s="311"/>
    </row>
    <row r="1538" spans="1:36" s="36" customFormat="1" ht="15.75" x14ac:dyDescent="0.25">
      <c r="A1538" s="146" t="s">
        <v>664</v>
      </c>
      <c r="B1538" s="90" t="s">
        <v>741</v>
      </c>
      <c r="C1538" s="97"/>
      <c r="D1538" s="256">
        <f>D1539</f>
        <v>4293</v>
      </c>
      <c r="E1538" s="153"/>
      <c r="F1538" s="227"/>
      <c r="G1538" s="228"/>
      <c r="H1538" s="228"/>
      <c r="I1538" s="229"/>
      <c r="J1538" s="289"/>
      <c r="K1538" s="288"/>
      <c r="L1538" s="288"/>
      <c r="M1538" s="311"/>
      <c r="N1538" s="312"/>
      <c r="O1538" s="311"/>
      <c r="P1538" s="311"/>
      <c r="Q1538" s="311"/>
      <c r="R1538" s="311"/>
      <c r="S1538" s="311"/>
      <c r="T1538" s="311"/>
      <c r="U1538" s="311"/>
      <c r="V1538" s="311"/>
      <c r="W1538" s="311"/>
      <c r="X1538" s="311"/>
      <c r="Y1538" s="311"/>
      <c r="Z1538" s="311"/>
      <c r="AA1538" s="311"/>
      <c r="AB1538" s="311"/>
      <c r="AC1538" s="311"/>
      <c r="AD1538" s="311"/>
      <c r="AE1538" s="311"/>
      <c r="AF1538" s="311"/>
      <c r="AG1538" s="311"/>
      <c r="AH1538" s="311"/>
      <c r="AI1538" s="311"/>
      <c r="AJ1538" s="311"/>
    </row>
    <row r="1539" spans="1:36" s="36" customFormat="1" ht="31.5" x14ac:dyDescent="0.2">
      <c r="A1539" s="33" t="s">
        <v>18</v>
      </c>
      <c r="B1539" s="92" t="s">
        <v>741</v>
      </c>
      <c r="C1539" s="126">
        <v>600</v>
      </c>
      <c r="D1539" s="259">
        <f>D1540</f>
        <v>4293</v>
      </c>
      <c r="E1539" s="154"/>
      <c r="F1539" s="227"/>
      <c r="G1539" s="228"/>
      <c r="H1539" s="228"/>
      <c r="I1539" s="229"/>
      <c r="J1539" s="289"/>
      <c r="K1539" s="288"/>
      <c r="L1539" s="288"/>
      <c r="M1539" s="311"/>
      <c r="N1539" s="312"/>
      <c r="O1539" s="311"/>
      <c r="P1539" s="311"/>
      <c r="Q1539" s="311"/>
      <c r="R1539" s="311"/>
      <c r="S1539" s="311"/>
      <c r="T1539" s="311"/>
      <c r="U1539" s="311"/>
      <c r="V1539" s="311"/>
      <c r="W1539" s="311"/>
      <c r="X1539" s="311"/>
      <c r="Y1539" s="311"/>
      <c r="Z1539" s="311"/>
      <c r="AA1539" s="311"/>
      <c r="AB1539" s="311"/>
      <c r="AC1539" s="311"/>
      <c r="AD1539" s="311"/>
      <c r="AE1539" s="311"/>
      <c r="AF1539" s="311"/>
      <c r="AG1539" s="311"/>
      <c r="AH1539" s="311"/>
      <c r="AI1539" s="311"/>
      <c r="AJ1539" s="311"/>
    </row>
    <row r="1540" spans="1:36" s="36" customFormat="1" ht="15.75" x14ac:dyDescent="0.2">
      <c r="A1540" s="33" t="s">
        <v>24</v>
      </c>
      <c r="B1540" s="92" t="s">
        <v>741</v>
      </c>
      <c r="C1540" s="126">
        <v>610</v>
      </c>
      <c r="D1540" s="259">
        <f>D1541</f>
        <v>4293</v>
      </c>
      <c r="E1540" s="154"/>
      <c r="F1540" s="227"/>
      <c r="G1540" s="228"/>
      <c r="H1540" s="228"/>
      <c r="I1540" s="229"/>
      <c r="J1540" s="289"/>
      <c r="K1540" s="288"/>
      <c r="L1540" s="288"/>
      <c r="M1540" s="311"/>
      <c r="N1540" s="312"/>
      <c r="O1540" s="311"/>
      <c r="P1540" s="311"/>
      <c r="Q1540" s="311"/>
      <c r="R1540" s="311"/>
      <c r="S1540" s="311"/>
      <c r="T1540" s="311"/>
      <c r="U1540" s="311"/>
      <c r="V1540" s="311"/>
      <c r="W1540" s="311"/>
      <c r="X1540" s="311"/>
      <c r="Y1540" s="311"/>
      <c r="Z1540" s="311"/>
      <c r="AA1540" s="311"/>
      <c r="AB1540" s="311"/>
      <c r="AC1540" s="311"/>
      <c r="AD1540" s="311"/>
      <c r="AE1540" s="311"/>
      <c r="AF1540" s="311"/>
      <c r="AG1540" s="311"/>
      <c r="AH1540" s="311"/>
      <c r="AI1540" s="311"/>
      <c r="AJ1540" s="311"/>
    </row>
    <row r="1541" spans="1:36" s="36" customFormat="1" ht="15.75" x14ac:dyDescent="0.25">
      <c r="A1541" s="18" t="s">
        <v>83</v>
      </c>
      <c r="B1541" s="92" t="s">
        <v>741</v>
      </c>
      <c r="C1541" s="126">
        <v>612</v>
      </c>
      <c r="D1541" s="259">
        <v>4293</v>
      </c>
      <c r="E1541" s="154"/>
      <c r="F1541" s="227"/>
      <c r="G1541" s="228"/>
      <c r="H1541" s="228"/>
      <c r="I1541" s="229"/>
      <c r="J1541" s="289"/>
      <c r="K1541" s="288"/>
      <c r="L1541" s="288"/>
      <c r="M1541" s="311"/>
      <c r="N1541" s="312"/>
      <c r="O1541" s="311"/>
      <c r="P1541" s="311"/>
      <c r="Q1541" s="311"/>
      <c r="R1541" s="311"/>
      <c r="S1541" s="311"/>
      <c r="T1541" s="311"/>
      <c r="U1541" s="311"/>
      <c r="V1541" s="311"/>
      <c r="W1541" s="311"/>
      <c r="X1541" s="311"/>
      <c r="Y1541" s="311"/>
      <c r="Z1541" s="311"/>
      <c r="AA1541" s="311"/>
      <c r="AB1541" s="311"/>
      <c r="AC1541" s="311"/>
      <c r="AD1541" s="311"/>
      <c r="AE1541" s="311"/>
      <c r="AF1541" s="311"/>
      <c r="AG1541" s="311"/>
      <c r="AH1541" s="311"/>
      <c r="AI1541" s="311"/>
      <c r="AJ1541" s="311"/>
    </row>
    <row r="1542" spans="1:36" s="36" customFormat="1" ht="31.5" x14ac:dyDescent="0.2">
      <c r="A1542" s="144" t="s">
        <v>1004</v>
      </c>
      <c r="B1542" s="86" t="s">
        <v>1003</v>
      </c>
      <c r="C1542" s="97"/>
      <c r="D1542" s="254">
        <f>D1543</f>
        <v>9047.2000000000007</v>
      </c>
      <c r="E1542" s="151"/>
      <c r="F1542" s="227"/>
      <c r="G1542" s="228"/>
      <c r="H1542" s="228"/>
      <c r="I1542" s="229"/>
      <c r="J1542" s="289"/>
      <c r="K1542" s="288"/>
      <c r="L1542" s="288"/>
      <c r="M1542" s="311"/>
      <c r="N1542" s="312"/>
      <c r="O1542" s="311"/>
      <c r="P1542" s="311"/>
      <c r="Q1542" s="311"/>
      <c r="R1542" s="311"/>
      <c r="S1542" s="311"/>
      <c r="T1542" s="311"/>
      <c r="U1542" s="311"/>
      <c r="V1542" s="311"/>
      <c r="W1542" s="311"/>
      <c r="X1542" s="311"/>
      <c r="Y1542" s="311"/>
      <c r="Z1542" s="311"/>
      <c r="AA1542" s="311"/>
      <c r="AB1542" s="311"/>
      <c r="AC1542" s="311"/>
      <c r="AD1542" s="311"/>
      <c r="AE1542" s="311"/>
      <c r="AF1542" s="311"/>
      <c r="AG1542" s="311"/>
      <c r="AH1542" s="311"/>
      <c r="AI1542" s="311"/>
      <c r="AJ1542" s="311"/>
    </row>
    <row r="1543" spans="1:36" s="36" customFormat="1" ht="15.75" x14ac:dyDescent="0.25">
      <c r="A1543" s="146" t="s">
        <v>1006</v>
      </c>
      <c r="B1543" s="90" t="s">
        <v>1005</v>
      </c>
      <c r="C1543" s="97"/>
      <c r="D1543" s="256">
        <f>D1544</f>
        <v>9047.2000000000007</v>
      </c>
      <c r="E1543" s="153"/>
      <c r="F1543" s="227"/>
      <c r="G1543" s="228"/>
      <c r="H1543" s="228"/>
      <c r="I1543" s="229"/>
      <c r="J1543" s="289"/>
      <c r="K1543" s="288"/>
      <c r="L1543" s="288"/>
      <c r="M1543" s="311"/>
      <c r="N1543" s="312"/>
      <c r="O1543" s="311"/>
      <c r="P1543" s="311"/>
      <c r="Q1543" s="311"/>
      <c r="R1543" s="311"/>
      <c r="S1543" s="311"/>
      <c r="T1543" s="311"/>
      <c r="U1543" s="311"/>
      <c r="V1543" s="311"/>
      <c r="W1543" s="311"/>
      <c r="X1543" s="311"/>
      <c r="Y1543" s="311"/>
      <c r="Z1543" s="311"/>
      <c r="AA1543" s="311"/>
      <c r="AB1543" s="311"/>
      <c r="AC1543" s="311"/>
      <c r="AD1543" s="311"/>
      <c r="AE1543" s="311"/>
      <c r="AF1543" s="311"/>
      <c r="AG1543" s="311"/>
      <c r="AH1543" s="311"/>
      <c r="AI1543" s="311"/>
      <c r="AJ1543" s="311"/>
    </row>
    <row r="1544" spans="1:36" s="36" customFormat="1" ht="31.5" x14ac:dyDescent="0.2">
      <c r="A1544" s="187" t="s">
        <v>532</v>
      </c>
      <c r="B1544" s="92" t="s">
        <v>1005</v>
      </c>
      <c r="C1544" s="126">
        <v>200</v>
      </c>
      <c r="D1544" s="259">
        <f t="shared" ref="D1544:D1545" si="168">D1545</f>
        <v>9047.2000000000007</v>
      </c>
      <c r="E1544" s="154"/>
      <c r="F1544" s="227"/>
      <c r="G1544" s="228"/>
      <c r="H1544" s="228"/>
      <c r="I1544" s="229"/>
      <c r="J1544" s="289"/>
      <c r="K1544" s="288"/>
      <c r="L1544" s="288"/>
      <c r="M1544" s="311"/>
      <c r="N1544" s="312"/>
      <c r="O1544" s="311"/>
      <c r="P1544" s="311"/>
      <c r="Q1544" s="311"/>
      <c r="R1544" s="311"/>
      <c r="S1544" s="311"/>
      <c r="T1544" s="311"/>
      <c r="U1544" s="311"/>
      <c r="V1544" s="311"/>
      <c r="W1544" s="311"/>
      <c r="X1544" s="311"/>
      <c r="Y1544" s="311"/>
      <c r="Z1544" s="311"/>
      <c r="AA1544" s="311"/>
      <c r="AB1544" s="311"/>
      <c r="AC1544" s="311"/>
      <c r="AD1544" s="311"/>
      <c r="AE1544" s="311"/>
      <c r="AF1544" s="311"/>
      <c r="AG1544" s="311"/>
      <c r="AH1544" s="311"/>
      <c r="AI1544" s="311"/>
      <c r="AJ1544" s="311"/>
    </row>
    <row r="1545" spans="1:36" s="36" customFormat="1" ht="31.5" x14ac:dyDescent="0.25">
      <c r="A1545" s="220" t="s">
        <v>17</v>
      </c>
      <c r="B1545" s="92" t="s">
        <v>1005</v>
      </c>
      <c r="C1545" s="126">
        <v>240</v>
      </c>
      <c r="D1545" s="259">
        <f t="shared" si="168"/>
        <v>9047.2000000000007</v>
      </c>
      <c r="E1545" s="154"/>
      <c r="F1545" s="227"/>
      <c r="G1545" s="228"/>
      <c r="H1545" s="228"/>
      <c r="I1545" s="229"/>
      <c r="J1545" s="289"/>
      <c r="K1545" s="288"/>
      <c r="L1545" s="288"/>
      <c r="M1545" s="311"/>
      <c r="N1545" s="312"/>
      <c r="O1545" s="311"/>
      <c r="P1545" s="311"/>
      <c r="Q1545" s="311"/>
      <c r="R1545" s="311"/>
      <c r="S1545" s="311"/>
      <c r="T1545" s="311"/>
      <c r="U1545" s="311"/>
      <c r="V1545" s="311"/>
      <c r="W1545" s="311"/>
      <c r="X1545" s="311"/>
      <c r="Y1545" s="311"/>
      <c r="Z1545" s="311"/>
      <c r="AA1545" s="311"/>
      <c r="AB1545" s="311"/>
      <c r="AC1545" s="311"/>
      <c r="AD1545" s="311"/>
      <c r="AE1545" s="311"/>
      <c r="AF1545" s="311"/>
      <c r="AG1545" s="311"/>
      <c r="AH1545" s="311"/>
      <c r="AI1545" s="311"/>
      <c r="AJ1545" s="311"/>
    </row>
    <row r="1546" spans="1:36" s="36" customFormat="1" ht="15.75" x14ac:dyDescent="0.25">
      <c r="A1546" s="220" t="s">
        <v>801</v>
      </c>
      <c r="B1546" s="92" t="s">
        <v>1005</v>
      </c>
      <c r="C1546" s="126">
        <v>244</v>
      </c>
      <c r="D1546" s="259">
        <v>9047.2000000000007</v>
      </c>
      <c r="E1546" s="154"/>
      <c r="F1546" s="227"/>
      <c r="G1546" s="228"/>
      <c r="H1546" s="228"/>
      <c r="I1546" s="229"/>
      <c r="J1546" s="289"/>
      <c r="K1546" s="288"/>
      <c r="L1546" s="288"/>
      <c r="M1546" s="311"/>
      <c r="N1546" s="312"/>
      <c r="O1546" s="311"/>
      <c r="P1546" s="311"/>
      <c r="Q1546" s="311"/>
      <c r="R1546" s="311"/>
      <c r="S1546" s="311"/>
      <c r="T1546" s="311"/>
      <c r="U1546" s="311"/>
      <c r="V1546" s="311"/>
      <c r="W1546" s="311"/>
      <c r="X1546" s="311"/>
      <c r="Y1546" s="311"/>
      <c r="Z1546" s="311"/>
      <c r="AA1546" s="311"/>
      <c r="AB1546" s="311"/>
      <c r="AC1546" s="311"/>
      <c r="AD1546" s="311"/>
      <c r="AE1546" s="311"/>
      <c r="AF1546" s="311"/>
      <c r="AG1546" s="311"/>
      <c r="AH1546" s="311"/>
      <c r="AI1546" s="311"/>
      <c r="AJ1546" s="311"/>
    </row>
    <row r="1547" spans="1:36" ht="37.5" x14ac:dyDescent="0.3">
      <c r="A1547" s="48" t="s">
        <v>788</v>
      </c>
      <c r="B1547" s="120" t="s">
        <v>197</v>
      </c>
      <c r="C1547" s="118"/>
      <c r="D1547" s="276">
        <f>D1548+D1560+D1554</f>
        <v>216945.47999999998</v>
      </c>
      <c r="E1547" s="73"/>
      <c r="F1547" s="289"/>
      <c r="G1547" s="313"/>
      <c r="H1547" s="313"/>
      <c r="I1547" s="314"/>
      <c r="N1547" s="299"/>
    </row>
    <row r="1548" spans="1:36" ht="31.5" x14ac:dyDescent="0.25">
      <c r="A1548" s="6" t="s">
        <v>570</v>
      </c>
      <c r="B1548" s="86" t="s">
        <v>571</v>
      </c>
      <c r="C1548" s="118"/>
      <c r="D1548" s="254">
        <f>D1549</f>
        <v>153718.68</v>
      </c>
      <c r="E1548" s="151"/>
      <c r="F1548" s="289"/>
      <c r="G1548" s="313"/>
      <c r="H1548" s="313"/>
      <c r="I1548" s="314"/>
    </row>
    <row r="1549" spans="1:36" ht="15.75" x14ac:dyDescent="0.25">
      <c r="A1549" s="6" t="s">
        <v>573</v>
      </c>
      <c r="B1549" s="86" t="s">
        <v>572</v>
      </c>
      <c r="C1549" s="118"/>
      <c r="D1549" s="254">
        <f>D1550</f>
        <v>153718.68</v>
      </c>
      <c r="E1549" s="151"/>
      <c r="F1549" s="289"/>
      <c r="G1549" s="313"/>
      <c r="H1549" s="313"/>
      <c r="I1549" s="314"/>
    </row>
    <row r="1550" spans="1:36" ht="15.75" x14ac:dyDescent="0.2">
      <c r="A1550" s="222" t="s">
        <v>1049</v>
      </c>
      <c r="B1550" s="100" t="s">
        <v>1048</v>
      </c>
      <c r="C1550" s="106"/>
      <c r="D1550" s="259">
        <f t="shared" ref="D1550:D1552" si="169">D1551</f>
        <v>153718.68</v>
      </c>
      <c r="E1550" s="154"/>
      <c r="F1550" s="289"/>
      <c r="G1550" s="313"/>
      <c r="H1550" s="313"/>
      <c r="I1550" s="314"/>
    </row>
    <row r="1551" spans="1:36" ht="31.5" x14ac:dyDescent="0.2">
      <c r="A1551" s="223" t="s">
        <v>356</v>
      </c>
      <c r="B1551" s="100" t="s">
        <v>1048</v>
      </c>
      <c r="C1551" s="106" t="s">
        <v>36</v>
      </c>
      <c r="D1551" s="259">
        <f t="shared" si="169"/>
        <v>153718.68</v>
      </c>
      <c r="E1551" s="154"/>
      <c r="F1551" s="289"/>
      <c r="G1551" s="313"/>
      <c r="H1551" s="313"/>
      <c r="I1551" s="314"/>
    </row>
    <row r="1552" spans="1:36" ht="15.75" x14ac:dyDescent="0.2">
      <c r="A1552" s="224" t="s">
        <v>35</v>
      </c>
      <c r="B1552" s="100" t="s">
        <v>1048</v>
      </c>
      <c r="C1552" s="106">
        <v>410</v>
      </c>
      <c r="D1552" s="259">
        <f t="shared" si="169"/>
        <v>153718.68</v>
      </c>
      <c r="E1552" s="154"/>
      <c r="F1552" s="289"/>
      <c r="G1552" s="313"/>
      <c r="H1552" s="313"/>
      <c r="I1552" s="314"/>
    </row>
    <row r="1553" spans="1:36 16378:16381" ht="31.5" x14ac:dyDescent="0.2">
      <c r="A1553" s="224" t="s">
        <v>96</v>
      </c>
      <c r="B1553" s="100" t="s">
        <v>1048</v>
      </c>
      <c r="C1553" s="106" t="s">
        <v>97</v>
      </c>
      <c r="D1553" s="259">
        <v>153718.68</v>
      </c>
      <c r="E1553" s="154"/>
      <c r="F1553" s="289"/>
      <c r="G1553" s="313"/>
      <c r="H1553" s="313"/>
      <c r="I1553" s="314"/>
    </row>
    <row r="1554" spans="1:36 16378:16381" s="5" customFormat="1" ht="15.75" x14ac:dyDescent="0.25">
      <c r="A1554" s="6" t="s">
        <v>700</v>
      </c>
      <c r="B1554" s="86" t="s">
        <v>701</v>
      </c>
      <c r="C1554" s="93"/>
      <c r="D1554" s="254">
        <f>D1555</f>
        <v>23582.799999999999</v>
      </c>
      <c r="E1554" s="151"/>
      <c r="F1554" s="296"/>
      <c r="G1554" s="297"/>
      <c r="H1554" s="297"/>
      <c r="I1554" s="221"/>
      <c r="J1554" s="296"/>
      <c r="K1554" s="298"/>
      <c r="L1554" s="298"/>
      <c r="M1554" s="298"/>
      <c r="N1554" s="300"/>
      <c r="O1554" s="298"/>
      <c r="P1554" s="298"/>
      <c r="Q1554" s="298"/>
      <c r="R1554" s="298"/>
      <c r="S1554" s="298"/>
      <c r="T1554" s="298"/>
      <c r="U1554" s="298"/>
      <c r="V1554" s="298"/>
      <c r="W1554" s="298"/>
      <c r="X1554" s="298"/>
      <c r="Y1554" s="298"/>
      <c r="Z1554" s="298"/>
      <c r="AA1554" s="298"/>
      <c r="AB1554" s="298"/>
      <c r="AC1554" s="298"/>
      <c r="AD1554" s="298"/>
      <c r="AE1554" s="298"/>
      <c r="AF1554" s="298"/>
      <c r="AG1554" s="298"/>
      <c r="AH1554" s="298"/>
      <c r="AI1554" s="298"/>
      <c r="AJ1554" s="298"/>
    </row>
    <row r="1555" spans="1:36 16378:16381" s="5" customFormat="1" ht="47.25" x14ac:dyDescent="0.25">
      <c r="A1555" s="6" t="s">
        <v>702</v>
      </c>
      <c r="B1555" s="86" t="s">
        <v>703</v>
      </c>
      <c r="C1555" s="93"/>
      <c r="D1555" s="254">
        <f>D1556</f>
        <v>23582.799999999999</v>
      </c>
      <c r="E1555" s="151"/>
      <c r="F1555" s="296"/>
      <c r="G1555" s="297"/>
      <c r="H1555" s="297"/>
      <c r="I1555" s="221"/>
      <c r="J1555" s="296"/>
      <c r="K1555" s="298"/>
      <c r="L1555" s="298"/>
      <c r="M1555" s="298"/>
      <c r="N1555" s="300"/>
      <c r="O1555" s="298"/>
      <c r="P1555" s="298"/>
      <c r="Q1555" s="298"/>
      <c r="R1555" s="298"/>
      <c r="S1555" s="298"/>
      <c r="T1555" s="298"/>
      <c r="U1555" s="298"/>
      <c r="V1555" s="298"/>
      <c r="W1555" s="298"/>
      <c r="X1555" s="298"/>
      <c r="Y1555" s="298"/>
      <c r="Z1555" s="298"/>
      <c r="AA1555" s="298"/>
      <c r="AB1555" s="298"/>
      <c r="AC1555" s="298"/>
      <c r="AD1555" s="298"/>
      <c r="AE1555" s="298"/>
      <c r="AF1555" s="298"/>
      <c r="AG1555" s="298"/>
      <c r="AH1555" s="298"/>
      <c r="AI1555" s="298"/>
      <c r="AJ1555" s="298"/>
    </row>
    <row r="1556" spans="1:36 16378:16381" s="5" customFormat="1" ht="15.75" x14ac:dyDescent="0.25">
      <c r="A1556" s="22" t="s">
        <v>1034</v>
      </c>
      <c r="B1556" s="106" t="s">
        <v>1035</v>
      </c>
      <c r="C1556" s="133"/>
      <c r="D1556" s="257">
        <f>D1557</f>
        <v>23582.799999999999</v>
      </c>
      <c r="E1556" s="154"/>
      <c r="F1556" s="296"/>
      <c r="G1556" s="297"/>
      <c r="H1556" s="297"/>
      <c r="I1556" s="221"/>
      <c r="J1556" s="296"/>
      <c r="K1556" s="298"/>
      <c r="L1556" s="298"/>
      <c r="M1556" s="298"/>
      <c r="N1556" s="300"/>
      <c r="O1556" s="298"/>
      <c r="P1556" s="298"/>
      <c r="Q1556" s="298"/>
      <c r="R1556" s="298"/>
      <c r="S1556" s="298"/>
      <c r="T1556" s="298"/>
      <c r="U1556" s="298"/>
      <c r="V1556" s="298"/>
      <c r="W1556" s="298"/>
      <c r="X1556" s="298"/>
      <c r="Y1556" s="298"/>
      <c r="Z1556" s="298"/>
      <c r="AA1556" s="298"/>
      <c r="AB1556" s="298"/>
      <c r="AC1556" s="298"/>
      <c r="AD1556" s="298"/>
      <c r="AE1556" s="298"/>
      <c r="AF1556" s="298"/>
      <c r="AG1556" s="298"/>
      <c r="AH1556" s="298"/>
      <c r="AI1556" s="298"/>
      <c r="AJ1556" s="298"/>
    </row>
    <row r="1557" spans="1:36 16378:16381" s="5" customFormat="1" ht="15.75" x14ac:dyDescent="0.25">
      <c r="A1557" s="21" t="s">
        <v>22</v>
      </c>
      <c r="B1557" s="106" t="s">
        <v>1035</v>
      </c>
      <c r="C1557" s="91">
        <v>300</v>
      </c>
      <c r="D1557" s="257">
        <f>D1558</f>
        <v>23582.799999999999</v>
      </c>
      <c r="E1557" s="154"/>
      <c r="F1557" s="296"/>
      <c r="G1557" s="297"/>
      <c r="H1557" s="297"/>
      <c r="I1557" s="221"/>
      <c r="J1557" s="296"/>
      <c r="K1557" s="298"/>
      <c r="L1557" s="298"/>
      <c r="M1557" s="298"/>
      <c r="N1557" s="300"/>
      <c r="O1557" s="298"/>
      <c r="P1557" s="298"/>
      <c r="Q1557" s="298"/>
      <c r="R1557" s="298"/>
      <c r="S1557" s="298"/>
      <c r="T1557" s="298"/>
      <c r="U1557" s="298"/>
      <c r="V1557" s="298"/>
      <c r="W1557" s="298"/>
      <c r="X1557" s="298"/>
      <c r="Y1557" s="298"/>
      <c r="Z1557" s="298"/>
      <c r="AA1557" s="298"/>
      <c r="AB1557" s="298"/>
      <c r="AC1557" s="298"/>
      <c r="AD1557" s="298"/>
      <c r="AE1557" s="298"/>
      <c r="AF1557" s="298"/>
      <c r="AG1557" s="298"/>
      <c r="AH1557" s="298"/>
      <c r="AI1557" s="298"/>
      <c r="AJ1557" s="298"/>
    </row>
    <row r="1558" spans="1:36 16378:16381" s="5" customFormat="1" ht="15.75" x14ac:dyDescent="0.25">
      <c r="A1558" s="21" t="s">
        <v>39</v>
      </c>
      <c r="B1558" s="106" t="s">
        <v>1035</v>
      </c>
      <c r="C1558" s="91">
        <v>310</v>
      </c>
      <c r="D1558" s="257">
        <f>D1559</f>
        <v>23582.799999999999</v>
      </c>
      <c r="E1558" s="154"/>
      <c r="F1558" s="296"/>
      <c r="G1558" s="297"/>
      <c r="H1558" s="297"/>
      <c r="I1558" s="221"/>
      <c r="J1558" s="296"/>
      <c r="K1558" s="298"/>
      <c r="L1558" s="298"/>
      <c r="M1558" s="298"/>
      <c r="N1558" s="300"/>
      <c r="O1558" s="298"/>
      <c r="P1558" s="298"/>
      <c r="Q1558" s="298"/>
      <c r="R1558" s="298"/>
      <c r="S1558" s="298"/>
      <c r="T1558" s="298"/>
      <c r="U1558" s="298"/>
      <c r="V1558" s="298"/>
      <c r="W1558" s="298"/>
      <c r="X1558" s="298"/>
      <c r="Y1558" s="298"/>
      <c r="Z1558" s="298"/>
      <c r="AA1558" s="298"/>
      <c r="AB1558" s="298"/>
      <c r="AC1558" s="298"/>
      <c r="AD1558" s="298"/>
      <c r="AE1558" s="298"/>
      <c r="AF1558" s="298"/>
      <c r="AG1558" s="298"/>
      <c r="AH1558" s="298"/>
      <c r="AI1558" s="298"/>
      <c r="AJ1558" s="298"/>
    </row>
    <row r="1559" spans="1:36 16378:16381" s="5" customFormat="1" ht="31.5" x14ac:dyDescent="0.25">
      <c r="A1559" s="21" t="s">
        <v>140</v>
      </c>
      <c r="B1559" s="106" t="s">
        <v>1035</v>
      </c>
      <c r="C1559" s="91">
        <v>313</v>
      </c>
      <c r="D1559" s="257">
        <f>13870-1000+3883.5+11794.3-4653-150-162</f>
        <v>23582.799999999999</v>
      </c>
      <c r="E1559" s="154"/>
      <c r="F1559" s="296"/>
      <c r="G1559" s="297"/>
      <c r="H1559" s="297"/>
      <c r="I1559" s="360"/>
      <c r="J1559" s="296"/>
      <c r="K1559" s="298"/>
      <c r="L1559" s="298"/>
      <c r="M1559" s="298"/>
      <c r="N1559" s="300"/>
      <c r="O1559" s="298"/>
      <c r="P1559" s="298"/>
      <c r="Q1559" s="361"/>
      <c r="R1559" s="298"/>
      <c r="S1559" s="298"/>
      <c r="T1559" s="298"/>
      <c r="U1559" s="298"/>
      <c r="V1559" s="298"/>
      <c r="W1559" s="298"/>
      <c r="X1559" s="298"/>
      <c r="Y1559" s="298"/>
      <c r="Z1559" s="298"/>
      <c r="AA1559" s="298"/>
      <c r="AB1559" s="298"/>
      <c r="AC1559" s="298"/>
      <c r="AD1559" s="298"/>
      <c r="AE1559" s="298"/>
      <c r="AF1559" s="298"/>
      <c r="AG1559" s="298"/>
      <c r="AH1559" s="298"/>
      <c r="AI1559" s="298"/>
      <c r="AJ1559" s="298"/>
    </row>
    <row r="1560" spans="1:36 16378:16381" s="5" customFormat="1" ht="31.5" x14ac:dyDescent="0.25">
      <c r="A1560" s="6" t="s">
        <v>129</v>
      </c>
      <c r="B1560" s="86" t="s">
        <v>200</v>
      </c>
      <c r="C1560" s="118"/>
      <c r="D1560" s="254">
        <f t="shared" ref="D1560:D1561" si="170">D1561</f>
        <v>39644</v>
      </c>
      <c r="E1560" s="151"/>
      <c r="F1560" s="296"/>
      <c r="G1560" s="297"/>
      <c r="H1560" s="297"/>
      <c r="I1560" s="221"/>
      <c r="J1560" s="296"/>
      <c r="K1560" s="298"/>
      <c r="L1560" s="298"/>
      <c r="M1560" s="298"/>
      <c r="N1560" s="300"/>
      <c r="O1560" s="298"/>
      <c r="P1560" s="298"/>
      <c r="Q1560" s="298"/>
      <c r="R1560" s="298"/>
      <c r="S1560" s="298"/>
      <c r="T1560" s="298"/>
      <c r="U1560" s="298"/>
      <c r="V1560" s="298"/>
      <c r="W1560" s="298"/>
      <c r="X1560" s="298"/>
      <c r="Y1560" s="298"/>
      <c r="Z1560" s="298"/>
      <c r="AA1560" s="298"/>
      <c r="AB1560" s="298"/>
      <c r="AC1560" s="298"/>
      <c r="AD1560" s="298"/>
      <c r="AE1560" s="298"/>
      <c r="AF1560" s="298"/>
      <c r="AG1560" s="298"/>
      <c r="AH1560" s="298"/>
      <c r="AI1560" s="298"/>
      <c r="AJ1560" s="298"/>
    </row>
    <row r="1561" spans="1:36 16378:16381" s="5" customFormat="1" ht="47.25" x14ac:dyDescent="0.25">
      <c r="A1561" s="6" t="s">
        <v>198</v>
      </c>
      <c r="B1561" s="86" t="s">
        <v>199</v>
      </c>
      <c r="C1561" s="118"/>
      <c r="D1561" s="254">
        <f t="shared" si="170"/>
        <v>39644</v>
      </c>
      <c r="E1561" s="151"/>
      <c r="F1561" s="296"/>
      <c r="G1561" s="297"/>
      <c r="H1561" s="297"/>
      <c r="I1561" s="221"/>
      <c r="J1561" s="296"/>
      <c r="K1561" s="298"/>
      <c r="L1561" s="298"/>
      <c r="M1561" s="298"/>
      <c r="N1561" s="300"/>
      <c r="O1561" s="298"/>
      <c r="P1561" s="298"/>
      <c r="Q1561" s="298"/>
      <c r="R1561" s="298"/>
      <c r="S1561" s="298"/>
      <c r="T1561" s="298"/>
      <c r="U1561" s="298"/>
      <c r="V1561" s="298"/>
      <c r="W1561" s="298"/>
      <c r="X1561" s="298"/>
      <c r="Y1561" s="298"/>
      <c r="Z1561" s="298"/>
      <c r="AA1561" s="298"/>
      <c r="AB1561" s="298"/>
      <c r="AC1561" s="298"/>
      <c r="AD1561" s="298"/>
      <c r="AE1561" s="298"/>
      <c r="AF1561" s="298"/>
      <c r="AG1561" s="298"/>
      <c r="AH1561" s="298"/>
      <c r="AI1561" s="298"/>
      <c r="AJ1561" s="298"/>
    </row>
    <row r="1562" spans="1:36 16378:16381" s="5" customFormat="1" ht="50.25" customHeight="1" x14ac:dyDescent="0.25">
      <c r="A1562" s="146" t="s">
        <v>201</v>
      </c>
      <c r="B1562" s="110" t="s">
        <v>580</v>
      </c>
      <c r="C1562" s="118"/>
      <c r="D1562" s="261">
        <f t="shared" ref="D1562:D1564" si="171">D1563</f>
        <v>39644</v>
      </c>
      <c r="E1562" s="172"/>
      <c r="F1562" s="296"/>
      <c r="G1562" s="297"/>
      <c r="H1562" s="297"/>
      <c r="I1562" s="221"/>
      <c r="J1562" s="296"/>
      <c r="K1562" s="298"/>
      <c r="L1562" s="298"/>
      <c r="M1562" s="298"/>
      <c r="N1562" s="300"/>
      <c r="O1562" s="298"/>
      <c r="P1562" s="298"/>
      <c r="Q1562" s="298"/>
      <c r="R1562" s="298"/>
      <c r="S1562" s="298"/>
      <c r="T1562" s="298"/>
      <c r="U1562" s="298"/>
      <c r="V1562" s="298"/>
      <c r="W1562" s="298"/>
      <c r="X1562" s="298"/>
      <c r="Y1562" s="298"/>
      <c r="Z1562" s="298"/>
      <c r="AA1562" s="298"/>
      <c r="AB1562" s="298"/>
      <c r="AC1562" s="298"/>
      <c r="AD1562" s="298"/>
      <c r="AE1562" s="298"/>
      <c r="AF1562" s="298"/>
      <c r="AG1562" s="298"/>
      <c r="AH1562" s="298"/>
      <c r="AI1562" s="298"/>
      <c r="AJ1562" s="298"/>
    </row>
    <row r="1563" spans="1:36 16378:16381" s="5" customFormat="1" ht="37.5" customHeight="1" x14ac:dyDescent="0.25">
      <c r="A1563" s="28" t="s">
        <v>356</v>
      </c>
      <c r="B1563" s="109" t="s">
        <v>580</v>
      </c>
      <c r="C1563" s="104">
        <v>400</v>
      </c>
      <c r="D1563" s="258">
        <f t="shared" si="171"/>
        <v>39644</v>
      </c>
      <c r="E1563" s="170"/>
      <c r="F1563" s="296"/>
      <c r="G1563" s="297"/>
      <c r="H1563" s="297"/>
      <c r="I1563" s="221"/>
      <c r="J1563" s="296"/>
      <c r="K1563" s="298"/>
      <c r="L1563" s="298"/>
      <c r="M1563" s="298"/>
      <c r="N1563" s="300"/>
      <c r="O1563" s="298"/>
      <c r="P1563" s="298"/>
      <c r="Q1563" s="298"/>
      <c r="R1563" s="298"/>
      <c r="S1563" s="298"/>
      <c r="T1563" s="298"/>
      <c r="U1563" s="298"/>
      <c r="V1563" s="298"/>
      <c r="W1563" s="298"/>
      <c r="X1563" s="298"/>
      <c r="Y1563" s="298"/>
      <c r="Z1563" s="298"/>
      <c r="AA1563" s="298"/>
      <c r="AB1563" s="298"/>
      <c r="AC1563" s="298"/>
      <c r="AD1563" s="298"/>
      <c r="AE1563" s="298"/>
      <c r="AF1563" s="298"/>
      <c r="AG1563" s="298"/>
      <c r="AH1563" s="298"/>
      <c r="AI1563" s="298"/>
      <c r="AJ1563" s="298"/>
    </row>
    <row r="1564" spans="1:36 16378:16381" s="5" customFormat="1" ht="19.5" customHeight="1" x14ac:dyDescent="0.25">
      <c r="A1564" s="9" t="s">
        <v>59</v>
      </c>
      <c r="B1564" s="109" t="s">
        <v>580</v>
      </c>
      <c r="C1564" s="104">
        <v>410</v>
      </c>
      <c r="D1564" s="258">
        <f t="shared" si="171"/>
        <v>39644</v>
      </c>
      <c r="E1564" s="170"/>
      <c r="F1564" s="296"/>
      <c r="G1564" s="297"/>
      <c r="H1564" s="297"/>
      <c r="I1564" s="221"/>
      <c r="J1564" s="296"/>
      <c r="K1564" s="298"/>
      <c r="L1564" s="298"/>
      <c r="M1564" s="298"/>
      <c r="N1564" s="300"/>
      <c r="O1564" s="298"/>
      <c r="P1564" s="298"/>
      <c r="Q1564" s="298"/>
      <c r="R1564" s="298"/>
      <c r="S1564" s="298"/>
      <c r="T1564" s="298"/>
      <c r="U1564" s="298"/>
      <c r="V1564" s="298"/>
      <c r="W1564" s="298"/>
      <c r="X1564" s="298"/>
      <c r="Y1564" s="298"/>
      <c r="Z1564" s="298"/>
      <c r="AA1564" s="298"/>
      <c r="AB1564" s="298"/>
      <c r="AC1564" s="298"/>
      <c r="AD1564" s="298"/>
      <c r="AE1564" s="298"/>
      <c r="AF1564" s="298"/>
      <c r="AG1564" s="298"/>
      <c r="AH1564" s="298"/>
      <c r="AI1564" s="298"/>
      <c r="AJ1564" s="298"/>
    </row>
    <row r="1565" spans="1:36 16378:16381" s="5" customFormat="1" ht="38.25" customHeight="1" x14ac:dyDescent="0.25">
      <c r="A1565" s="220" t="s">
        <v>130</v>
      </c>
      <c r="B1565" s="109" t="s">
        <v>580</v>
      </c>
      <c r="C1565" s="104">
        <v>412</v>
      </c>
      <c r="D1565" s="258">
        <f>37387-1708+3965</f>
        <v>39644</v>
      </c>
      <c r="E1565" s="170"/>
      <c r="F1565" s="296"/>
      <c r="G1565" s="297"/>
      <c r="H1565" s="297"/>
      <c r="I1565" s="221"/>
      <c r="J1565" s="362"/>
      <c r="K1565" s="298"/>
      <c r="L1565" s="298"/>
      <c r="M1565" s="298"/>
      <c r="N1565" s="300"/>
      <c r="O1565" s="298"/>
      <c r="P1565" s="298"/>
      <c r="Q1565" s="298"/>
      <c r="R1565" s="298"/>
      <c r="S1565" s="298"/>
      <c r="T1565" s="298"/>
      <c r="U1565" s="298"/>
      <c r="V1565" s="298"/>
      <c r="W1565" s="298"/>
      <c r="X1565" s="298"/>
      <c r="Y1565" s="298"/>
      <c r="Z1565" s="298"/>
      <c r="AA1565" s="298"/>
      <c r="AB1565" s="298"/>
      <c r="AC1565" s="298"/>
      <c r="AD1565" s="298"/>
      <c r="AE1565" s="298"/>
      <c r="AF1565" s="298"/>
      <c r="AG1565" s="298"/>
      <c r="AH1565" s="298"/>
      <c r="AI1565" s="298"/>
      <c r="AJ1565" s="298"/>
    </row>
    <row r="1566" spans="1:36 16378:16381" s="5" customFormat="1" ht="74.25" customHeight="1" x14ac:dyDescent="0.2">
      <c r="A1566" s="4" t="s">
        <v>658</v>
      </c>
      <c r="B1566" s="84" t="s">
        <v>237</v>
      </c>
      <c r="C1566" s="85"/>
      <c r="D1566" s="253">
        <f>D1567+D1600</f>
        <v>61545</v>
      </c>
      <c r="E1566" s="298"/>
      <c r="F1566" s="298"/>
      <c r="G1566" s="298"/>
      <c r="H1566" s="298"/>
      <c r="I1566" s="324"/>
      <c r="J1566" s="296"/>
      <c r="K1566" s="298"/>
      <c r="L1566" s="298"/>
      <c r="M1566" s="298"/>
      <c r="N1566" s="299"/>
      <c r="O1566" s="298"/>
      <c r="P1566" s="298"/>
      <c r="Q1566" s="298"/>
      <c r="R1566" s="298"/>
      <c r="S1566" s="298"/>
      <c r="T1566" s="298"/>
      <c r="U1566" s="298"/>
      <c r="V1566" s="298"/>
      <c r="W1566" s="298"/>
      <c r="X1566" s="298"/>
      <c r="Y1566" s="298"/>
      <c r="Z1566" s="298"/>
      <c r="AA1566" s="298"/>
      <c r="AB1566" s="298"/>
      <c r="AC1566" s="298"/>
      <c r="AD1566" s="298"/>
      <c r="AE1566" s="298"/>
      <c r="AF1566" s="298"/>
      <c r="AG1566" s="298"/>
      <c r="AH1566" s="298"/>
      <c r="AI1566" s="298"/>
      <c r="AJ1566" s="298"/>
      <c r="XEX1566" s="36"/>
      <c r="XEY1566" s="36"/>
      <c r="XEZ1566" s="1"/>
      <c r="XFA1566" s="1"/>
    </row>
    <row r="1567" spans="1:36 16378:16381" s="5" customFormat="1" ht="63" x14ac:dyDescent="0.25">
      <c r="A1567" s="6" t="s">
        <v>789</v>
      </c>
      <c r="B1567" s="86" t="s">
        <v>238</v>
      </c>
      <c r="C1567" s="118"/>
      <c r="D1567" s="254">
        <f>D1568+D1572+D1576+D1580+D1584+D1588+D1592+D1596</f>
        <v>60645</v>
      </c>
      <c r="E1567" s="151"/>
      <c r="F1567" s="296"/>
      <c r="G1567" s="297"/>
      <c r="H1567" s="297"/>
      <c r="I1567" s="221"/>
      <c r="J1567" s="296"/>
      <c r="K1567" s="298"/>
      <c r="L1567" s="298"/>
      <c r="M1567" s="298"/>
      <c r="N1567" s="300"/>
      <c r="O1567" s="298"/>
      <c r="P1567" s="298"/>
      <c r="Q1567" s="298"/>
      <c r="R1567" s="298"/>
      <c r="S1567" s="298"/>
      <c r="T1567" s="298"/>
      <c r="U1567" s="298"/>
      <c r="V1567" s="298"/>
      <c r="W1567" s="298"/>
      <c r="X1567" s="298"/>
      <c r="Y1567" s="298"/>
      <c r="Z1567" s="298"/>
      <c r="AA1567" s="298"/>
      <c r="AB1567" s="298"/>
      <c r="AC1567" s="298"/>
      <c r="AD1567" s="298"/>
      <c r="AE1567" s="298"/>
      <c r="AF1567" s="298"/>
      <c r="AG1567" s="298"/>
      <c r="AH1567" s="298"/>
      <c r="AI1567" s="298"/>
      <c r="AJ1567" s="298"/>
    </row>
    <row r="1568" spans="1:36 16378:16381" s="5" customFormat="1" ht="31.5" x14ac:dyDescent="0.25">
      <c r="A1568" s="8" t="s">
        <v>126</v>
      </c>
      <c r="B1568" s="96" t="s">
        <v>239</v>
      </c>
      <c r="C1568" s="118"/>
      <c r="D1568" s="239">
        <f t="shared" ref="D1568:D1570" si="172">D1569</f>
        <v>18492</v>
      </c>
      <c r="E1568" s="153"/>
      <c r="F1568" s="296"/>
      <c r="G1568" s="297"/>
      <c r="H1568" s="297"/>
      <c r="I1568" s="221"/>
      <c r="J1568" s="296"/>
      <c r="K1568" s="298"/>
      <c r="L1568" s="298"/>
      <c r="M1568" s="298"/>
      <c r="N1568" s="300"/>
      <c r="O1568" s="298"/>
      <c r="P1568" s="298"/>
      <c r="Q1568" s="298"/>
      <c r="R1568" s="298"/>
      <c r="S1568" s="298"/>
      <c r="T1568" s="298"/>
      <c r="U1568" s="298"/>
      <c r="V1568" s="298"/>
      <c r="W1568" s="298"/>
      <c r="X1568" s="298"/>
      <c r="Y1568" s="298"/>
      <c r="Z1568" s="298"/>
      <c r="AA1568" s="298"/>
      <c r="AB1568" s="298"/>
      <c r="AC1568" s="298"/>
      <c r="AD1568" s="298"/>
      <c r="AE1568" s="298"/>
      <c r="AF1568" s="298"/>
      <c r="AG1568" s="298"/>
      <c r="AH1568" s="298"/>
      <c r="AI1568" s="298"/>
      <c r="AJ1568" s="298"/>
    </row>
    <row r="1569" spans="1:36" s="5" customFormat="1" ht="31.5" x14ac:dyDescent="0.2">
      <c r="A1569" s="187" t="s">
        <v>532</v>
      </c>
      <c r="B1569" s="91" t="s">
        <v>239</v>
      </c>
      <c r="C1569" s="91" t="s">
        <v>15</v>
      </c>
      <c r="D1569" s="264">
        <f t="shared" si="172"/>
        <v>18492</v>
      </c>
      <c r="E1569" s="154"/>
      <c r="F1569" s="296"/>
      <c r="G1569" s="297"/>
      <c r="H1569" s="297"/>
      <c r="I1569" s="221"/>
      <c r="J1569" s="296"/>
      <c r="K1569" s="298"/>
      <c r="L1569" s="298"/>
      <c r="M1569" s="298"/>
      <c r="N1569" s="300"/>
      <c r="O1569" s="298"/>
      <c r="P1569" s="298"/>
      <c r="Q1569" s="298"/>
      <c r="R1569" s="298"/>
      <c r="S1569" s="298"/>
      <c r="T1569" s="298"/>
      <c r="U1569" s="298"/>
      <c r="V1569" s="298"/>
      <c r="W1569" s="298"/>
      <c r="X1569" s="298"/>
      <c r="Y1569" s="298"/>
      <c r="Z1569" s="298"/>
      <c r="AA1569" s="298"/>
      <c r="AB1569" s="298"/>
      <c r="AC1569" s="298"/>
      <c r="AD1569" s="298"/>
      <c r="AE1569" s="298"/>
      <c r="AF1569" s="298"/>
      <c r="AG1569" s="298"/>
      <c r="AH1569" s="298"/>
      <c r="AI1569" s="298"/>
      <c r="AJ1569" s="298"/>
    </row>
    <row r="1570" spans="1:36" s="5" customFormat="1" ht="31.5" x14ac:dyDescent="0.25">
      <c r="A1570" s="42" t="s">
        <v>17</v>
      </c>
      <c r="B1570" s="91" t="s">
        <v>239</v>
      </c>
      <c r="C1570" s="91" t="s">
        <v>16</v>
      </c>
      <c r="D1570" s="264">
        <f t="shared" si="172"/>
        <v>18492</v>
      </c>
      <c r="E1570" s="154"/>
      <c r="F1570" s="296"/>
      <c r="G1570" s="297"/>
      <c r="H1570" s="297"/>
      <c r="I1570" s="221"/>
      <c r="J1570" s="296"/>
      <c r="K1570" s="298"/>
      <c r="L1570" s="298"/>
      <c r="M1570" s="298"/>
      <c r="N1570" s="300"/>
      <c r="O1570" s="298"/>
      <c r="P1570" s="298"/>
      <c r="Q1570" s="298"/>
      <c r="R1570" s="298"/>
      <c r="S1570" s="298"/>
      <c r="T1570" s="298"/>
      <c r="U1570" s="298"/>
      <c r="V1570" s="298"/>
      <c r="W1570" s="298"/>
      <c r="X1570" s="298"/>
      <c r="Y1570" s="298"/>
      <c r="Z1570" s="298"/>
      <c r="AA1570" s="298"/>
      <c r="AB1570" s="298"/>
      <c r="AC1570" s="298"/>
      <c r="AD1570" s="298"/>
      <c r="AE1570" s="298"/>
      <c r="AF1570" s="298"/>
      <c r="AG1570" s="298"/>
      <c r="AH1570" s="298"/>
      <c r="AI1570" s="298"/>
      <c r="AJ1570" s="298"/>
    </row>
    <row r="1571" spans="1:36" s="5" customFormat="1" ht="15.75" x14ac:dyDescent="0.2">
      <c r="A1571" s="64" t="s">
        <v>801</v>
      </c>
      <c r="B1571" s="91" t="s">
        <v>239</v>
      </c>
      <c r="C1571" s="91" t="s">
        <v>78</v>
      </c>
      <c r="D1571" s="264">
        <f>15834+2000+658</f>
        <v>18492</v>
      </c>
      <c r="E1571" s="154"/>
      <c r="F1571" s="296"/>
      <c r="G1571" s="297"/>
      <c r="H1571" s="297"/>
      <c r="I1571" s="221"/>
      <c r="J1571" s="296"/>
      <c r="K1571" s="298"/>
      <c r="L1571" s="298"/>
      <c r="M1571" s="298"/>
      <c r="N1571" s="300"/>
      <c r="O1571" s="298"/>
      <c r="P1571" s="298"/>
      <c r="Q1571" s="298"/>
      <c r="R1571" s="298"/>
      <c r="S1571" s="298"/>
      <c r="T1571" s="298"/>
      <c r="U1571" s="298"/>
      <c r="V1571" s="298"/>
      <c r="W1571" s="298"/>
      <c r="X1571" s="298"/>
      <c r="Y1571" s="298"/>
      <c r="Z1571" s="298"/>
      <c r="AA1571" s="298"/>
      <c r="AB1571" s="298"/>
      <c r="AC1571" s="298"/>
      <c r="AD1571" s="298"/>
      <c r="AE1571" s="298"/>
      <c r="AF1571" s="298"/>
      <c r="AG1571" s="298"/>
      <c r="AH1571" s="298"/>
      <c r="AI1571" s="298"/>
      <c r="AJ1571" s="298"/>
    </row>
    <row r="1572" spans="1:36" s="5" customFormat="1" ht="15.75" x14ac:dyDescent="0.2">
      <c r="A1572" s="65" t="s">
        <v>547</v>
      </c>
      <c r="B1572" s="96" t="s">
        <v>548</v>
      </c>
      <c r="C1572" s="118"/>
      <c r="D1572" s="239">
        <f t="shared" ref="D1572:D1574" si="173">D1573</f>
        <v>500</v>
      </c>
      <c r="E1572" s="153"/>
      <c r="F1572" s="296"/>
      <c r="G1572" s="297"/>
      <c r="H1572" s="297"/>
      <c r="I1572" s="221"/>
      <c r="J1572" s="296"/>
      <c r="K1572" s="298"/>
      <c r="L1572" s="298"/>
      <c r="M1572" s="298"/>
      <c r="N1572" s="300"/>
      <c r="O1572" s="298"/>
      <c r="P1572" s="298"/>
      <c r="Q1572" s="298"/>
      <c r="R1572" s="298"/>
      <c r="S1572" s="298"/>
      <c r="T1572" s="298"/>
      <c r="U1572" s="298"/>
      <c r="V1572" s="298"/>
      <c r="W1572" s="298"/>
      <c r="X1572" s="298"/>
      <c r="Y1572" s="298"/>
      <c r="Z1572" s="298"/>
      <c r="AA1572" s="298"/>
      <c r="AB1572" s="298"/>
      <c r="AC1572" s="298"/>
      <c r="AD1572" s="298"/>
      <c r="AE1572" s="298"/>
      <c r="AF1572" s="298"/>
      <c r="AG1572" s="298"/>
      <c r="AH1572" s="298"/>
      <c r="AI1572" s="298"/>
      <c r="AJ1572" s="298"/>
    </row>
    <row r="1573" spans="1:36" s="5" customFormat="1" ht="31.5" x14ac:dyDescent="0.2">
      <c r="A1573" s="187" t="s">
        <v>532</v>
      </c>
      <c r="B1573" s="91" t="s">
        <v>548</v>
      </c>
      <c r="C1573" s="91" t="s">
        <v>15</v>
      </c>
      <c r="D1573" s="264">
        <f t="shared" si="173"/>
        <v>500</v>
      </c>
      <c r="E1573" s="154"/>
      <c r="F1573" s="296"/>
      <c r="G1573" s="297"/>
      <c r="H1573" s="297"/>
      <c r="I1573" s="221"/>
      <c r="J1573" s="296"/>
      <c r="K1573" s="298"/>
      <c r="L1573" s="298"/>
      <c r="M1573" s="298"/>
      <c r="N1573" s="300"/>
      <c r="O1573" s="298"/>
      <c r="P1573" s="298"/>
      <c r="Q1573" s="298"/>
      <c r="R1573" s="298"/>
      <c r="S1573" s="298"/>
      <c r="T1573" s="298"/>
      <c r="U1573" s="298"/>
      <c r="V1573" s="298"/>
      <c r="W1573" s="298"/>
      <c r="X1573" s="298"/>
      <c r="Y1573" s="298"/>
      <c r="Z1573" s="298"/>
      <c r="AA1573" s="298"/>
      <c r="AB1573" s="298"/>
      <c r="AC1573" s="298"/>
      <c r="AD1573" s="298"/>
      <c r="AE1573" s="298"/>
      <c r="AF1573" s="298"/>
      <c r="AG1573" s="298"/>
      <c r="AH1573" s="298"/>
      <c r="AI1573" s="298"/>
      <c r="AJ1573" s="298"/>
    </row>
    <row r="1574" spans="1:36" s="5" customFormat="1" ht="31.5" x14ac:dyDescent="0.25">
      <c r="A1574" s="42" t="s">
        <v>17</v>
      </c>
      <c r="B1574" s="91" t="s">
        <v>548</v>
      </c>
      <c r="C1574" s="91" t="s">
        <v>16</v>
      </c>
      <c r="D1574" s="264">
        <f t="shared" si="173"/>
        <v>500</v>
      </c>
      <c r="E1574" s="154"/>
      <c r="F1574" s="296"/>
      <c r="G1574" s="297"/>
      <c r="H1574" s="297"/>
      <c r="I1574" s="221"/>
      <c r="J1574" s="296"/>
      <c r="K1574" s="298"/>
      <c r="L1574" s="298"/>
      <c r="M1574" s="298"/>
      <c r="N1574" s="300"/>
      <c r="O1574" s="298"/>
      <c r="P1574" s="298"/>
      <c r="Q1574" s="298"/>
      <c r="R1574" s="298"/>
      <c r="S1574" s="298"/>
      <c r="T1574" s="298"/>
      <c r="U1574" s="298"/>
      <c r="V1574" s="298"/>
      <c r="W1574" s="298"/>
      <c r="X1574" s="298"/>
      <c r="Y1574" s="298"/>
      <c r="Z1574" s="298"/>
      <c r="AA1574" s="298"/>
      <c r="AB1574" s="298"/>
      <c r="AC1574" s="298"/>
      <c r="AD1574" s="298"/>
      <c r="AE1574" s="298"/>
      <c r="AF1574" s="298"/>
      <c r="AG1574" s="298"/>
      <c r="AH1574" s="298"/>
      <c r="AI1574" s="298"/>
      <c r="AJ1574" s="298"/>
    </row>
    <row r="1575" spans="1:36" s="5" customFormat="1" ht="15.75" x14ac:dyDescent="0.2">
      <c r="A1575" s="64" t="s">
        <v>801</v>
      </c>
      <c r="B1575" s="91" t="s">
        <v>548</v>
      </c>
      <c r="C1575" s="91" t="s">
        <v>78</v>
      </c>
      <c r="D1575" s="264">
        <v>500</v>
      </c>
      <c r="E1575" s="154"/>
      <c r="F1575" s="296"/>
      <c r="G1575" s="297"/>
      <c r="H1575" s="297"/>
      <c r="I1575" s="221"/>
      <c r="J1575" s="296"/>
      <c r="K1575" s="298"/>
      <c r="L1575" s="298"/>
      <c r="M1575" s="298"/>
      <c r="N1575" s="300"/>
      <c r="O1575" s="298"/>
      <c r="P1575" s="298"/>
      <c r="Q1575" s="298"/>
      <c r="R1575" s="298"/>
      <c r="S1575" s="298"/>
      <c r="T1575" s="298"/>
      <c r="U1575" s="298"/>
      <c r="V1575" s="298"/>
      <c r="W1575" s="298"/>
      <c r="X1575" s="298"/>
      <c r="Y1575" s="298"/>
      <c r="Z1575" s="298"/>
      <c r="AA1575" s="298"/>
      <c r="AB1575" s="298"/>
      <c r="AC1575" s="298"/>
      <c r="AD1575" s="298"/>
      <c r="AE1575" s="298"/>
      <c r="AF1575" s="298"/>
      <c r="AG1575" s="298"/>
      <c r="AH1575" s="298"/>
      <c r="AI1575" s="298"/>
      <c r="AJ1575" s="298"/>
    </row>
    <row r="1576" spans="1:36" s="5" customFormat="1" ht="27" customHeight="1" x14ac:dyDescent="0.2">
      <c r="A1576" s="65" t="s">
        <v>604</v>
      </c>
      <c r="B1576" s="96" t="s">
        <v>605</v>
      </c>
      <c r="C1576" s="118"/>
      <c r="D1576" s="239">
        <f t="shared" ref="D1576:D1578" si="174">D1577</f>
        <v>6024</v>
      </c>
      <c r="E1576" s="153"/>
      <c r="F1576" s="296"/>
      <c r="G1576" s="297"/>
      <c r="H1576" s="297"/>
      <c r="I1576" s="221"/>
      <c r="J1576" s="296"/>
      <c r="K1576" s="298"/>
      <c r="L1576" s="298"/>
      <c r="M1576" s="298"/>
      <c r="N1576" s="300"/>
      <c r="O1576" s="298"/>
      <c r="P1576" s="298"/>
      <c r="Q1576" s="298"/>
      <c r="R1576" s="298"/>
      <c r="S1576" s="298"/>
      <c r="T1576" s="298"/>
      <c r="U1576" s="298"/>
      <c r="V1576" s="298"/>
      <c r="W1576" s="298"/>
      <c r="X1576" s="298"/>
      <c r="Y1576" s="298"/>
      <c r="Z1576" s="298"/>
      <c r="AA1576" s="298"/>
      <c r="AB1576" s="298"/>
      <c r="AC1576" s="298"/>
      <c r="AD1576" s="298"/>
      <c r="AE1576" s="298"/>
      <c r="AF1576" s="298"/>
      <c r="AG1576" s="298"/>
      <c r="AH1576" s="298"/>
      <c r="AI1576" s="298"/>
      <c r="AJ1576" s="298"/>
    </row>
    <row r="1577" spans="1:36" s="5" customFormat="1" ht="31.5" x14ac:dyDescent="0.25">
      <c r="A1577" s="17" t="s">
        <v>18</v>
      </c>
      <c r="B1577" s="91" t="s">
        <v>605</v>
      </c>
      <c r="C1577" s="91" t="s">
        <v>20</v>
      </c>
      <c r="D1577" s="264">
        <f t="shared" si="174"/>
        <v>6024</v>
      </c>
      <c r="E1577" s="154"/>
      <c r="F1577" s="296"/>
      <c r="G1577" s="297"/>
      <c r="H1577" s="297"/>
      <c r="I1577" s="221"/>
      <c r="J1577" s="296"/>
      <c r="K1577" s="298"/>
      <c r="L1577" s="298"/>
      <c r="M1577" s="298"/>
      <c r="N1577" s="300"/>
      <c r="O1577" s="298"/>
      <c r="P1577" s="298"/>
      <c r="Q1577" s="298"/>
      <c r="R1577" s="298"/>
      <c r="S1577" s="298"/>
      <c r="T1577" s="298"/>
      <c r="U1577" s="298"/>
      <c r="V1577" s="298"/>
      <c r="W1577" s="298"/>
      <c r="X1577" s="298"/>
      <c r="Y1577" s="298"/>
      <c r="Z1577" s="298"/>
      <c r="AA1577" s="298"/>
      <c r="AB1577" s="298"/>
      <c r="AC1577" s="298"/>
      <c r="AD1577" s="298"/>
      <c r="AE1577" s="298"/>
      <c r="AF1577" s="298"/>
      <c r="AG1577" s="298"/>
      <c r="AH1577" s="298"/>
      <c r="AI1577" s="298"/>
      <c r="AJ1577" s="298"/>
    </row>
    <row r="1578" spans="1:36" s="5" customFormat="1" ht="21" customHeight="1" x14ac:dyDescent="0.25">
      <c r="A1578" s="17" t="s">
        <v>24</v>
      </c>
      <c r="B1578" s="91" t="s">
        <v>605</v>
      </c>
      <c r="C1578" s="91" t="s">
        <v>25</v>
      </c>
      <c r="D1578" s="264">
        <f t="shared" si="174"/>
        <v>6024</v>
      </c>
      <c r="E1578" s="154"/>
      <c r="F1578" s="296"/>
      <c r="G1578" s="297"/>
      <c r="H1578" s="297"/>
      <c r="I1578" s="221"/>
      <c r="J1578" s="296"/>
      <c r="K1578" s="298"/>
      <c r="L1578" s="298"/>
      <c r="M1578" s="298"/>
      <c r="N1578" s="300"/>
      <c r="O1578" s="298"/>
      <c r="P1578" s="298"/>
      <c r="Q1578" s="298"/>
      <c r="R1578" s="298"/>
      <c r="S1578" s="298"/>
      <c r="T1578" s="298"/>
      <c r="U1578" s="298"/>
      <c r="V1578" s="298"/>
      <c r="W1578" s="298"/>
      <c r="X1578" s="298"/>
      <c r="Y1578" s="298"/>
      <c r="Z1578" s="298"/>
      <c r="AA1578" s="298"/>
      <c r="AB1578" s="298"/>
      <c r="AC1578" s="298"/>
      <c r="AD1578" s="298"/>
      <c r="AE1578" s="298"/>
      <c r="AF1578" s="298"/>
      <c r="AG1578" s="298"/>
      <c r="AH1578" s="298"/>
      <c r="AI1578" s="298"/>
      <c r="AJ1578" s="298"/>
    </row>
    <row r="1579" spans="1:36" s="5" customFormat="1" ht="19.149999999999999" customHeight="1" x14ac:dyDescent="0.25">
      <c r="A1579" s="18" t="s">
        <v>83</v>
      </c>
      <c r="B1579" s="91" t="s">
        <v>605</v>
      </c>
      <c r="C1579" s="91" t="s">
        <v>84</v>
      </c>
      <c r="D1579" s="264">
        <f>5824+200</f>
        <v>6024</v>
      </c>
      <c r="E1579" s="154"/>
      <c r="F1579" s="296"/>
      <c r="G1579" s="297"/>
      <c r="H1579" s="297"/>
      <c r="I1579" s="221"/>
      <c r="J1579" s="296"/>
      <c r="K1579" s="298"/>
      <c r="L1579" s="298"/>
      <c r="M1579" s="298"/>
      <c r="N1579" s="300"/>
      <c r="O1579" s="298"/>
      <c r="P1579" s="298"/>
      <c r="Q1579" s="298"/>
      <c r="R1579" s="298"/>
      <c r="S1579" s="298"/>
      <c r="T1579" s="298"/>
      <c r="U1579" s="298"/>
      <c r="V1579" s="298"/>
      <c r="W1579" s="298"/>
      <c r="X1579" s="298"/>
      <c r="Y1579" s="298"/>
      <c r="Z1579" s="298"/>
      <c r="AA1579" s="298"/>
      <c r="AB1579" s="298"/>
      <c r="AC1579" s="298"/>
      <c r="AD1579" s="298"/>
      <c r="AE1579" s="298"/>
      <c r="AF1579" s="298"/>
      <c r="AG1579" s="298"/>
      <c r="AH1579" s="298"/>
      <c r="AI1579" s="298"/>
      <c r="AJ1579" s="298"/>
    </row>
    <row r="1580" spans="1:36" s="5" customFormat="1" ht="19.149999999999999" customHeight="1" x14ac:dyDescent="0.2">
      <c r="A1580" s="65" t="s">
        <v>608</v>
      </c>
      <c r="B1580" s="96" t="s">
        <v>606</v>
      </c>
      <c r="C1580" s="118"/>
      <c r="D1580" s="239">
        <f t="shared" ref="D1580:D1582" si="175">D1581</f>
        <v>2000</v>
      </c>
      <c r="E1580" s="153"/>
      <c r="F1580" s="296"/>
      <c r="G1580" s="297"/>
      <c r="H1580" s="297"/>
      <c r="I1580" s="221"/>
      <c r="J1580" s="296"/>
      <c r="K1580" s="298"/>
      <c r="L1580" s="298"/>
      <c r="M1580" s="298"/>
      <c r="N1580" s="300"/>
      <c r="O1580" s="298"/>
      <c r="P1580" s="298"/>
      <c r="Q1580" s="298"/>
      <c r="R1580" s="298"/>
      <c r="S1580" s="298"/>
      <c r="T1580" s="298"/>
      <c r="U1580" s="298"/>
      <c r="V1580" s="298"/>
      <c r="W1580" s="298"/>
      <c r="X1580" s="298"/>
      <c r="Y1580" s="298"/>
      <c r="Z1580" s="298"/>
      <c r="AA1580" s="298"/>
      <c r="AB1580" s="298"/>
      <c r="AC1580" s="298"/>
      <c r="AD1580" s="298"/>
      <c r="AE1580" s="298"/>
      <c r="AF1580" s="298"/>
      <c r="AG1580" s="298"/>
      <c r="AH1580" s="298"/>
      <c r="AI1580" s="298"/>
      <c r="AJ1580" s="298"/>
    </row>
    <row r="1581" spans="1:36" s="5" customFormat="1" ht="33.6" customHeight="1" x14ac:dyDescent="0.25">
      <c r="A1581" s="17" t="s">
        <v>18</v>
      </c>
      <c r="B1581" s="91" t="s">
        <v>606</v>
      </c>
      <c r="C1581" s="91" t="s">
        <v>20</v>
      </c>
      <c r="D1581" s="264">
        <f t="shared" si="175"/>
        <v>2000</v>
      </c>
      <c r="E1581" s="154"/>
      <c r="F1581" s="296"/>
      <c r="G1581" s="297"/>
      <c r="H1581" s="297"/>
      <c r="I1581" s="221"/>
      <c r="J1581" s="296"/>
      <c r="K1581" s="298"/>
      <c r="L1581" s="298"/>
      <c r="M1581" s="298"/>
      <c r="N1581" s="300"/>
      <c r="O1581" s="298"/>
      <c r="P1581" s="298"/>
      <c r="Q1581" s="298"/>
      <c r="R1581" s="298"/>
      <c r="S1581" s="298"/>
      <c r="T1581" s="298"/>
      <c r="U1581" s="298"/>
      <c r="V1581" s="298"/>
      <c r="W1581" s="298"/>
      <c r="X1581" s="298"/>
      <c r="Y1581" s="298"/>
      <c r="Z1581" s="298"/>
      <c r="AA1581" s="298"/>
      <c r="AB1581" s="298"/>
      <c r="AC1581" s="298"/>
      <c r="AD1581" s="298"/>
      <c r="AE1581" s="298"/>
      <c r="AF1581" s="298"/>
      <c r="AG1581" s="298"/>
      <c r="AH1581" s="298"/>
      <c r="AI1581" s="298"/>
      <c r="AJ1581" s="298"/>
    </row>
    <row r="1582" spans="1:36" s="5" customFormat="1" ht="19.149999999999999" customHeight="1" x14ac:dyDescent="0.25">
      <c r="A1582" s="17" t="s">
        <v>24</v>
      </c>
      <c r="B1582" s="91" t="s">
        <v>606</v>
      </c>
      <c r="C1582" s="91" t="s">
        <v>25</v>
      </c>
      <c r="D1582" s="264">
        <f t="shared" si="175"/>
        <v>2000</v>
      </c>
      <c r="E1582" s="154"/>
      <c r="F1582" s="296"/>
      <c r="G1582" s="297"/>
      <c r="H1582" s="297"/>
      <c r="I1582" s="221"/>
      <c r="J1582" s="296"/>
      <c r="K1582" s="298"/>
      <c r="L1582" s="298"/>
      <c r="M1582" s="298"/>
      <c r="N1582" s="300"/>
      <c r="O1582" s="298"/>
      <c r="P1582" s="298"/>
      <c r="Q1582" s="298"/>
      <c r="R1582" s="298"/>
      <c r="S1582" s="298"/>
      <c r="T1582" s="298"/>
      <c r="U1582" s="298"/>
      <c r="V1582" s="298"/>
      <c r="W1582" s="298"/>
      <c r="X1582" s="298"/>
      <c r="Y1582" s="298"/>
      <c r="Z1582" s="298"/>
      <c r="AA1582" s="298"/>
      <c r="AB1582" s="298"/>
      <c r="AC1582" s="298"/>
      <c r="AD1582" s="298"/>
      <c r="AE1582" s="298"/>
      <c r="AF1582" s="298"/>
      <c r="AG1582" s="298"/>
      <c r="AH1582" s="298"/>
      <c r="AI1582" s="298"/>
      <c r="AJ1582" s="298"/>
    </row>
    <row r="1583" spans="1:36" s="5" customFormat="1" ht="19.149999999999999" customHeight="1" x14ac:dyDescent="0.25">
      <c r="A1583" s="18" t="s">
        <v>83</v>
      </c>
      <c r="B1583" s="91" t="s">
        <v>606</v>
      </c>
      <c r="C1583" s="91" t="s">
        <v>84</v>
      </c>
      <c r="D1583" s="264">
        <v>2000</v>
      </c>
      <c r="E1583" s="154"/>
      <c r="F1583" s="296"/>
      <c r="G1583" s="297"/>
      <c r="H1583" s="297"/>
      <c r="I1583" s="221"/>
      <c r="J1583" s="296"/>
      <c r="K1583" s="298"/>
      <c r="L1583" s="298"/>
      <c r="M1583" s="298"/>
      <c r="N1583" s="300"/>
      <c r="O1583" s="298"/>
      <c r="P1583" s="298"/>
      <c r="Q1583" s="298"/>
      <c r="R1583" s="298"/>
      <c r="S1583" s="298"/>
      <c r="T1583" s="298"/>
      <c r="U1583" s="298"/>
      <c r="V1583" s="298"/>
      <c r="W1583" s="298"/>
      <c r="X1583" s="298"/>
      <c r="Y1583" s="298"/>
      <c r="Z1583" s="298"/>
      <c r="AA1583" s="298"/>
      <c r="AB1583" s="298"/>
      <c r="AC1583" s="298"/>
      <c r="AD1583" s="298"/>
      <c r="AE1583" s="298"/>
      <c r="AF1583" s="298"/>
      <c r="AG1583" s="298"/>
      <c r="AH1583" s="298"/>
      <c r="AI1583" s="298"/>
      <c r="AJ1583" s="298"/>
    </row>
    <row r="1584" spans="1:36" s="5" customFormat="1" ht="47.45" customHeight="1" x14ac:dyDescent="0.2">
      <c r="A1584" s="65" t="s">
        <v>1082</v>
      </c>
      <c r="B1584" s="96" t="s">
        <v>607</v>
      </c>
      <c r="C1584" s="118"/>
      <c r="D1584" s="239">
        <f t="shared" ref="D1584:D1594" si="176">D1585</f>
        <v>2800</v>
      </c>
      <c r="E1584" s="153"/>
      <c r="F1584" s="296"/>
      <c r="G1584" s="297"/>
      <c r="H1584" s="297"/>
      <c r="I1584" s="221"/>
      <c r="J1584" s="296"/>
      <c r="K1584" s="298"/>
      <c r="L1584" s="298"/>
      <c r="M1584" s="298"/>
      <c r="N1584" s="300"/>
      <c r="O1584" s="298"/>
      <c r="P1584" s="298"/>
      <c r="Q1584" s="298"/>
      <c r="R1584" s="298"/>
      <c r="S1584" s="298"/>
      <c r="T1584" s="298"/>
      <c r="U1584" s="298"/>
      <c r="V1584" s="298"/>
      <c r="W1584" s="298"/>
      <c r="X1584" s="298"/>
      <c r="Y1584" s="298"/>
      <c r="Z1584" s="298"/>
      <c r="AA1584" s="298"/>
      <c r="AB1584" s="298"/>
      <c r="AC1584" s="298"/>
      <c r="AD1584" s="298"/>
      <c r="AE1584" s="298"/>
      <c r="AF1584" s="298"/>
      <c r="AG1584" s="298"/>
      <c r="AH1584" s="298"/>
      <c r="AI1584" s="298"/>
      <c r="AJ1584" s="298"/>
    </row>
    <row r="1585" spans="1:36" s="5" customFormat="1" ht="22.15" customHeight="1" x14ac:dyDescent="0.2">
      <c r="A1585" s="187" t="s">
        <v>532</v>
      </c>
      <c r="B1585" s="91" t="s">
        <v>607</v>
      </c>
      <c r="C1585" s="91" t="s">
        <v>15</v>
      </c>
      <c r="D1585" s="264">
        <f t="shared" si="176"/>
        <v>2800</v>
      </c>
      <c r="E1585" s="154"/>
      <c r="F1585" s="296"/>
      <c r="G1585" s="297"/>
      <c r="H1585" s="297"/>
      <c r="I1585" s="221"/>
      <c r="J1585" s="296"/>
      <c r="K1585" s="298"/>
      <c r="L1585" s="298"/>
      <c r="M1585" s="298"/>
      <c r="N1585" s="300"/>
      <c r="O1585" s="298"/>
      <c r="P1585" s="298"/>
      <c r="Q1585" s="298"/>
      <c r="R1585" s="298"/>
      <c r="S1585" s="298"/>
      <c r="T1585" s="298"/>
      <c r="U1585" s="298"/>
      <c r="V1585" s="298"/>
      <c r="W1585" s="298"/>
      <c r="X1585" s="298"/>
      <c r="Y1585" s="298"/>
      <c r="Z1585" s="298"/>
      <c r="AA1585" s="298"/>
      <c r="AB1585" s="298"/>
      <c r="AC1585" s="298"/>
      <c r="AD1585" s="298"/>
      <c r="AE1585" s="298"/>
      <c r="AF1585" s="298"/>
      <c r="AG1585" s="298"/>
      <c r="AH1585" s="298"/>
      <c r="AI1585" s="298"/>
      <c r="AJ1585" s="298"/>
    </row>
    <row r="1586" spans="1:36" s="5" customFormat="1" ht="31.5" x14ac:dyDescent="0.25">
      <c r="A1586" s="42" t="s">
        <v>17</v>
      </c>
      <c r="B1586" s="91" t="s">
        <v>607</v>
      </c>
      <c r="C1586" s="91" t="s">
        <v>16</v>
      </c>
      <c r="D1586" s="264">
        <f t="shared" si="176"/>
        <v>2800</v>
      </c>
      <c r="E1586" s="154"/>
      <c r="F1586" s="296"/>
      <c r="G1586" s="297"/>
      <c r="H1586" s="297"/>
      <c r="I1586" s="221"/>
      <c r="J1586" s="296"/>
      <c r="K1586" s="298"/>
      <c r="L1586" s="298"/>
      <c r="M1586" s="298"/>
      <c r="N1586" s="300"/>
      <c r="O1586" s="298"/>
      <c r="P1586" s="298"/>
      <c r="Q1586" s="298"/>
      <c r="R1586" s="298"/>
      <c r="S1586" s="298"/>
      <c r="T1586" s="298"/>
      <c r="U1586" s="298"/>
      <c r="V1586" s="298"/>
      <c r="W1586" s="298"/>
      <c r="X1586" s="298"/>
      <c r="Y1586" s="298"/>
      <c r="Z1586" s="298"/>
      <c r="AA1586" s="298"/>
      <c r="AB1586" s="298"/>
      <c r="AC1586" s="298"/>
      <c r="AD1586" s="298"/>
      <c r="AE1586" s="298"/>
      <c r="AF1586" s="298"/>
      <c r="AG1586" s="298"/>
      <c r="AH1586" s="298"/>
      <c r="AI1586" s="298"/>
      <c r="AJ1586" s="298"/>
    </row>
    <row r="1587" spans="1:36" s="5" customFormat="1" ht="19.149999999999999" customHeight="1" x14ac:dyDescent="0.2">
      <c r="A1587" s="64" t="s">
        <v>801</v>
      </c>
      <c r="B1587" s="91" t="s">
        <v>607</v>
      </c>
      <c r="C1587" s="91" t="s">
        <v>78</v>
      </c>
      <c r="D1587" s="264">
        <f>2000+3000-200-2000</f>
        <v>2800</v>
      </c>
      <c r="E1587" s="154"/>
      <c r="F1587" s="296"/>
      <c r="G1587" s="297"/>
      <c r="H1587" s="297"/>
      <c r="I1587" s="221"/>
      <c r="J1587" s="296"/>
      <c r="K1587" s="298"/>
      <c r="L1587" s="298"/>
      <c r="M1587" s="298"/>
      <c r="N1587" s="300"/>
      <c r="O1587" s="298"/>
      <c r="P1587" s="298"/>
      <c r="Q1587" s="298"/>
      <c r="R1587" s="298"/>
      <c r="S1587" s="298"/>
      <c r="T1587" s="298"/>
      <c r="U1587" s="298"/>
      <c r="V1587" s="298"/>
      <c r="W1587" s="298"/>
      <c r="X1587" s="298"/>
      <c r="Y1587" s="298"/>
      <c r="Z1587" s="298"/>
      <c r="AA1587" s="298"/>
      <c r="AB1587" s="298"/>
      <c r="AC1587" s="298"/>
      <c r="AD1587" s="298"/>
      <c r="AE1587" s="298"/>
      <c r="AF1587" s="298"/>
      <c r="AG1587" s="298"/>
      <c r="AH1587" s="298"/>
      <c r="AI1587" s="298"/>
      <c r="AJ1587" s="298"/>
    </row>
    <row r="1588" spans="1:36" s="5" customFormat="1" ht="19.149999999999999" customHeight="1" x14ac:dyDescent="0.2">
      <c r="A1588" s="65" t="s">
        <v>127</v>
      </c>
      <c r="B1588" s="96" t="s">
        <v>819</v>
      </c>
      <c r="C1588" s="118"/>
      <c r="D1588" s="239">
        <f t="shared" si="176"/>
        <v>1000</v>
      </c>
      <c r="E1588" s="154"/>
      <c r="F1588" s="296"/>
      <c r="G1588" s="297"/>
      <c r="H1588" s="297"/>
      <c r="I1588" s="221"/>
      <c r="J1588" s="296"/>
      <c r="K1588" s="298"/>
      <c r="L1588" s="298"/>
      <c r="M1588" s="298"/>
      <c r="N1588" s="300"/>
      <c r="O1588" s="298"/>
      <c r="P1588" s="298"/>
      <c r="Q1588" s="298"/>
      <c r="R1588" s="298"/>
      <c r="S1588" s="298"/>
      <c r="T1588" s="298"/>
      <c r="U1588" s="298"/>
      <c r="V1588" s="298"/>
      <c r="W1588" s="298"/>
      <c r="X1588" s="298"/>
      <c r="Y1588" s="298"/>
      <c r="Z1588" s="298"/>
      <c r="AA1588" s="298"/>
      <c r="AB1588" s="298"/>
      <c r="AC1588" s="298"/>
      <c r="AD1588" s="298"/>
      <c r="AE1588" s="298"/>
      <c r="AF1588" s="298"/>
      <c r="AG1588" s="298"/>
      <c r="AH1588" s="298"/>
      <c r="AI1588" s="298"/>
      <c r="AJ1588" s="298"/>
    </row>
    <row r="1589" spans="1:36" s="5" customFormat="1" ht="19.149999999999999" customHeight="1" x14ac:dyDescent="0.2">
      <c r="A1589" s="187" t="s">
        <v>532</v>
      </c>
      <c r="B1589" s="91" t="s">
        <v>819</v>
      </c>
      <c r="C1589" s="91" t="s">
        <v>15</v>
      </c>
      <c r="D1589" s="264">
        <f t="shared" si="176"/>
        <v>1000</v>
      </c>
      <c r="E1589" s="154"/>
      <c r="F1589" s="296"/>
      <c r="G1589" s="297"/>
      <c r="H1589" s="297"/>
      <c r="I1589" s="221"/>
      <c r="J1589" s="296"/>
      <c r="K1589" s="298"/>
      <c r="L1589" s="298"/>
      <c r="M1589" s="298"/>
      <c r="N1589" s="300"/>
      <c r="O1589" s="298"/>
      <c r="P1589" s="298"/>
      <c r="Q1589" s="298"/>
      <c r="R1589" s="298"/>
      <c r="S1589" s="298"/>
      <c r="T1589" s="298"/>
      <c r="U1589" s="298"/>
      <c r="V1589" s="298"/>
      <c r="W1589" s="298"/>
      <c r="X1589" s="298"/>
      <c r="Y1589" s="298"/>
      <c r="Z1589" s="298"/>
      <c r="AA1589" s="298"/>
      <c r="AB1589" s="298"/>
      <c r="AC1589" s="298"/>
      <c r="AD1589" s="298"/>
      <c r="AE1589" s="298"/>
      <c r="AF1589" s="298"/>
      <c r="AG1589" s="298"/>
      <c r="AH1589" s="298"/>
      <c r="AI1589" s="298"/>
      <c r="AJ1589" s="298"/>
    </row>
    <row r="1590" spans="1:36" s="5" customFormat="1" ht="31.5" x14ac:dyDescent="0.25">
      <c r="A1590" s="42" t="s">
        <v>17</v>
      </c>
      <c r="B1590" s="91" t="s">
        <v>819</v>
      </c>
      <c r="C1590" s="91" t="s">
        <v>16</v>
      </c>
      <c r="D1590" s="264">
        <f t="shared" si="176"/>
        <v>1000</v>
      </c>
      <c r="E1590" s="154"/>
      <c r="F1590" s="296"/>
      <c r="G1590" s="297"/>
      <c r="H1590" s="297"/>
      <c r="I1590" s="221"/>
      <c r="J1590" s="296"/>
      <c r="K1590" s="298"/>
      <c r="L1590" s="298"/>
      <c r="M1590" s="298"/>
      <c r="N1590" s="300"/>
      <c r="O1590" s="298"/>
      <c r="P1590" s="298"/>
      <c r="Q1590" s="298"/>
      <c r="R1590" s="298"/>
      <c r="S1590" s="298"/>
      <c r="T1590" s="298"/>
      <c r="U1590" s="298"/>
      <c r="V1590" s="298"/>
      <c r="W1590" s="298"/>
      <c r="X1590" s="298"/>
      <c r="Y1590" s="298"/>
      <c r="Z1590" s="298"/>
      <c r="AA1590" s="298"/>
      <c r="AB1590" s="298"/>
      <c r="AC1590" s="298"/>
      <c r="AD1590" s="298"/>
      <c r="AE1590" s="298"/>
      <c r="AF1590" s="298"/>
      <c r="AG1590" s="298"/>
      <c r="AH1590" s="298"/>
      <c r="AI1590" s="298"/>
      <c r="AJ1590" s="298"/>
    </row>
    <row r="1591" spans="1:36" s="5" customFormat="1" ht="19.149999999999999" customHeight="1" x14ac:dyDescent="0.2">
      <c r="A1591" s="64" t="s">
        <v>801</v>
      </c>
      <c r="B1591" s="91" t="s">
        <v>819</v>
      </c>
      <c r="C1591" s="91" t="s">
        <v>78</v>
      </c>
      <c r="D1591" s="264">
        <v>1000</v>
      </c>
      <c r="E1591" s="154"/>
      <c r="F1591" s="296"/>
      <c r="G1591" s="297"/>
      <c r="H1591" s="297"/>
      <c r="I1591" s="221"/>
      <c r="J1591" s="296"/>
      <c r="K1591" s="298"/>
      <c r="L1591" s="298"/>
      <c r="M1591" s="298"/>
      <c r="N1591" s="300"/>
      <c r="O1591" s="298"/>
      <c r="P1591" s="298"/>
      <c r="Q1591" s="298"/>
      <c r="R1591" s="298"/>
      <c r="S1591" s="298"/>
      <c r="T1591" s="298"/>
      <c r="U1591" s="298"/>
      <c r="V1591" s="298"/>
      <c r="W1591" s="298"/>
      <c r="X1591" s="298"/>
      <c r="Y1591" s="298"/>
      <c r="Z1591" s="298"/>
      <c r="AA1591" s="298"/>
      <c r="AB1591" s="298"/>
      <c r="AC1591" s="298"/>
      <c r="AD1591" s="298"/>
      <c r="AE1591" s="298"/>
      <c r="AF1591" s="298"/>
      <c r="AG1591" s="298"/>
      <c r="AH1591" s="298"/>
      <c r="AI1591" s="298"/>
      <c r="AJ1591" s="298"/>
    </row>
    <row r="1592" spans="1:36" s="5" customFormat="1" ht="33" customHeight="1" x14ac:dyDescent="0.2">
      <c r="A1592" s="65" t="s">
        <v>821</v>
      </c>
      <c r="B1592" s="96" t="s">
        <v>820</v>
      </c>
      <c r="C1592" s="118"/>
      <c r="D1592" s="239">
        <f t="shared" si="176"/>
        <v>7000</v>
      </c>
      <c r="E1592" s="154"/>
      <c r="F1592" s="296"/>
      <c r="G1592" s="297"/>
      <c r="H1592" s="297"/>
      <c r="I1592" s="221"/>
      <c r="J1592" s="296"/>
      <c r="K1592" s="298"/>
      <c r="L1592" s="298"/>
      <c r="M1592" s="298"/>
      <c r="N1592" s="300"/>
      <c r="O1592" s="298"/>
      <c r="P1592" s="298"/>
      <c r="Q1592" s="298"/>
      <c r="R1592" s="298"/>
      <c r="S1592" s="298"/>
      <c r="T1592" s="298"/>
      <c r="U1592" s="298"/>
      <c r="V1592" s="298"/>
      <c r="W1592" s="298"/>
      <c r="X1592" s="298"/>
      <c r="Y1592" s="298"/>
      <c r="Z1592" s="298"/>
      <c r="AA1592" s="298"/>
      <c r="AB1592" s="298"/>
      <c r="AC1592" s="298"/>
      <c r="AD1592" s="298"/>
      <c r="AE1592" s="298"/>
      <c r="AF1592" s="298"/>
      <c r="AG1592" s="298"/>
      <c r="AH1592" s="298"/>
      <c r="AI1592" s="298"/>
      <c r="AJ1592" s="298"/>
    </row>
    <row r="1593" spans="1:36" s="5" customFormat="1" ht="19.149999999999999" customHeight="1" x14ac:dyDescent="0.2">
      <c r="A1593" s="187" t="s">
        <v>532</v>
      </c>
      <c r="B1593" s="91" t="s">
        <v>820</v>
      </c>
      <c r="C1593" s="91" t="s">
        <v>15</v>
      </c>
      <c r="D1593" s="264">
        <f t="shared" si="176"/>
        <v>7000</v>
      </c>
      <c r="E1593" s="154"/>
      <c r="F1593" s="296"/>
      <c r="G1593" s="297"/>
      <c r="H1593" s="297"/>
      <c r="I1593" s="221"/>
      <c r="J1593" s="296"/>
      <c r="K1593" s="298"/>
      <c r="L1593" s="298"/>
      <c r="M1593" s="298"/>
      <c r="N1593" s="300"/>
      <c r="O1593" s="298"/>
      <c r="P1593" s="298"/>
      <c r="Q1593" s="298"/>
      <c r="R1593" s="298"/>
      <c r="S1593" s="298"/>
      <c r="T1593" s="298"/>
      <c r="U1593" s="298"/>
      <c r="V1593" s="298"/>
      <c r="W1593" s="298"/>
      <c r="X1593" s="298"/>
      <c r="Y1593" s="298"/>
      <c r="Z1593" s="298"/>
      <c r="AA1593" s="298"/>
      <c r="AB1593" s="298"/>
      <c r="AC1593" s="298"/>
      <c r="AD1593" s="298"/>
      <c r="AE1593" s="298"/>
      <c r="AF1593" s="298"/>
      <c r="AG1593" s="298"/>
      <c r="AH1593" s="298"/>
      <c r="AI1593" s="298"/>
      <c r="AJ1593" s="298"/>
    </row>
    <row r="1594" spans="1:36" s="5" customFormat="1" ht="31.5" x14ac:dyDescent="0.25">
      <c r="A1594" s="42" t="s">
        <v>17</v>
      </c>
      <c r="B1594" s="91" t="s">
        <v>820</v>
      </c>
      <c r="C1594" s="91" t="s">
        <v>16</v>
      </c>
      <c r="D1594" s="264">
        <f t="shared" si="176"/>
        <v>7000</v>
      </c>
      <c r="E1594" s="154"/>
      <c r="F1594" s="296"/>
      <c r="G1594" s="297"/>
      <c r="H1594" s="297"/>
      <c r="I1594" s="221"/>
      <c r="J1594" s="296"/>
      <c r="K1594" s="298"/>
      <c r="L1594" s="298"/>
      <c r="M1594" s="298"/>
      <c r="N1594" s="300"/>
      <c r="O1594" s="298"/>
      <c r="P1594" s="298"/>
      <c r="Q1594" s="298"/>
      <c r="R1594" s="298"/>
      <c r="S1594" s="298"/>
      <c r="T1594" s="298"/>
      <c r="U1594" s="298"/>
      <c r="V1594" s="298"/>
      <c r="W1594" s="298"/>
      <c r="X1594" s="298"/>
      <c r="Y1594" s="298"/>
      <c r="Z1594" s="298"/>
      <c r="AA1594" s="298"/>
      <c r="AB1594" s="298"/>
      <c r="AC1594" s="298"/>
      <c r="AD1594" s="298"/>
      <c r="AE1594" s="298"/>
      <c r="AF1594" s="298"/>
      <c r="AG1594" s="298"/>
      <c r="AH1594" s="298"/>
      <c r="AI1594" s="298"/>
      <c r="AJ1594" s="298"/>
    </row>
    <row r="1595" spans="1:36" s="5" customFormat="1" ht="19.149999999999999" customHeight="1" x14ac:dyDescent="0.2">
      <c r="A1595" s="64" t="s">
        <v>801</v>
      </c>
      <c r="B1595" s="91" t="s">
        <v>820</v>
      </c>
      <c r="C1595" s="91" t="s">
        <v>78</v>
      </c>
      <c r="D1595" s="264">
        <v>7000</v>
      </c>
      <c r="E1595" s="154"/>
      <c r="F1595" s="296"/>
      <c r="G1595" s="297"/>
      <c r="H1595" s="297"/>
      <c r="I1595" s="221"/>
      <c r="J1595" s="296"/>
      <c r="K1595" s="298"/>
      <c r="L1595" s="298"/>
      <c r="M1595" s="298"/>
      <c r="N1595" s="300"/>
      <c r="O1595" s="298"/>
      <c r="P1595" s="298"/>
      <c r="Q1595" s="298"/>
      <c r="R1595" s="298"/>
      <c r="S1595" s="298"/>
      <c r="T1595" s="298"/>
      <c r="U1595" s="298"/>
      <c r="V1595" s="298"/>
      <c r="W1595" s="298"/>
      <c r="X1595" s="298"/>
      <c r="Y1595" s="298"/>
      <c r="Z1595" s="298"/>
      <c r="AA1595" s="298"/>
      <c r="AB1595" s="298"/>
      <c r="AC1595" s="298"/>
      <c r="AD1595" s="298"/>
      <c r="AE1595" s="298"/>
      <c r="AF1595" s="298"/>
      <c r="AG1595" s="298"/>
      <c r="AH1595" s="298"/>
      <c r="AI1595" s="298"/>
      <c r="AJ1595" s="298"/>
    </row>
    <row r="1596" spans="1:36" s="5" customFormat="1" ht="19.149999999999999" customHeight="1" x14ac:dyDescent="0.2">
      <c r="A1596" s="65" t="s">
        <v>579</v>
      </c>
      <c r="B1596" s="96" t="s">
        <v>578</v>
      </c>
      <c r="C1596" s="118"/>
      <c r="D1596" s="239">
        <f t="shared" ref="D1596:D1598" si="177">D1597</f>
        <v>22829</v>
      </c>
      <c r="E1596" s="153"/>
      <c r="F1596" s="296"/>
      <c r="G1596" s="297"/>
      <c r="H1596" s="297"/>
      <c r="I1596" s="221"/>
      <c r="J1596" s="296"/>
      <c r="K1596" s="298"/>
      <c r="L1596" s="298"/>
      <c r="M1596" s="298"/>
      <c r="N1596" s="300"/>
      <c r="O1596" s="298"/>
      <c r="P1596" s="298"/>
      <c r="Q1596" s="298"/>
      <c r="R1596" s="298"/>
      <c r="S1596" s="298"/>
      <c r="T1596" s="298"/>
      <c r="U1596" s="298"/>
      <c r="V1596" s="298"/>
      <c r="W1596" s="298"/>
      <c r="X1596" s="298"/>
      <c r="Y1596" s="298"/>
      <c r="Z1596" s="298"/>
      <c r="AA1596" s="298"/>
      <c r="AB1596" s="298"/>
      <c r="AC1596" s="298"/>
      <c r="AD1596" s="298"/>
      <c r="AE1596" s="298"/>
      <c r="AF1596" s="298"/>
      <c r="AG1596" s="298"/>
      <c r="AH1596" s="298"/>
      <c r="AI1596" s="298"/>
      <c r="AJ1596" s="298"/>
    </row>
    <row r="1597" spans="1:36" s="5" customFormat="1" ht="36" customHeight="1" x14ac:dyDescent="0.25">
      <c r="A1597" s="17" t="s">
        <v>18</v>
      </c>
      <c r="B1597" s="91" t="s">
        <v>578</v>
      </c>
      <c r="C1597" s="91" t="s">
        <v>20</v>
      </c>
      <c r="D1597" s="264">
        <f t="shared" si="177"/>
        <v>22829</v>
      </c>
      <c r="E1597" s="154"/>
      <c r="F1597" s="296"/>
      <c r="G1597" s="297"/>
      <c r="H1597" s="297"/>
      <c r="I1597" s="221"/>
      <c r="J1597" s="296"/>
      <c r="K1597" s="298"/>
      <c r="L1597" s="298"/>
      <c r="M1597" s="298"/>
      <c r="N1597" s="300"/>
      <c r="O1597" s="298"/>
      <c r="P1597" s="298"/>
      <c r="Q1597" s="298"/>
      <c r="R1597" s="298"/>
      <c r="S1597" s="298"/>
      <c r="T1597" s="298"/>
      <c r="U1597" s="298"/>
      <c r="V1597" s="298"/>
      <c r="W1597" s="298"/>
      <c r="X1597" s="298"/>
      <c r="Y1597" s="298"/>
      <c r="Z1597" s="298"/>
      <c r="AA1597" s="298"/>
      <c r="AB1597" s="298"/>
      <c r="AC1597" s="298"/>
      <c r="AD1597" s="298"/>
      <c r="AE1597" s="298"/>
      <c r="AF1597" s="298"/>
      <c r="AG1597" s="298"/>
      <c r="AH1597" s="298"/>
      <c r="AI1597" s="298"/>
      <c r="AJ1597" s="298"/>
    </row>
    <row r="1598" spans="1:36" s="5" customFormat="1" ht="19.149999999999999" customHeight="1" x14ac:dyDescent="0.25">
      <c r="A1598" s="17" t="s">
        <v>24</v>
      </c>
      <c r="B1598" s="91" t="s">
        <v>578</v>
      </c>
      <c r="C1598" s="91" t="s">
        <v>25</v>
      </c>
      <c r="D1598" s="264">
        <f t="shared" si="177"/>
        <v>22829</v>
      </c>
      <c r="E1598" s="154"/>
      <c r="F1598" s="296"/>
      <c r="G1598" s="297"/>
      <c r="H1598" s="297"/>
      <c r="I1598" s="221"/>
      <c r="J1598" s="296"/>
      <c r="K1598" s="298"/>
      <c r="L1598" s="298"/>
      <c r="M1598" s="298"/>
      <c r="N1598" s="300"/>
      <c r="O1598" s="298"/>
      <c r="P1598" s="298"/>
      <c r="Q1598" s="298"/>
      <c r="R1598" s="298"/>
      <c r="S1598" s="298"/>
      <c r="T1598" s="298"/>
      <c r="U1598" s="298"/>
      <c r="V1598" s="298"/>
      <c r="W1598" s="298"/>
      <c r="X1598" s="298"/>
      <c r="Y1598" s="298"/>
      <c r="Z1598" s="298"/>
      <c r="AA1598" s="298"/>
      <c r="AB1598" s="298"/>
      <c r="AC1598" s="298"/>
      <c r="AD1598" s="298"/>
      <c r="AE1598" s="298"/>
      <c r="AF1598" s="298"/>
      <c r="AG1598" s="298"/>
      <c r="AH1598" s="298"/>
      <c r="AI1598" s="298"/>
      <c r="AJ1598" s="298"/>
    </row>
    <row r="1599" spans="1:36" s="5" customFormat="1" ht="45.75" customHeight="1" x14ac:dyDescent="0.25">
      <c r="A1599" s="17" t="s">
        <v>100</v>
      </c>
      <c r="B1599" s="91" t="s">
        <v>578</v>
      </c>
      <c r="C1599" s="91" t="s">
        <v>101</v>
      </c>
      <c r="D1599" s="264">
        <f>20417+2412</f>
        <v>22829</v>
      </c>
      <c r="E1599" s="154"/>
      <c r="F1599" s="296"/>
      <c r="G1599" s="297"/>
      <c r="H1599" s="297"/>
      <c r="I1599" s="221"/>
      <c r="J1599" s="296"/>
      <c r="K1599" s="298"/>
      <c r="L1599" s="298"/>
      <c r="M1599" s="298"/>
      <c r="N1599" s="300"/>
      <c r="O1599" s="298"/>
      <c r="P1599" s="298"/>
      <c r="Q1599" s="298"/>
      <c r="R1599" s="298"/>
      <c r="S1599" s="298"/>
      <c r="T1599" s="298"/>
      <c r="U1599" s="298"/>
      <c r="V1599" s="298"/>
      <c r="W1599" s="298"/>
      <c r="X1599" s="298"/>
      <c r="Y1599" s="298"/>
      <c r="Z1599" s="298"/>
      <c r="AA1599" s="298"/>
      <c r="AB1599" s="298"/>
      <c r="AC1599" s="298"/>
      <c r="AD1599" s="298"/>
      <c r="AE1599" s="298"/>
      <c r="AF1599" s="298"/>
      <c r="AG1599" s="298"/>
      <c r="AH1599" s="298"/>
      <c r="AI1599" s="298"/>
      <c r="AJ1599" s="298"/>
    </row>
    <row r="1600" spans="1:36" s="5" customFormat="1" ht="47.25" x14ac:dyDescent="0.25">
      <c r="A1600" s="19" t="s">
        <v>817</v>
      </c>
      <c r="B1600" s="86" t="s">
        <v>240</v>
      </c>
      <c r="C1600" s="118"/>
      <c r="D1600" s="254">
        <f>D1601</f>
        <v>900</v>
      </c>
      <c r="E1600" s="151"/>
      <c r="F1600" s="296"/>
      <c r="G1600" s="297"/>
      <c r="H1600" s="297"/>
      <c r="I1600" s="221"/>
      <c r="J1600" s="296"/>
      <c r="K1600" s="298"/>
      <c r="L1600" s="298"/>
      <c r="M1600" s="298"/>
      <c r="N1600" s="300"/>
      <c r="O1600" s="298"/>
      <c r="P1600" s="298"/>
      <c r="Q1600" s="298"/>
      <c r="R1600" s="298"/>
      <c r="S1600" s="298"/>
      <c r="T1600" s="298"/>
      <c r="U1600" s="298"/>
      <c r="V1600" s="298"/>
      <c r="W1600" s="298"/>
      <c r="X1600" s="298"/>
      <c r="Y1600" s="298"/>
      <c r="Z1600" s="298"/>
      <c r="AA1600" s="298"/>
      <c r="AB1600" s="298"/>
      <c r="AC1600" s="298"/>
      <c r="AD1600" s="298"/>
      <c r="AE1600" s="298"/>
      <c r="AF1600" s="298"/>
      <c r="AG1600" s="298"/>
      <c r="AH1600" s="298"/>
      <c r="AI1600" s="298"/>
      <c r="AJ1600" s="298"/>
    </row>
    <row r="1601" spans="1:36" s="5" customFormat="1" ht="31.5" x14ac:dyDescent="0.25">
      <c r="A1601" s="11" t="s">
        <v>818</v>
      </c>
      <c r="B1601" s="96" t="s">
        <v>816</v>
      </c>
      <c r="C1601" s="118"/>
      <c r="D1601" s="239">
        <f>D1603</f>
        <v>900</v>
      </c>
      <c r="E1601" s="153"/>
      <c r="F1601" s="296"/>
      <c r="G1601" s="297"/>
      <c r="H1601" s="297"/>
      <c r="I1601" s="221"/>
      <c r="J1601" s="296"/>
      <c r="K1601" s="298"/>
      <c r="L1601" s="298"/>
      <c r="M1601" s="298"/>
      <c r="N1601" s="300"/>
      <c r="O1601" s="298"/>
      <c r="P1601" s="298"/>
      <c r="Q1601" s="298"/>
      <c r="R1601" s="298"/>
      <c r="S1601" s="298"/>
      <c r="T1601" s="298"/>
      <c r="U1601" s="298"/>
      <c r="V1601" s="298"/>
      <c r="W1601" s="298"/>
      <c r="X1601" s="298"/>
      <c r="Y1601" s="298"/>
      <c r="Z1601" s="298"/>
      <c r="AA1601" s="298"/>
      <c r="AB1601" s="298"/>
      <c r="AC1601" s="298"/>
      <c r="AD1601" s="298"/>
      <c r="AE1601" s="298"/>
      <c r="AF1601" s="298"/>
      <c r="AG1601" s="298"/>
      <c r="AH1601" s="298"/>
      <c r="AI1601" s="298"/>
      <c r="AJ1601" s="298"/>
    </row>
    <row r="1602" spans="1:36" s="5" customFormat="1" ht="31.5" x14ac:dyDescent="0.2">
      <c r="A1602" s="187" t="s">
        <v>532</v>
      </c>
      <c r="B1602" s="91" t="s">
        <v>816</v>
      </c>
      <c r="C1602" s="131">
        <v>200</v>
      </c>
      <c r="D1602" s="264">
        <f t="shared" ref="D1602:D1603" si="178">D1603</f>
        <v>900</v>
      </c>
      <c r="E1602" s="154"/>
      <c r="F1602" s="296"/>
      <c r="G1602" s="297"/>
      <c r="H1602" s="297"/>
      <c r="I1602" s="221"/>
      <c r="J1602" s="296"/>
      <c r="K1602" s="298"/>
      <c r="L1602" s="298"/>
      <c r="M1602" s="298"/>
      <c r="N1602" s="300"/>
      <c r="O1602" s="298"/>
      <c r="P1602" s="298"/>
      <c r="Q1602" s="298"/>
      <c r="R1602" s="298"/>
      <c r="S1602" s="298"/>
      <c r="T1602" s="298"/>
      <c r="U1602" s="298"/>
      <c r="V1602" s="298"/>
      <c r="W1602" s="298"/>
      <c r="X1602" s="298"/>
      <c r="Y1602" s="298"/>
      <c r="Z1602" s="298"/>
      <c r="AA1602" s="298"/>
      <c r="AB1602" s="298"/>
      <c r="AC1602" s="298"/>
      <c r="AD1602" s="298"/>
      <c r="AE1602" s="298"/>
      <c r="AF1602" s="298"/>
      <c r="AG1602" s="298"/>
      <c r="AH1602" s="298"/>
      <c r="AI1602" s="298"/>
      <c r="AJ1602" s="298"/>
    </row>
    <row r="1603" spans="1:36" s="5" customFormat="1" ht="31.5" x14ac:dyDescent="0.25">
      <c r="A1603" s="42" t="s">
        <v>17</v>
      </c>
      <c r="B1603" s="91" t="s">
        <v>816</v>
      </c>
      <c r="C1603" s="131">
        <v>240</v>
      </c>
      <c r="D1603" s="264">
        <f t="shared" si="178"/>
        <v>900</v>
      </c>
      <c r="E1603" s="154"/>
      <c r="F1603" s="296"/>
      <c r="G1603" s="297"/>
      <c r="H1603" s="297"/>
      <c r="I1603" s="221"/>
      <c r="J1603" s="296"/>
      <c r="K1603" s="298"/>
      <c r="L1603" s="298"/>
      <c r="M1603" s="298"/>
      <c r="N1603" s="300"/>
      <c r="O1603" s="298"/>
      <c r="P1603" s="298"/>
      <c r="Q1603" s="298"/>
      <c r="R1603" s="298"/>
      <c r="S1603" s="298"/>
      <c r="T1603" s="298"/>
      <c r="U1603" s="298"/>
      <c r="V1603" s="298"/>
      <c r="W1603" s="298"/>
      <c r="X1603" s="298"/>
      <c r="Y1603" s="298"/>
      <c r="Z1603" s="298"/>
      <c r="AA1603" s="298"/>
      <c r="AB1603" s="298"/>
      <c r="AC1603" s="298"/>
      <c r="AD1603" s="298"/>
      <c r="AE1603" s="298"/>
      <c r="AF1603" s="298"/>
      <c r="AG1603" s="298"/>
      <c r="AH1603" s="298"/>
      <c r="AI1603" s="298"/>
      <c r="AJ1603" s="298"/>
    </row>
    <row r="1604" spans="1:36" s="5" customFormat="1" ht="15.75" x14ac:dyDescent="0.2">
      <c r="A1604" s="64" t="s">
        <v>801</v>
      </c>
      <c r="B1604" s="91" t="s">
        <v>816</v>
      </c>
      <c r="C1604" s="131">
        <v>244</v>
      </c>
      <c r="D1604" s="264">
        <f>1200-300</f>
        <v>900</v>
      </c>
      <c r="E1604" s="154"/>
      <c r="F1604" s="296"/>
      <c r="G1604" s="297"/>
      <c r="H1604" s="297"/>
      <c r="I1604" s="221"/>
      <c r="J1604" s="296"/>
      <c r="K1604" s="298"/>
      <c r="L1604" s="298"/>
      <c r="M1604" s="298"/>
      <c r="N1604" s="300"/>
      <c r="O1604" s="298"/>
      <c r="P1604" s="298"/>
      <c r="Q1604" s="298"/>
      <c r="R1604" s="298"/>
      <c r="S1604" s="298"/>
      <c r="T1604" s="298"/>
      <c r="U1604" s="298"/>
      <c r="V1604" s="298"/>
      <c r="W1604" s="298"/>
      <c r="X1604" s="298"/>
      <c r="Y1604" s="298"/>
      <c r="Z1604" s="298"/>
      <c r="AA1604" s="298"/>
      <c r="AB1604" s="298"/>
      <c r="AC1604" s="298"/>
      <c r="AD1604" s="298"/>
      <c r="AE1604" s="298"/>
      <c r="AF1604" s="298"/>
      <c r="AG1604" s="298"/>
      <c r="AH1604" s="298"/>
      <c r="AI1604" s="298"/>
      <c r="AJ1604" s="298"/>
    </row>
    <row r="1605" spans="1:36" s="5" customFormat="1" ht="15.75" x14ac:dyDescent="0.2">
      <c r="A1605" s="64"/>
      <c r="B1605" s="91"/>
      <c r="C1605" s="118"/>
      <c r="D1605" s="264"/>
      <c r="E1605" s="154"/>
      <c r="F1605" s="296"/>
      <c r="G1605" s="297"/>
      <c r="H1605" s="297"/>
      <c r="I1605" s="221"/>
      <c r="J1605" s="296"/>
      <c r="K1605" s="298"/>
      <c r="L1605" s="298"/>
      <c r="M1605" s="298"/>
      <c r="N1605" s="300"/>
      <c r="O1605" s="298"/>
      <c r="P1605" s="298"/>
      <c r="Q1605" s="298"/>
      <c r="R1605" s="298"/>
      <c r="S1605" s="298"/>
      <c r="T1605" s="298"/>
      <c r="U1605" s="298"/>
      <c r="V1605" s="298"/>
      <c r="W1605" s="298"/>
      <c r="X1605" s="298"/>
      <c r="Y1605" s="298"/>
      <c r="Z1605" s="298"/>
      <c r="AA1605" s="298"/>
      <c r="AB1605" s="298"/>
      <c r="AC1605" s="298"/>
      <c r="AD1605" s="298"/>
      <c r="AE1605" s="298"/>
      <c r="AF1605" s="298"/>
      <c r="AG1605" s="298"/>
      <c r="AH1605" s="298"/>
      <c r="AI1605" s="298"/>
      <c r="AJ1605" s="298"/>
    </row>
    <row r="1606" spans="1:36" s="5" customFormat="1" ht="39.75" customHeight="1" x14ac:dyDescent="0.3">
      <c r="A1606" s="48" t="s">
        <v>722</v>
      </c>
      <c r="B1606" s="120" t="s">
        <v>405</v>
      </c>
      <c r="C1606" s="122"/>
      <c r="D1606" s="276">
        <f>D1607+D1612</f>
        <v>73025</v>
      </c>
      <c r="E1606" s="73"/>
      <c r="F1606" s="296"/>
      <c r="G1606" s="297"/>
      <c r="H1606" s="297"/>
      <c r="I1606" s="221"/>
      <c r="J1606" s="296"/>
      <c r="K1606" s="298"/>
      <c r="L1606" s="298"/>
      <c r="M1606" s="298"/>
      <c r="N1606" s="299"/>
      <c r="O1606" s="298"/>
      <c r="P1606" s="298"/>
      <c r="Q1606" s="298"/>
      <c r="R1606" s="298"/>
      <c r="S1606" s="298"/>
      <c r="T1606" s="298"/>
      <c r="U1606" s="298"/>
      <c r="V1606" s="298"/>
      <c r="W1606" s="298"/>
      <c r="X1606" s="298"/>
      <c r="Y1606" s="298"/>
      <c r="Z1606" s="298"/>
      <c r="AA1606" s="298"/>
      <c r="AB1606" s="298"/>
      <c r="AC1606" s="298"/>
      <c r="AD1606" s="298"/>
      <c r="AE1606" s="298"/>
      <c r="AF1606" s="298"/>
      <c r="AG1606" s="298"/>
      <c r="AH1606" s="298"/>
      <c r="AI1606" s="298"/>
      <c r="AJ1606" s="298"/>
    </row>
    <row r="1607" spans="1:36" s="5" customFormat="1" ht="31.5" x14ac:dyDescent="0.25">
      <c r="A1607" s="6" t="s">
        <v>723</v>
      </c>
      <c r="B1607" s="86" t="s">
        <v>724</v>
      </c>
      <c r="C1607" s="87"/>
      <c r="D1607" s="254">
        <f>D1608</f>
        <v>300</v>
      </c>
      <c r="E1607" s="151"/>
      <c r="F1607" s="296"/>
      <c r="G1607" s="297"/>
      <c r="H1607" s="297"/>
      <c r="I1607" s="221"/>
      <c r="J1607" s="296"/>
      <c r="K1607" s="298"/>
      <c r="L1607" s="298"/>
      <c r="M1607" s="298"/>
      <c r="N1607" s="300"/>
      <c r="O1607" s="298"/>
      <c r="P1607" s="298"/>
      <c r="Q1607" s="298"/>
      <c r="R1607" s="298"/>
      <c r="S1607" s="298"/>
      <c r="T1607" s="298"/>
      <c r="U1607" s="298"/>
      <c r="V1607" s="298"/>
      <c r="W1607" s="298"/>
      <c r="X1607" s="298"/>
      <c r="Y1607" s="298"/>
      <c r="Z1607" s="298"/>
      <c r="AA1607" s="298"/>
      <c r="AB1607" s="298"/>
      <c r="AC1607" s="298"/>
      <c r="AD1607" s="298"/>
      <c r="AE1607" s="298"/>
      <c r="AF1607" s="298"/>
      <c r="AG1607" s="298"/>
      <c r="AH1607" s="298"/>
      <c r="AI1607" s="298"/>
      <c r="AJ1607" s="298"/>
    </row>
    <row r="1608" spans="1:36" s="5" customFormat="1" ht="47.25" x14ac:dyDescent="0.25">
      <c r="A1608" s="8" t="s">
        <v>798</v>
      </c>
      <c r="B1608" s="96" t="s">
        <v>725</v>
      </c>
      <c r="C1608" s="96"/>
      <c r="D1608" s="264">
        <f>D1609</f>
        <v>300</v>
      </c>
      <c r="E1608" s="165"/>
      <c r="F1608" s="296"/>
      <c r="G1608" s="297"/>
      <c r="H1608" s="297"/>
      <c r="I1608" s="221"/>
      <c r="J1608" s="296"/>
      <c r="K1608" s="298"/>
      <c r="L1608" s="298"/>
      <c r="M1608" s="298"/>
      <c r="N1608" s="300"/>
      <c r="O1608" s="298"/>
      <c r="P1608" s="298"/>
      <c r="Q1608" s="298"/>
      <c r="R1608" s="298"/>
      <c r="S1608" s="298"/>
      <c r="T1608" s="298"/>
      <c r="U1608" s="298"/>
      <c r="V1608" s="298"/>
      <c r="W1608" s="298"/>
      <c r="X1608" s="298"/>
      <c r="Y1608" s="298"/>
      <c r="Z1608" s="298"/>
      <c r="AA1608" s="298"/>
      <c r="AB1608" s="298"/>
      <c r="AC1608" s="298"/>
      <c r="AD1608" s="298"/>
      <c r="AE1608" s="298"/>
      <c r="AF1608" s="298"/>
      <c r="AG1608" s="298"/>
      <c r="AH1608" s="298"/>
      <c r="AI1608" s="298"/>
      <c r="AJ1608" s="298"/>
    </row>
    <row r="1609" spans="1:36" s="5" customFormat="1" ht="31.5" x14ac:dyDescent="0.2">
      <c r="A1609" s="187" t="s">
        <v>532</v>
      </c>
      <c r="B1609" s="91" t="s">
        <v>725</v>
      </c>
      <c r="C1609" s="131">
        <v>200</v>
      </c>
      <c r="D1609" s="264">
        <f>D1610</f>
        <v>300</v>
      </c>
      <c r="E1609" s="165"/>
      <c r="F1609" s="296"/>
      <c r="G1609" s="297"/>
      <c r="H1609" s="297"/>
      <c r="I1609" s="221"/>
      <c r="J1609" s="296"/>
      <c r="K1609" s="298"/>
      <c r="L1609" s="298"/>
      <c r="M1609" s="298"/>
      <c r="N1609" s="300"/>
      <c r="O1609" s="298"/>
      <c r="P1609" s="298"/>
      <c r="Q1609" s="298"/>
      <c r="R1609" s="298"/>
      <c r="S1609" s="298"/>
      <c r="T1609" s="298"/>
      <c r="U1609" s="298"/>
      <c r="V1609" s="298"/>
      <c r="W1609" s="298"/>
      <c r="X1609" s="298"/>
      <c r="Y1609" s="298"/>
      <c r="Z1609" s="298"/>
      <c r="AA1609" s="298"/>
      <c r="AB1609" s="298"/>
      <c r="AC1609" s="298"/>
      <c r="AD1609" s="298"/>
      <c r="AE1609" s="298"/>
      <c r="AF1609" s="298"/>
      <c r="AG1609" s="298"/>
      <c r="AH1609" s="298"/>
      <c r="AI1609" s="298"/>
      <c r="AJ1609" s="298"/>
    </row>
    <row r="1610" spans="1:36" s="5" customFormat="1" ht="31.5" x14ac:dyDescent="0.25">
      <c r="A1610" s="9" t="s">
        <v>17</v>
      </c>
      <c r="B1610" s="91" t="s">
        <v>725</v>
      </c>
      <c r="C1610" s="131">
        <v>240</v>
      </c>
      <c r="D1610" s="264">
        <f>D1611</f>
        <v>300</v>
      </c>
      <c r="E1610" s="165"/>
      <c r="F1610" s="296"/>
      <c r="G1610" s="297"/>
      <c r="H1610" s="297"/>
      <c r="I1610" s="221"/>
      <c r="J1610" s="296"/>
      <c r="K1610" s="298"/>
      <c r="L1610" s="298"/>
      <c r="M1610" s="298"/>
      <c r="N1610" s="300"/>
      <c r="O1610" s="298"/>
      <c r="P1610" s="298"/>
      <c r="Q1610" s="298"/>
      <c r="R1610" s="298"/>
      <c r="S1610" s="298"/>
      <c r="T1610" s="298"/>
      <c r="U1610" s="298"/>
      <c r="V1610" s="298"/>
      <c r="W1610" s="298"/>
      <c r="X1610" s="298"/>
      <c r="Y1610" s="298"/>
      <c r="Z1610" s="298"/>
      <c r="AA1610" s="298"/>
      <c r="AB1610" s="298"/>
      <c r="AC1610" s="298"/>
      <c r="AD1610" s="298"/>
      <c r="AE1610" s="298"/>
      <c r="AF1610" s="298"/>
      <c r="AG1610" s="298"/>
      <c r="AH1610" s="298"/>
      <c r="AI1610" s="298"/>
      <c r="AJ1610" s="298"/>
    </row>
    <row r="1611" spans="1:36" s="5" customFormat="1" ht="15.75" x14ac:dyDescent="0.25">
      <c r="A1611" s="220" t="s">
        <v>801</v>
      </c>
      <c r="B1611" s="91" t="s">
        <v>725</v>
      </c>
      <c r="C1611" s="131">
        <v>244</v>
      </c>
      <c r="D1611" s="264">
        <v>300</v>
      </c>
      <c r="E1611" s="165"/>
      <c r="F1611" s="296"/>
      <c r="G1611" s="297"/>
      <c r="H1611" s="297"/>
      <c r="I1611" s="221"/>
      <c r="J1611" s="296"/>
      <c r="K1611" s="298"/>
      <c r="L1611" s="298"/>
      <c r="M1611" s="298"/>
      <c r="N1611" s="300"/>
      <c r="O1611" s="298"/>
      <c r="P1611" s="298"/>
      <c r="Q1611" s="298"/>
      <c r="R1611" s="298"/>
      <c r="S1611" s="298"/>
      <c r="T1611" s="298"/>
      <c r="U1611" s="298"/>
      <c r="V1611" s="298"/>
      <c r="W1611" s="298"/>
      <c r="X1611" s="298"/>
      <c r="Y1611" s="298"/>
      <c r="Z1611" s="298"/>
      <c r="AA1611" s="298"/>
      <c r="AB1611" s="298"/>
      <c r="AC1611" s="298"/>
      <c r="AD1611" s="298"/>
      <c r="AE1611" s="298"/>
      <c r="AF1611" s="298"/>
      <c r="AG1611" s="298"/>
      <c r="AH1611" s="298"/>
      <c r="AI1611" s="298"/>
      <c r="AJ1611" s="298"/>
    </row>
    <row r="1612" spans="1:36" s="5" customFormat="1" ht="31.5" x14ac:dyDescent="0.25">
      <c r="A1612" s="6" t="s">
        <v>726</v>
      </c>
      <c r="B1612" s="86" t="s">
        <v>542</v>
      </c>
      <c r="C1612" s="87"/>
      <c r="D1612" s="254">
        <f>D1613+D1617+D1621+D1625</f>
        <v>72725</v>
      </c>
      <c r="E1612" s="151"/>
      <c r="F1612" s="296"/>
      <c r="G1612" s="297"/>
      <c r="H1612" s="297"/>
      <c r="I1612" s="221"/>
      <c r="J1612" s="296"/>
      <c r="K1612" s="298"/>
      <c r="L1612" s="298"/>
      <c r="M1612" s="298"/>
      <c r="N1612" s="300"/>
      <c r="O1612" s="298"/>
      <c r="P1612" s="298"/>
      <c r="Q1612" s="298"/>
      <c r="R1612" s="298"/>
      <c r="S1612" s="298"/>
      <c r="T1612" s="298"/>
      <c r="U1612" s="298"/>
      <c r="V1612" s="298"/>
      <c r="W1612" s="298"/>
      <c r="X1612" s="298"/>
      <c r="Y1612" s="298"/>
      <c r="Z1612" s="298"/>
      <c r="AA1612" s="298"/>
      <c r="AB1612" s="298"/>
      <c r="AC1612" s="298"/>
      <c r="AD1612" s="298"/>
      <c r="AE1612" s="298"/>
      <c r="AF1612" s="298"/>
      <c r="AG1612" s="298"/>
      <c r="AH1612" s="298"/>
      <c r="AI1612" s="298"/>
      <c r="AJ1612" s="298"/>
    </row>
    <row r="1613" spans="1:36" s="5" customFormat="1" ht="15.75" x14ac:dyDescent="0.25">
      <c r="A1613" s="8" t="s">
        <v>93</v>
      </c>
      <c r="B1613" s="96" t="s">
        <v>543</v>
      </c>
      <c r="C1613" s="96"/>
      <c r="D1613" s="239">
        <f>D1614</f>
        <v>31568</v>
      </c>
      <c r="E1613" s="164"/>
      <c r="F1613" s="296"/>
      <c r="G1613" s="297"/>
      <c r="H1613" s="297"/>
      <c r="I1613" s="221"/>
      <c r="J1613" s="296"/>
      <c r="K1613" s="298"/>
      <c r="L1613" s="298"/>
      <c r="M1613" s="298"/>
      <c r="N1613" s="300"/>
      <c r="O1613" s="298"/>
      <c r="P1613" s="298"/>
      <c r="Q1613" s="298"/>
      <c r="R1613" s="298"/>
      <c r="S1613" s="298"/>
      <c r="T1613" s="298"/>
      <c r="U1613" s="298"/>
      <c r="V1613" s="298"/>
      <c r="W1613" s="298"/>
      <c r="X1613" s="298"/>
      <c r="Y1613" s="298"/>
      <c r="Z1613" s="298"/>
      <c r="AA1613" s="298"/>
      <c r="AB1613" s="298"/>
      <c r="AC1613" s="298"/>
      <c r="AD1613" s="298"/>
      <c r="AE1613" s="298"/>
      <c r="AF1613" s="298"/>
      <c r="AG1613" s="298"/>
      <c r="AH1613" s="298"/>
      <c r="AI1613" s="298"/>
      <c r="AJ1613" s="298"/>
    </row>
    <row r="1614" spans="1:36" s="5" customFormat="1" ht="31.5" x14ac:dyDescent="0.2">
      <c r="A1614" s="187" t="s">
        <v>532</v>
      </c>
      <c r="B1614" s="91" t="s">
        <v>543</v>
      </c>
      <c r="C1614" s="131">
        <v>200</v>
      </c>
      <c r="D1614" s="264">
        <f>D1615</f>
        <v>31568</v>
      </c>
      <c r="E1614" s="165"/>
      <c r="F1614" s="296"/>
      <c r="G1614" s="297"/>
      <c r="H1614" s="297"/>
      <c r="I1614" s="221"/>
      <c r="J1614" s="296"/>
      <c r="K1614" s="298"/>
      <c r="L1614" s="298"/>
      <c r="M1614" s="298"/>
      <c r="N1614" s="300"/>
      <c r="O1614" s="298"/>
      <c r="P1614" s="298"/>
      <c r="Q1614" s="298"/>
      <c r="R1614" s="298"/>
      <c r="S1614" s="298"/>
      <c r="T1614" s="298"/>
      <c r="U1614" s="298"/>
      <c r="V1614" s="298"/>
      <c r="W1614" s="298"/>
      <c r="X1614" s="298"/>
      <c r="Y1614" s="298"/>
      <c r="Z1614" s="298"/>
      <c r="AA1614" s="298"/>
      <c r="AB1614" s="298"/>
      <c r="AC1614" s="298"/>
      <c r="AD1614" s="298"/>
      <c r="AE1614" s="298"/>
      <c r="AF1614" s="298"/>
      <c r="AG1614" s="298"/>
      <c r="AH1614" s="298"/>
      <c r="AI1614" s="298"/>
      <c r="AJ1614" s="298"/>
    </row>
    <row r="1615" spans="1:36" s="5" customFormat="1" ht="31.5" x14ac:dyDescent="0.25">
      <c r="A1615" s="9" t="s">
        <v>17</v>
      </c>
      <c r="B1615" s="91" t="s">
        <v>543</v>
      </c>
      <c r="C1615" s="131">
        <v>240</v>
      </c>
      <c r="D1615" s="264">
        <f>D1616</f>
        <v>31568</v>
      </c>
      <c r="E1615" s="165"/>
      <c r="F1615" s="296"/>
      <c r="G1615" s="297"/>
      <c r="H1615" s="297"/>
      <c r="I1615" s="221"/>
      <c r="J1615" s="296"/>
      <c r="K1615" s="298"/>
      <c r="L1615" s="298"/>
      <c r="M1615" s="298"/>
      <c r="N1615" s="300"/>
      <c r="O1615" s="298"/>
      <c r="P1615" s="298"/>
      <c r="Q1615" s="298"/>
      <c r="R1615" s="298"/>
      <c r="S1615" s="298"/>
      <c r="T1615" s="298"/>
      <c r="U1615" s="298"/>
      <c r="V1615" s="298"/>
      <c r="W1615" s="298"/>
      <c r="X1615" s="298"/>
      <c r="Y1615" s="298"/>
      <c r="Z1615" s="298"/>
      <c r="AA1615" s="298"/>
      <c r="AB1615" s="298"/>
      <c r="AC1615" s="298"/>
      <c r="AD1615" s="298"/>
      <c r="AE1615" s="298"/>
      <c r="AF1615" s="298"/>
      <c r="AG1615" s="298"/>
      <c r="AH1615" s="298"/>
      <c r="AI1615" s="298"/>
      <c r="AJ1615" s="298"/>
    </row>
    <row r="1616" spans="1:36" s="5" customFormat="1" ht="15.75" x14ac:dyDescent="0.25">
      <c r="A1616" s="220" t="s">
        <v>801</v>
      </c>
      <c r="B1616" s="91" t="s">
        <v>543</v>
      </c>
      <c r="C1616" s="131">
        <v>244</v>
      </c>
      <c r="D1616" s="264">
        <v>31568</v>
      </c>
      <c r="E1616" s="165"/>
      <c r="F1616" s="296"/>
      <c r="G1616" s="297"/>
      <c r="H1616" s="297"/>
      <c r="I1616" s="221"/>
      <c r="J1616" s="296"/>
      <c r="K1616" s="298"/>
      <c r="L1616" s="298"/>
      <c r="M1616" s="298"/>
      <c r="N1616" s="300"/>
      <c r="O1616" s="298"/>
      <c r="P1616" s="298"/>
      <c r="Q1616" s="298"/>
      <c r="R1616" s="298"/>
      <c r="S1616" s="298"/>
      <c r="T1616" s="298"/>
      <c r="U1616" s="298"/>
      <c r="V1616" s="298"/>
      <c r="W1616" s="298"/>
      <c r="X1616" s="298"/>
      <c r="Y1616" s="298"/>
      <c r="Z1616" s="298"/>
      <c r="AA1616" s="298"/>
      <c r="AB1616" s="298"/>
      <c r="AC1616" s="298"/>
      <c r="AD1616" s="298"/>
      <c r="AE1616" s="298"/>
      <c r="AF1616" s="298"/>
      <c r="AG1616" s="298"/>
      <c r="AH1616" s="298"/>
      <c r="AI1616" s="298"/>
      <c r="AJ1616" s="298"/>
    </row>
    <row r="1617" spans="1:36" s="5" customFormat="1" ht="15.75" x14ac:dyDescent="0.25">
      <c r="A1617" s="8" t="s">
        <v>155</v>
      </c>
      <c r="B1617" s="96" t="s">
        <v>544</v>
      </c>
      <c r="C1617" s="130"/>
      <c r="D1617" s="239">
        <f>D1618</f>
        <v>68</v>
      </c>
      <c r="E1617" s="164"/>
      <c r="F1617" s="296"/>
      <c r="G1617" s="297"/>
      <c r="H1617" s="297"/>
      <c r="I1617" s="221"/>
      <c r="J1617" s="296"/>
      <c r="K1617" s="298"/>
      <c r="L1617" s="298"/>
      <c r="M1617" s="298"/>
      <c r="N1617" s="300"/>
      <c r="O1617" s="298"/>
      <c r="P1617" s="298"/>
      <c r="Q1617" s="298"/>
      <c r="R1617" s="298"/>
      <c r="S1617" s="298"/>
      <c r="T1617" s="298"/>
      <c r="U1617" s="298"/>
      <c r="V1617" s="298"/>
      <c r="W1617" s="298"/>
      <c r="X1617" s="298"/>
      <c r="Y1617" s="298"/>
      <c r="Z1617" s="298"/>
      <c r="AA1617" s="298"/>
      <c r="AB1617" s="298"/>
      <c r="AC1617" s="298"/>
      <c r="AD1617" s="298"/>
      <c r="AE1617" s="298"/>
      <c r="AF1617" s="298"/>
      <c r="AG1617" s="298"/>
      <c r="AH1617" s="298"/>
      <c r="AI1617" s="298"/>
      <c r="AJ1617" s="298"/>
    </row>
    <row r="1618" spans="1:36" s="5" customFormat="1" ht="31.5" x14ac:dyDescent="0.2">
      <c r="A1618" s="187" t="s">
        <v>532</v>
      </c>
      <c r="B1618" s="91" t="s">
        <v>544</v>
      </c>
      <c r="C1618" s="131">
        <v>200</v>
      </c>
      <c r="D1618" s="264">
        <f>D1619</f>
        <v>68</v>
      </c>
      <c r="E1618" s="165"/>
      <c r="F1618" s="296"/>
      <c r="G1618" s="297"/>
      <c r="H1618" s="297"/>
      <c r="I1618" s="221"/>
      <c r="J1618" s="296"/>
      <c r="K1618" s="298"/>
      <c r="L1618" s="298"/>
      <c r="M1618" s="298"/>
      <c r="N1618" s="300"/>
      <c r="O1618" s="298"/>
      <c r="P1618" s="298"/>
      <c r="Q1618" s="298"/>
      <c r="R1618" s="298"/>
      <c r="S1618" s="298"/>
      <c r="T1618" s="298"/>
      <c r="U1618" s="298"/>
      <c r="V1618" s="298"/>
      <c r="W1618" s="298"/>
      <c r="X1618" s="298"/>
      <c r="Y1618" s="298"/>
      <c r="Z1618" s="298"/>
      <c r="AA1618" s="298"/>
      <c r="AB1618" s="298"/>
      <c r="AC1618" s="298"/>
      <c r="AD1618" s="298"/>
      <c r="AE1618" s="298"/>
      <c r="AF1618" s="298"/>
      <c r="AG1618" s="298"/>
      <c r="AH1618" s="298"/>
      <c r="AI1618" s="298"/>
      <c r="AJ1618" s="298"/>
    </row>
    <row r="1619" spans="1:36" s="5" customFormat="1" ht="31.5" x14ac:dyDescent="0.25">
      <c r="A1619" s="9" t="s">
        <v>17</v>
      </c>
      <c r="B1619" s="91" t="s">
        <v>544</v>
      </c>
      <c r="C1619" s="131">
        <v>240</v>
      </c>
      <c r="D1619" s="264">
        <f>D1620</f>
        <v>68</v>
      </c>
      <c r="E1619" s="165"/>
      <c r="F1619" s="296"/>
      <c r="G1619" s="297"/>
      <c r="H1619" s="297"/>
      <c r="I1619" s="221"/>
      <c r="J1619" s="296"/>
      <c r="K1619" s="298"/>
      <c r="L1619" s="298"/>
      <c r="M1619" s="298"/>
      <c r="N1619" s="300"/>
      <c r="O1619" s="298"/>
      <c r="P1619" s="298"/>
      <c r="Q1619" s="298"/>
      <c r="R1619" s="298"/>
      <c r="S1619" s="298"/>
      <c r="T1619" s="298"/>
      <c r="U1619" s="298"/>
      <c r="V1619" s="298"/>
      <c r="W1619" s="298"/>
      <c r="X1619" s="298"/>
      <c r="Y1619" s="298"/>
      <c r="Z1619" s="298"/>
      <c r="AA1619" s="298"/>
      <c r="AB1619" s="298"/>
      <c r="AC1619" s="298"/>
      <c r="AD1619" s="298"/>
      <c r="AE1619" s="298"/>
      <c r="AF1619" s="298"/>
      <c r="AG1619" s="298"/>
      <c r="AH1619" s="298"/>
      <c r="AI1619" s="298"/>
      <c r="AJ1619" s="298"/>
    </row>
    <row r="1620" spans="1:36" s="5" customFormat="1" ht="15.75" x14ac:dyDescent="0.25">
      <c r="A1620" s="220" t="s">
        <v>801</v>
      </c>
      <c r="B1620" s="91" t="s">
        <v>544</v>
      </c>
      <c r="C1620" s="131">
        <v>244</v>
      </c>
      <c r="D1620" s="264">
        <v>68</v>
      </c>
      <c r="E1620" s="165"/>
      <c r="F1620" s="296"/>
      <c r="G1620" s="297"/>
      <c r="H1620" s="297"/>
      <c r="I1620" s="221"/>
      <c r="J1620" s="296"/>
      <c r="K1620" s="298"/>
      <c r="L1620" s="298"/>
      <c r="M1620" s="298"/>
      <c r="N1620" s="300"/>
      <c r="O1620" s="298"/>
      <c r="P1620" s="298"/>
      <c r="Q1620" s="298"/>
      <c r="R1620" s="298"/>
      <c r="S1620" s="298"/>
      <c r="T1620" s="298"/>
      <c r="U1620" s="298"/>
      <c r="V1620" s="298"/>
      <c r="W1620" s="298"/>
      <c r="X1620" s="298"/>
      <c r="Y1620" s="298"/>
      <c r="Z1620" s="298"/>
      <c r="AA1620" s="298"/>
      <c r="AB1620" s="298"/>
      <c r="AC1620" s="298"/>
      <c r="AD1620" s="298"/>
      <c r="AE1620" s="298"/>
      <c r="AF1620" s="298"/>
      <c r="AG1620" s="298"/>
      <c r="AH1620" s="298"/>
      <c r="AI1620" s="298"/>
      <c r="AJ1620" s="298"/>
    </row>
    <row r="1621" spans="1:36" s="5" customFormat="1" ht="15.75" x14ac:dyDescent="0.25">
      <c r="A1621" s="146" t="s">
        <v>371</v>
      </c>
      <c r="B1621" s="96" t="s">
        <v>545</v>
      </c>
      <c r="C1621" s="130"/>
      <c r="D1621" s="239">
        <f>D1622</f>
        <v>302</v>
      </c>
      <c r="E1621" s="164"/>
      <c r="F1621" s="296"/>
      <c r="G1621" s="297"/>
      <c r="H1621" s="297"/>
      <c r="I1621" s="221"/>
      <c r="J1621" s="296"/>
      <c r="K1621" s="298"/>
      <c r="L1621" s="298"/>
      <c r="M1621" s="298"/>
      <c r="N1621" s="300"/>
      <c r="O1621" s="298"/>
      <c r="P1621" s="298"/>
      <c r="Q1621" s="298"/>
      <c r="R1621" s="298"/>
      <c r="S1621" s="298"/>
      <c r="T1621" s="298"/>
      <c r="U1621" s="298"/>
      <c r="V1621" s="298"/>
      <c r="W1621" s="298"/>
      <c r="X1621" s="298"/>
      <c r="Y1621" s="298"/>
      <c r="Z1621" s="298"/>
      <c r="AA1621" s="298"/>
      <c r="AB1621" s="298"/>
      <c r="AC1621" s="298"/>
      <c r="AD1621" s="298"/>
      <c r="AE1621" s="298"/>
      <c r="AF1621" s="298"/>
      <c r="AG1621" s="298"/>
      <c r="AH1621" s="298"/>
      <c r="AI1621" s="298"/>
      <c r="AJ1621" s="298"/>
    </row>
    <row r="1622" spans="1:36" s="5" customFormat="1" ht="31.5" x14ac:dyDescent="0.2">
      <c r="A1622" s="187" t="s">
        <v>532</v>
      </c>
      <c r="B1622" s="91" t="s">
        <v>545</v>
      </c>
      <c r="C1622" s="131">
        <v>200</v>
      </c>
      <c r="D1622" s="264">
        <f>D1623</f>
        <v>302</v>
      </c>
      <c r="E1622" s="165"/>
      <c r="F1622" s="296"/>
      <c r="G1622" s="297"/>
      <c r="H1622" s="297"/>
      <c r="I1622" s="221"/>
      <c r="J1622" s="296"/>
      <c r="K1622" s="298"/>
      <c r="L1622" s="298"/>
      <c r="M1622" s="298"/>
      <c r="N1622" s="300"/>
      <c r="O1622" s="298"/>
      <c r="P1622" s="298"/>
      <c r="Q1622" s="298"/>
      <c r="R1622" s="298"/>
      <c r="S1622" s="298"/>
      <c r="T1622" s="298"/>
      <c r="U1622" s="298"/>
      <c r="V1622" s="298"/>
      <c r="W1622" s="298"/>
      <c r="X1622" s="298"/>
      <c r="Y1622" s="298"/>
      <c r="Z1622" s="298"/>
      <c r="AA1622" s="298"/>
      <c r="AB1622" s="298"/>
      <c r="AC1622" s="298"/>
      <c r="AD1622" s="298"/>
      <c r="AE1622" s="298"/>
      <c r="AF1622" s="298"/>
      <c r="AG1622" s="298"/>
      <c r="AH1622" s="298"/>
      <c r="AI1622" s="298"/>
      <c r="AJ1622" s="298"/>
    </row>
    <row r="1623" spans="1:36" s="5" customFormat="1" ht="31.5" x14ac:dyDescent="0.25">
      <c r="A1623" s="9" t="s">
        <v>17</v>
      </c>
      <c r="B1623" s="91" t="s">
        <v>545</v>
      </c>
      <c r="C1623" s="131">
        <v>240</v>
      </c>
      <c r="D1623" s="264">
        <f>D1624</f>
        <v>302</v>
      </c>
      <c r="E1623" s="165"/>
      <c r="F1623" s="296"/>
      <c r="G1623" s="297"/>
      <c r="H1623" s="297"/>
      <c r="I1623" s="221"/>
      <c r="J1623" s="296"/>
      <c r="K1623" s="298"/>
      <c r="L1623" s="298"/>
      <c r="M1623" s="298"/>
      <c r="N1623" s="300"/>
      <c r="O1623" s="298"/>
      <c r="P1623" s="298"/>
      <c r="Q1623" s="298"/>
      <c r="R1623" s="298"/>
      <c r="S1623" s="298"/>
      <c r="T1623" s="298"/>
      <c r="U1623" s="298"/>
      <c r="V1623" s="298"/>
      <c r="W1623" s="298"/>
      <c r="X1623" s="298"/>
      <c r="Y1623" s="298"/>
      <c r="Z1623" s="298"/>
      <c r="AA1623" s="298"/>
      <c r="AB1623" s="298"/>
      <c r="AC1623" s="298"/>
      <c r="AD1623" s="298"/>
      <c r="AE1623" s="298"/>
      <c r="AF1623" s="298"/>
      <c r="AG1623" s="298"/>
      <c r="AH1623" s="298"/>
      <c r="AI1623" s="298"/>
      <c r="AJ1623" s="298"/>
    </row>
    <row r="1624" spans="1:36" s="5" customFormat="1" ht="15.75" x14ac:dyDescent="0.25">
      <c r="A1624" s="220" t="s">
        <v>801</v>
      </c>
      <c r="B1624" s="91" t="s">
        <v>545</v>
      </c>
      <c r="C1624" s="131">
        <v>244</v>
      </c>
      <c r="D1624" s="264">
        <v>302</v>
      </c>
      <c r="E1624" s="165"/>
      <c r="F1624" s="296"/>
      <c r="G1624" s="297"/>
      <c r="H1624" s="297"/>
      <c r="I1624" s="221"/>
      <c r="J1624" s="296"/>
      <c r="K1624" s="298"/>
      <c r="L1624" s="298"/>
      <c r="M1624" s="298"/>
      <c r="N1624" s="300"/>
      <c r="O1624" s="298"/>
      <c r="P1624" s="298"/>
      <c r="Q1624" s="298"/>
      <c r="R1624" s="298"/>
      <c r="S1624" s="298"/>
      <c r="T1624" s="298"/>
      <c r="U1624" s="298"/>
      <c r="V1624" s="298"/>
      <c r="W1624" s="298"/>
      <c r="X1624" s="298"/>
      <c r="Y1624" s="298"/>
      <c r="Z1624" s="298"/>
      <c r="AA1624" s="298"/>
      <c r="AB1624" s="298"/>
      <c r="AC1624" s="298"/>
      <c r="AD1624" s="298"/>
      <c r="AE1624" s="298"/>
      <c r="AF1624" s="298"/>
      <c r="AG1624" s="298"/>
      <c r="AH1624" s="298"/>
      <c r="AI1624" s="298"/>
      <c r="AJ1624" s="298"/>
    </row>
    <row r="1625" spans="1:36" s="5" customFormat="1" ht="15.75" x14ac:dyDescent="0.25">
      <c r="A1625" s="8" t="s">
        <v>351</v>
      </c>
      <c r="B1625" s="96" t="s">
        <v>546</v>
      </c>
      <c r="C1625" s="101"/>
      <c r="D1625" s="239">
        <f>D1626+D1631+D1635</f>
        <v>40787</v>
      </c>
      <c r="E1625" s="164"/>
      <c r="F1625" s="296"/>
      <c r="G1625" s="297"/>
      <c r="H1625" s="297"/>
      <c r="I1625" s="221"/>
      <c r="J1625" s="296"/>
      <c r="K1625" s="298"/>
      <c r="L1625" s="298"/>
      <c r="M1625" s="298"/>
      <c r="N1625" s="300"/>
      <c r="O1625" s="298"/>
      <c r="P1625" s="298"/>
      <c r="Q1625" s="298"/>
      <c r="R1625" s="298"/>
      <c r="S1625" s="298"/>
      <c r="T1625" s="298"/>
      <c r="U1625" s="298"/>
      <c r="V1625" s="298"/>
      <c r="W1625" s="298"/>
      <c r="X1625" s="298"/>
      <c r="Y1625" s="298"/>
      <c r="Z1625" s="298"/>
      <c r="AA1625" s="298"/>
      <c r="AB1625" s="298"/>
      <c r="AC1625" s="298"/>
      <c r="AD1625" s="298"/>
      <c r="AE1625" s="298"/>
      <c r="AF1625" s="298"/>
      <c r="AG1625" s="298"/>
      <c r="AH1625" s="298"/>
      <c r="AI1625" s="298"/>
      <c r="AJ1625" s="298"/>
    </row>
    <row r="1626" spans="1:36" s="5" customFormat="1" ht="47.25" x14ac:dyDescent="0.25">
      <c r="A1626" s="9" t="s">
        <v>29</v>
      </c>
      <c r="B1626" s="91" t="s">
        <v>546</v>
      </c>
      <c r="C1626" s="91" t="s">
        <v>30</v>
      </c>
      <c r="D1626" s="264">
        <f>SUM(D1627)</f>
        <v>38255</v>
      </c>
      <c r="E1626" s="165"/>
      <c r="F1626" s="296"/>
      <c r="G1626" s="297"/>
      <c r="H1626" s="297"/>
      <c r="I1626" s="221"/>
      <c r="J1626" s="296"/>
      <c r="K1626" s="298"/>
      <c r="L1626" s="298"/>
      <c r="M1626" s="298"/>
      <c r="N1626" s="300"/>
      <c r="O1626" s="298"/>
      <c r="P1626" s="298"/>
      <c r="Q1626" s="298"/>
      <c r="R1626" s="298"/>
      <c r="S1626" s="298"/>
      <c r="T1626" s="298"/>
      <c r="U1626" s="298"/>
      <c r="V1626" s="298"/>
      <c r="W1626" s="298"/>
      <c r="X1626" s="298"/>
      <c r="Y1626" s="298"/>
      <c r="Z1626" s="298"/>
      <c r="AA1626" s="298"/>
      <c r="AB1626" s="298"/>
      <c r="AC1626" s="298"/>
      <c r="AD1626" s="298"/>
      <c r="AE1626" s="298"/>
      <c r="AF1626" s="298"/>
      <c r="AG1626" s="298"/>
      <c r="AH1626" s="298"/>
      <c r="AI1626" s="298"/>
      <c r="AJ1626" s="298"/>
    </row>
    <row r="1627" spans="1:36" s="5" customFormat="1" ht="15.75" x14ac:dyDescent="0.25">
      <c r="A1627" s="9" t="s">
        <v>32</v>
      </c>
      <c r="B1627" s="91" t="s">
        <v>546</v>
      </c>
      <c r="C1627" s="91" t="s">
        <v>31</v>
      </c>
      <c r="D1627" s="264">
        <f>SUM(D1628:D1630)</f>
        <v>38255</v>
      </c>
      <c r="E1627" s="165"/>
      <c r="F1627" s="296"/>
      <c r="G1627" s="297"/>
      <c r="H1627" s="297"/>
      <c r="I1627" s="221"/>
      <c r="J1627" s="296"/>
      <c r="K1627" s="298"/>
      <c r="L1627" s="298"/>
      <c r="M1627" s="298"/>
      <c r="N1627" s="300"/>
      <c r="O1627" s="298"/>
      <c r="P1627" s="298"/>
      <c r="Q1627" s="298"/>
      <c r="R1627" s="298"/>
      <c r="S1627" s="298"/>
      <c r="T1627" s="298"/>
      <c r="U1627" s="298"/>
      <c r="V1627" s="298"/>
      <c r="W1627" s="298"/>
      <c r="X1627" s="298"/>
      <c r="Y1627" s="298"/>
      <c r="Z1627" s="298"/>
      <c r="AA1627" s="298"/>
      <c r="AB1627" s="298"/>
      <c r="AC1627" s="298"/>
      <c r="AD1627" s="298"/>
      <c r="AE1627" s="298"/>
      <c r="AF1627" s="298"/>
      <c r="AG1627" s="298"/>
      <c r="AH1627" s="298"/>
      <c r="AI1627" s="298"/>
      <c r="AJ1627" s="298"/>
    </row>
    <row r="1628" spans="1:36" s="5" customFormat="1" ht="15.75" x14ac:dyDescent="0.25">
      <c r="A1628" s="220" t="s">
        <v>262</v>
      </c>
      <c r="B1628" s="91" t="s">
        <v>546</v>
      </c>
      <c r="C1628" s="91" t="s">
        <v>88</v>
      </c>
      <c r="D1628" s="264">
        <f>26777+426</f>
        <v>27203</v>
      </c>
      <c r="E1628" s="165"/>
      <c r="F1628" s="296"/>
      <c r="G1628" s="297"/>
      <c r="H1628" s="297"/>
      <c r="I1628" s="221"/>
      <c r="J1628" s="296"/>
      <c r="K1628" s="298"/>
      <c r="L1628" s="298"/>
      <c r="M1628" s="298"/>
      <c r="N1628" s="300"/>
      <c r="O1628" s="298"/>
      <c r="P1628" s="298"/>
      <c r="Q1628" s="298"/>
      <c r="R1628" s="298"/>
      <c r="S1628" s="298"/>
      <c r="T1628" s="298"/>
      <c r="U1628" s="298"/>
      <c r="V1628" s="298"/>
      <c r="W1628" s="298"/>
      <c r="X1628" s="298"/>
      <c r="Y1628" s="298"/>
      <c r="Z1628" s="298"/>
      <c r="AA1628" s="298"/>
      <c r="AB1628" s="298"/>
      <c r="AC1628" s="298"/>
      <c r="AD1628" s="298"/>
      <c r="AE1628" s="298"/>
      <c r="AF1628" s="298"/>
      <c r="AG1628" s="298"/>
      <c r="AH1628" s="298"/>
      <c r="AI1628" s="298"/>
      <c r="AJ1628" s="298"/>
    </row>
    <row r="1629" spans="1:36" s="5" customFormat="1" ht="31.5" x14ac:dyDescent="0.25">
      <c r="A1629" s="220" t="s">
        <v>90</v>
      </c>
      <c r="B1629" s="91" t="s">
        <v>546</v>
      </c>
      <c r="C1629" s="91" t="s">
        <v>89</v>
      </c>
      <c r="D1629" s="264">
        <f>2058+121</f>
        <v>2179</v>
      </c>
      <c r="E1629" s="165"/>
      <c r="F1629" s="296"/>
      <c r="G1629" s="297"/>
      <c r="H1629" s="297"/>
      <c r="I1629" s="221"/>
      <c r="J1629" s="296"/>
      <c r="K1629" s="298"/>
      <c r="L1629" s="298"/>
      <c r="M1629" s="298"/>
      <c r="N1629" s="300"/>
      <c r="O1629" s="298"/>
      <c r="P1629" s="298"/>
      <c r="Q1629" s="298"/>
      <c r="R1629" s="298"/>
      <c r="S1629" s="298"/>
      <c r="T1629" s="298"/>
      <c r="U1629" s="298"/>
      <c r="V1629" s="298"/>
      <c r="W1629" s="298"/>
      <c r="X1629" s="298"/>
      <c r="Y1629" s="298"/>
      <c r="Z1629" s="298"/>
      <c r="AA1629" s="298"/>
      <c r="AB1629" s="298"/>
      <c r="AC1629" s="298"/>
      <c r="AD1629" s="298"/>
      <c r="AE1629" s="298"/>
      <c r="AF1629" s="298"/>
      <c r="AG1629" s="298"/>
      <c r="AH1629" s="298"/>
      <c r="AI1629" s="298"/>
      <c r="AJ1629" s="298"/>
    </row>
    <row r="1630" spans="1:36" s="5" customFormat="1" ht="31.5" x14ac:dyDescent="0.25">
      <c r="A1630" s="220" t="s">
        <v>157</v>
      </c>
      <c r="B1630" s="91" t="s">
        <v>546</v>
      </c>
      <c r="C1630" s="91" t="s">
        <v>156</v>
      </c>
      <c r="D1630" s="264">
        <f>8708+165</f>
        <v>8873</v>
      </c>
      <c r="E1630" s="165"/>
      <c r="F1630" s="296"/>
      <c r="G1630" s="297"/>
      <c r="H1630" s="297"/>
      <c r="I1630" s="221"/>
      <c r="J1630" s="296"/>
      <c r="K1630" s="298"/>
      <c r="L1630" s="298"/>
      <c r="M1630" s="298"/>
      <c r="N1630" s="300"/>
      <c r="O1630" s="298"/>
      <c r="P1630" s="298"/>
      <c r="Q1630" s="298"/>
      <c r="R1630" s="298"/>
      <c r="S1630" s="298"/>
      <c r="T1630" s="298"/>
      <c r="U1630" s="298"/>
      <c r="V1630" s="298"/>
      <c r="W1630" s="298"/>
      <c r="X1630" s="298"/>
      <c r="Y1630" s="298"/>
      <c r="Z1630" s="298"/>
      <c r="AA1630" s="298"/>
      <c r="AB1630" s="298"/>
      <c r="AC1630" s="298"/>
      <c r="AD1630" s="298"/>
      <c r="AE1630" s="298"/>
      <c r="AF1630" s="298"/>
      <c r="AG1630" s="298"/>
      <c r="AH1630" s="298"/>
      <c r="AI1630" s="298"/>
      <c r="AJ1630" s="298"/>
    </row>
    <row r="1631" spans="1:36" s="5" customFormat="1" ht="31.5" x14ac:dyDescent="0.2">
      <c r="A1631" s="187" t="s">
        <v>532</v>
      </c>
      <c r="B1631" s="91" t="s">
        <v>546</v>
      </c>
      <c r="C1631" s="91" t="s">
        <v>15</v>
      </c>
      <c r="D1631" s="264">
        <f>D1632</f>
        <v>2032</v>
      </c>
      <c r="E1631" s="165"/>
      <c r="F1631" s="296"/>
      <c r="G1631" s="297"/>
      <c r="H1631" s="297"/>
      <c r="I1631" s="221"/>
      <c r="J1631" s="296"/>
      <c r="K1631" s="298"/>
      <c r="L1631" s="298"/>
      <c r="M1631" s="298"/>
      <c r="N1631" s="300"/>
      <c r="O1631" s="298"/>
      <c r="P1631" s="298"/>
      <c r="Q1631" s="298"/>
      <c r="R1631" s="298"/>
      <c r="S1631" s="298"/>
      <c r="T1631" s="298"/>
      <c r="U1631" s="298"/>
      <c r="V1631" s="298"/>
      <c r="W1631" s="298"/>
      <c r="X1631" s="298"/>
      <c r="Y1631" s="298"/>
      <c r="Z1631" s="298"/>
      <c r="AA1631" s="298"/>
      <c r="AB1631" s="298"/>
      <c r="AC1631" s="298"/>
      <c r="AD1631" s="298"/>
      <c r="AE1631" s="298"/>
      <c r="AF1631" s="298"/>
      <c r="AG1631" s="298"/>
      <c r="AH1631" s="298"/>
      <c r="AI1631" s="298"/>
      <c r="AJ1631" s="298"/>
    </row>
    <row r="1632" spans="1:36" s="5" customFormat="1" ht="31.5" x14ac:dyDescent="0.25">
      <c r="A1632" s="9" t="s">
        <v>17</v>
      </c>
      <c r="B1632" s="91" t="s">
        <v>546</v>
      </c>
      <c r="C1632" s="91" t="s">
        <v>16</v>
      </c>
      <c r="D1632" s="264">
        <f>D1633+D1634</f>
        <v>2032</v>
      </c>
      <c r="E1632" s="165"/>
      <c r="F1632" s="296"/>
      <c r="G1632" s="297"/>
      <c r="H1632" s="297"/>
      <c r="I1632" s="221"/>
      <c r="J1632" s="296"/>
      <c r="K1632" s="298"/>
      <c r="L1632" s="298"/>
      <c r="M1632" s="298"/>
      <c r="N1632" s="300"/>
      <c r="O1632" s="298"/>
      <c r="P1632" s="298"/>
      <c r="Q1632" s="298"/>
      <c r="R1632" s="298"/>
      <c r="S1632" s="298"/>
      <c r="T1632" s="298"/>
      <c r="U1632" s="298"/>
      <c r="V1632" s="298"/>
      <c r="W1632" s="298"/>
      <c r="X1632" s="298"/>
      <c r="Y1632" s="298"/>
      <c r="Z1632" s="298"/>
      <c r="AA1632" s="298"/>
      <c r="AB1632" s="298"/>
      <c r="AC1632" s="298"/>
      <c r="AD1632" s="298"/>
      <c r="AE1632" s="298"/>
      <c r="AF1632" s="298"/>
      <c r="AG1632" s="298"/>
      <c r="AH1632" s="298"/>
      <c r="AI1632" s="298"/>
      <c r="AJ1632" s="298"/>
    </row>
    <row r="1633" spans="1:16381" s="5" customFormat="1" ht="31.5" x14ac:dyDescent="0.25">
      <c r="A1633" s="18" t="s">
        <v>481</v>
      </c>
      <c r="B1633" s="91" t="s">
        <v>546</v>
      </c>
      <c r="C1633" s="91" t="s">
        <v>439</v>
      </c>
      <c r="D1633" s="264">
        <v>1221</v>
      </c>
      <c r="E1633" s="165"/>
      <c r="F1633" s="296"/>
      <c r="G1633" s="297"/>
      <c r="H1633" s="297"/>
      <c r="I1633" s="221"/>
      <c r="J1633" s="296"/>
      <c r="K1633" s="298"/>
      <c r="L1633" s="298"/>
      <c r="M1633" s="298"/>
      <c r="N1633" s="300"/>
      <c r="O1633" s="298"/>
      <c r="P1633" s="298"/>
      <c r="Q1633" s="298"/>
      <c r="R1633" s="298"/>
      <c r="S1633" s="298"/>
      <c r="T1633" s="298"/>
      <c r="U1633" s="298"/>
      <c r="V1633" s="298"/>
      <c r="W1633" s="298"/>
      <c r="X1633" s="298"/>
      <c r="Y1633" s="298"/>
      <c r="Z1633" s="298"/>
      <c r="AA1633" s="298"/>
      <c r="AB1633" s="298"/>
      <c r="AC1633" s="298"/>
      <c r="AD1633" s="298"/>
      <c r="AE1633" s="298"/>
      <c r="AF1633" s="298"/>
      <c r="AG1633" s="298"/>
      <c r="AH1633" s="298"/>
      <c r="AI1633" s="298"/>
      <c r="AJ1633" s="298"/>
    </row>
    <row r="1634" spans="1:16381" s="5" customFormat="1" ht="15.75" x14ac:dyDescent="0.25">
      <c r="A1634" s="220" t="s">
        <v>801</v>
      </c>
      <c r="B1634" s="91" t="s">
        <v>546</v>
      </c>
      <c r="C1634" s="91" t="s">
        <v>78</v>
      </c>
      <c r="D1634" s="264">
        <v>811</v>
      </c>
      <c r="E1634" s="165"/>
      <c r="F1634" s="296"/>
      <c r="G1634" s="297"/>
      <c r="H1634" s="297"/>
      <c r="I1634" s="221"/>
      <c r="J1634" s="296"/>
      <c r="K1634" s="298"/>
      <c r="L1634" s="298"/>
      <c r="M1634" s="298"/>
      <c r="N1634" s="300"/>
      <c r="O1634" s="298"/>
      <c r="P1634" s="298"/>
      <c r="Q1634" s="298"/>
      <c r="R1634" s="298"/>
      <c r="S1634" s="298"/>
      <c r="T1634" s="298"/>
      <c r="U1634" s="298"/>
      <c r="V1634" s="298"/>
      <c r="W1634" s="298"/>
      <c r="X1634" s="298"/>
      <c r="Y1634" s="298"/>
      <c r="Z1634" s="298"/>
      <c r="AA1634" s="298"/>
      <c r="AB1634" s="298"/>
      <c r="AC1634" s="298"/>
      <c r="AD1634" s="298"/>
      <c r="AE1634" s="298"/>
      <c r="AF1634" s="298"/>
      <c r="AG1634" s="298"/>
      <c r="AH1634" s="298"/>
      <c r="AI1634" s="298"/>
      <c r="AJ1634" s="298"/>
    </row>
    <row r="1635" spans="1:16381" s="5" customFormat="1" ht="15.75" x14ac:dyDescent="0.25">
      <c r="A1635" s="17" t="s">
        <v>13</v>
      </c>
      <c r="B1635" s="91" t="s">
        <v>546</v>
      </c>
      <c r="C1635" s="91" t="s">
        <v>14</v>
      </c>
      <c r="D1635" s="264">
        <f>D1636</f>
        <v>500</v>
      </c>
      <c r="E1635" s="165"/>
      <c r="F1635" s="296"/>
      <c r="G1635" s="297"/>
      <c r="H1635" s="297"/>
      <c r="I1635" s="221"/>
      <c r="J1635" s="296"/>
      <c r="K1635" s="298"/>
      <c r="L1635" s="298"/>
      <c r="M1635" s="298"/>
      <c r="N1635" s="300"/>
      <c r="O1635" s="298"/>
      <c r="P1635" s="298"/>
      <c r="Q1635" s="298"/>
      <c r="R1635" s="298"/>
      <c r="S1635" s="298"/>
      <c r="T1635" s="298"/>
      <c r="U1635" s="298"/>
      <c r="V1635" s="298"/>
      <c r="W1635" s="298"/>
      <c r="X1635" s="298"/>
      <c r="Y1635" s="298"/>
      <c r="Z1635" s="298"/>
      <c r="AA1635" s="298"/>
      <c r="AB1635" s="298"/>
      <c r="AC1635" s="298"/>
      <c r="AD1635" s="298"/>
      <c r="AE1635" s="298"/>
      <c r="AF1635" s="298"/>
      <c r="AG1635" s="298"/>
      <c r="AH1635" s="298"/>
      <c r="AI1635" s="298"/>
      <c r="AJ1635" s="298"/>
    </row>
    <row r="1636" spans="1:16381" s="5" customFormat="1" ht="15.75" x14ac:dyDescent="0.25">
      <c r="A1636" s="220" t="s">
        <v>34</v>
      </c>
      <c r="B1636" s="91" t="s">
        <v>546</v>
      </c>
      <c r="C1636" s="91" t="s">
        <v>33</v>
      </c>
      <c r="D1636" s="264">
        <f>SUM(D1637:D1638)</f>
        <v>500</v>
      </c>
      <c r="E1636" s="165"/>
      <c r="F1636" s="296"/>
      <c r="G1636" s="297"/>
      <c r="H1636" s="297"/>
      <c r="I1636" s="221"/>
      <c r="J1636" s="296"/>
      <c r="K1636" s="298"/>
      <c r="L1636" s="298"/>
      <c r="M1636" s="298"/>
      <c r="N1636" s="300"/>
      <c r="O1636" s="298"/>
      <c r="P1636" s="298"/>
      <c r="Q1636" s="298"/>
      <c r="R1636" s="298"/>
      <c r="S1636" s="298"/>
      <c r="T1636" s="298"/>
      <c r="U1636" s="298"/>
      <c r="V1636" s="298"/>
      <c r="W1636" s="298"/>
      <c r="X1636" s="298"/>
      <c r="Y1636" s="298"/>
      <c r="Z1636" s="298"/>
      <c r="AA1636" s="298"/>
      <c r="AB1636" s="298"/>
      <c r="AC1636" s="298"/>
      <c r="AD1636" s="298"/>
      <c r="AE1636" s="298"/>
      <c r="AF1636" s="298"/>
      <c r="AG1636" s="298"/>
      <c r="AH1636" s="298"/>
      <c r="AI1636" s="298"/>
      <c r="AJ1636" s="298"/>
    </row>
    <row r="1637" spans="1:16381" s="5" customFormat="1" ht="15.75" x14ac:dyDescent="0.25">
      <c r="A1637" s="220" t="s">
        <v>79</v>
      </c>
      <c r="B1637" s="91" t="s">
        <v>546</v>
      </c>
      <c r="C1637" s="91" t="s">
        <v>80</v>
      </c>
      <c r="D1637" s="264">
        <v>498</v>
      </c>
      <c r="E1637" s="165"/>
      <c r="F1637" s="296"/>
      <c r="G1637" s="297"/>
      <c r="H1637" s="297"/>
      <c r="I1637" s="221"/>
      <c r="J1637" s="296"/>
      <c r="K1637" s="298"/>
      <c r="L1637" s="298"/>
      <c r="M1637" s="298"/>
      <c r="N1637" s="300"/>
      <c r="O1637" s="298"/>
      <c r="P1637" s="298"/>
      <c r="Q1637" s="298"/>
      <c r="R1637" s="298"/>
      <c r="S1637" s="298"/>
      <c r="T1637" s="298"/>
      <c r="U1637" s="298"/>
      <c r="V1637" s="298"/>
      <c r="W1637" s="298"/>
      <c r="X1637" s="298"/>
      <c r="Y1637" s="298"/>
      <c r="Z1637" s="298"/>
      <c r="AA1637" s="298"/>
      <c r="AB1637" s="298"/>
      <c r="AC1637" s="298"/>
      <c r="AD1637" s="298"/>
      <c r="AE1637" s="298"/>
      <c r="AF1637" s="298"/>
      <c r="AG1637" s="298"/>
      <c r="AH1637" s="298"/>
      <c r="AI1637" s="298"/>
      <c r="AJ1637" s="298"/>
    </row>
    <row r="1638" spans="1:16381" s="5" customFormat="1" ht="15.75" x14ac:dyDescent="0.25">
      <c r="A1638" s="220" t="s">
        <v>81</v>
      </c>
      <c r="B1638" s="91" t="s">
        <v>546</v>
      </c>
      <c r="C1638" s="91" t="s">
        <v>82</v>
      </c>
      <c r="D1638" s="264">
        <v>2</v>
      </c>
      <c r="E1638" s="165"/>
      <c r="F1638" s="296"/>
      <c r="G1638" s="297"/>
      <c r="H1638" s="297"/>
      <c r="I1638" s="221"/>
      <c r="J1638" s="296"/>
      <c r="K1638" s="298"/>
      <c r="L1638" s="298"/>
      <c r="M1638" s="298"/>
      <c r="N1638" s="300"/>
      <c r="O1638" s="298"/>
      <c r="P1638" s="298"/>
      <c r="Q1638" s="298"/>
      <c r="R1638" s="298"/>
      <c r="S1638" s="298"/>
      <c r="T1638" s="298"/>
      <c r="U1638" s="298"/>
      <c r="V1638" s="298"/>
      <c r="W1638" s="298"/>
      <c r="X1638" s="298"/>
      <c r="Y1638" s="298"/>
      <c r="Z1638" s="298"/>
      <c r="AA1638" s="298"/>
      <c r="AB1638" s="298"/>
      <c r="AC1638" s="298"/>
      <c r="AD1638" s="298"/>
      <c r="AE1638" s="298"/>
      <c r="AF1638" s="298"/>
      <c r="AG1638" s="298"/>
      <c r="AH1638" s="298"/>
      <c r="AI1638" s="298"/>
      <c r="AJ1638" s="298"/>
    </row>
    <row r="1639" spans="1:16381" s="5" customFormat="1" ht="15.75" x14ac:dyDescent="0.2">
      <c r="A1639" s="64"/>
      <c r="B1639" s="91"/>
      <c r="C1639" s="118"/>
      <c r="D1639" s="264"/>
      <c r="E1639" s="154"/>
      <c r="F1639" s="296"/>
      <c r="G1639" s="297"/>
      <c r="H1639" s="297"/>
      <c r="I1639" s="221"/>
      <c r="J1639" s="296"/>
      <c r="K1639" s="298"/>
      <c r="L1639" s="298"/>
      <c r="M1639" s="298"/>
      <c r="N1639" s="300"/>
      <c r="O1639" s="298"/>
      <c r="P1639" s="298"/>
      <c r="Q1639" s="298"/>
      <c r="R1639" s="298"/>
      <c r="S1639" s="298"/>
      <c r="T1639" s="298"/>
      <c r="U1639" s="298"/>
      <c r="V1639" s="298"/>
      <c r="W1639" s="298"/>
      <c r="X1639" s="298"/>
      <c r="Y1639" s="298"/>
      <c r="Z1639" s="298"/>
      <c r="AA1639" s="298"/>
      <c r="AB1639" s="298"/>
      <c r="AC1639" s="298"/>
      <c r="AD1639" s="298"/>
      <c r="AE1639" s="298"/>
      <c r="AF1639" s="298"/>
      <c r="AG1639" s="298"/>
      <c r="AH1639" s="298"/>
      <c r="AI1639" s="298"/>
      <c r="AJ1639" s="298"/>
    </row>
    <row r="1640" spans="1:16381" s="5" customFormat="1" ht="57" customHeight="1" x14ac:dyDescent="0.3">
      <c r="A1640" s="48" t="s">
        <v>630</v>
      </c>
      <c r="B1640" s="120" t="s">
        <v>406</v>
      </c>
      <c r="C1640" s="118"/>
      <c r="D1640" s="276">
        <f>D1641+D1687</f>
        <v>204754</v>
      </c>
      <c r="E1640" s="73"/>
      <c r="F1640" s="296"/>
      <c r="G1640" s="297"/>
      <c r="H1640" s="297"/>
      <c r="I1640" s="221"/>
      <c r="J1640" s="296"/>
      <c r="K1640" s="298"/>
      <c r="L1640" s="298"/>
      <c r="M1640" s="298"/>
      <c r="N1640" s="299"/>
      <c r="O1640" s="298"/>
      <c r="P1640" s="298"/>
      <c r="Q1640" s="298"/>
      <c r="R1640" s="298"/>
      <c r="S1640" s="298"/>
      <c r="T1640" s="298"/>
      <c r="U1640" s="298"/>
      <c r="V1640" s="298"/>
      <c r="W1640" s="298"/>
      <c r="X1640" s="298"/>
      <c r="Y1640" s="298"/>
      <c r="Z1640" s="298"/>
      <c r="AA1640" s="298"/>
      <c r="AB1640" s="298"/>
      <c r="AC1640" s="298"/>
      <c r="AD1640" s="298"/>
      <c r="AE1640" s="298"/>
      <c r="AF1640" s="298"/>
      <c r="AG1640" s="298"/>
      <c r="AH1640" s="298"/>
      <c r="AI1640" s="298"/>
      <c r="AJ1640" s="298"/>
    </row>
    <row r="1641" spans="1:16381" s="61" customFormat="1" ht="47.25" x14ac:dyDescent="0.25">
      <c r="A1641" s="6" t="s">
        <v>773</v>
      </c>
      <c r="B1641" s="86" t="s">
        <v>523</v>
      </c>
      <c r="C1641" s="118"/>
      <c r="D1641" s="254">
        <f>D1642+D1678</f>
        <v>180302</v>
      </c>
      <c r="E1641" s="296"/>
      <c r="F1641" s="297"/>
      <c r="G1641" s="297"/>
      <c r="H1641" s="298"/>
      <c r="I1641" s="221"/>
      <c r="J1641" s="296"/>
      <c r="K1641" s="298"/>
      <c r="L1641" s="298"/>
      <c r="M1641" s="298"/>
      <c r="N1641" s="300"/>
      <c r="O1641" s="298"/>
      <c r="P1641" s="298"/>
      <c r="Q1641" s="298"/>
      <c r="R1641" s="298"/>
      <c r="S1641" s="298"/>
      <c r="T1641" s="298"/>
      <c r="U1641" s="298"/>
      <c r="V1641" s="298"/>
      <c r="W1641" s="298"/>
      <c r="X1641" s="298"/>
      <c r="Y1641" s="298"/>
      <c r="Z1641" s="298"/>
      <c r="AA1641" s="298"/>
      <c r="AB1641" s="298"/>
      <c r="AC1641" s="298"/>
      <c r="AD1641" s="298"/>
      <c r="AE1641" s="298"/>
      <c r="AF1641" s="298"/>
      <c r="AG1641" s="298"/>
      <c r="AH1641" s="298"/>
      <c r="AI1641" s="298"/>
      <c r="AJ1641" s="298"/>
      <c r="AK1641" s="5"/>
      <c r="AL1641" s="5"/>
      <c r="AM1641" s="5"/>
      <c r="AN1641" s="5"/>
      <c r="AO1641" s="5"/>
      <c r="AP1641" s="5"/>
      <c r="AQ1641" s="5"/>
      <c r="AR1641" s="5"/>
      <c r="AS1641" s="5"/>
      <c r="AT1641" s="5"/>
      <c r="AU1641" s="5"/>
      <c r="AV1641" s="5"/>
      <c r="AW1641" s="5"/>
      <c r="AX1641" s="5"/>
      <c r="AY1641" s="5"/>
      <c r="AZ1641" s="5"/>
      <c r="BA1641" s="5"/>
      <c r="BB1641" s="5"/>
      <c r="BC1641" s="5"/>
      <c r="BD1641" s="5"/>
      <c r="BE1641" s="5"/>
      <c r="BF1641" s="5"/>
      <c r="BG1641" s="5"/>
      <c r="BH1641" s="5"/>
      <c r="BI1641" s="5"/>
      <c r="BJ1641" s="5"/>
      <c r="BK1641" s="5"/>
      <c r="BL1641" s="5"/>
      <c r="BM1641" s="5"/>
      <c r="BN1641" s="5"/>
      <c r="BO1641" s="5"/>
      <c r="BP1641" s="5"/>
      <c r="BQ1641" s="5"/>
      <c r="BR1641" s="5"/>
      <c r="BS1641" s="5"/>
      <c r="BT1641" s="5"/>
      <c r="BU1641" s="5"/>
      <c r="BV1641" s="5"/>
      <c r="BW1641" s="5"/>
      <c r="BX1641" s="5"/>
      <c r="BY1641" s="5"/>
      <c r="BZ1641" s="5"/>
      <c r="CA1641" s="5"/>
      <c r="CB1641" s="5"/>
      <c r="CC1641" s="5"/>
      <c r="CD1641" s="5"/>
      <c r="CE1641" s="5"/>
      <c r="CF1641" s="5"/>
      <c r="CG1641" s="5"/>
      <c r="CH1641" s="5"/>
      <c r="CI1641" s="5"/>
      <c r="CJ1641" s="5"/>
      <c r="CK1641" s="5"/>
      <c r="CL1641" s="5"/>
      <c r="CM1641" s="5"/>
      <c r="CN1641" s="5"/>
      <c r="CO1641" s="5"/>
      <c r="CP1641" s="5"/>
      <c r="CQ1641" s="5"/>
      <c r="CR1641" s="5"/>
      <c r="CS1641" s="5"/>
      <c r="CT1641" s="5"/>
      <c r="CU1641" s="5"/>
      <c r="CV1641" s="5"/>
      <c r="CW1641" s="5"/>
      <c r="CX1641" s="5"/>
      <c r="CY1641" s="5"/>
      <c r="CZ1641" s="5"/>
      <c r="DA1641" s="5"/>
      <c r="DB1641" s="5"/>
      <c r="DC1641" s="5"/>
      <c r="DD1641" s="5"/>
      <c r="DE1641" s="5"/>
      <c r="DF1641" s="5"/>
      <c r="DG1641" s="5"/>
      <c r="DH1641" s="5"/>
      <c r="DI1641" s="5"/>
      <c r="DJ1641" s="5"/>
      <c r="DK1641" s="5"/>
      <c r="DL1641" s="5"/>
      <c r="DM1641" s="5"/>
      <c r="DN1641" s="5"/>
      <c r="DO1641" s="5"/>
      <c r="DP1641" s="5"/>
      <c r="DQ1641" s="5"/>
      <c r="DR1641" s="5"/>
      <c r="DS1641" s="5"/>
      <c r="DT1641" s="5"/>
      <c r="DU1641" s="5"/>
      <c r="DV1641" s="5"/>
      <c r="DW1641" s="5"/>
      <c r="DX1641" s="5"/>
      <c r="DY1641" s="5"/>
      <c r="DZ1641" s="5"/>
      <c r="EA1641" s="5"/>
      <c r="EB1641" s="5"/>
      <c r="EC1641" s="5"/>
      <c r="ED1641" s="5"/>
      <c r="EE1641" s="5"/>
      <c r="EF1641" s="5"/>
      <c r="EG1641" s="5"/>
      <c r="EH1641" s="5"/>
      <c r="EI1641" s="5"/>
      <c r="EJ1641" s="5"/>
      <c r="EK1641" s="5"/>
      <c r="EL1641" s="5"/>
      <c r="EM1641" s="5"/>
      <c r="EN1641" s="5"/>
      <c r="EO1641" s="5"/>
      <c r="EP1641" s="5"/>
      <c r="EQ1641" s="5"/>
      <c r="ER1641" s="5"/>
      <c r="ES1641" s="5"/>
      <c r="ET1641" s="5"/>
      <c r="EU1641" s="5"/>
      <c r="EV1641" s="5"/>
      <c r="EW1641" s="5"/>
      <c r="EX1641" s="5"/>
      <c r="EY1641" s="5"/>
      <c r="EZ1641" s="5"/>
      <c r="FA1641" s="5"/>
      <c r="FB1641" s="5"/>
      <c r="FC1641" s="5"/>
      <c r="FD1641" s="5"/>
      <c r="FE1641" s="5"/>
      <c r="FF1641" s="5"/>
      <c r="FG1641" s="5"/>
      <c r="FH1641" s="5"/>
      <c r="FI1641" s="5"/>
      <c r="FJ1641" s="5"/>
      <c r="FK1641" s="5"/>
      <c r="FL1641" s="5"/>
      <c r="FM1641" s="5"/>
      <c r="FN1641" s="5"/>
      <c r="FO1641" s="5"/>
      <c r="FP1641" s="5"/>
      <c r="FQ1641" s="5"/>
      <c r="FR1641" s="5"/>
      <c r="FS1641" s="5"/>
      <c r="FT1641" s="5"/>
      <c r="FU1641" s="5"/>
      <c r="FV1641" s="5"/>
      <c r="FW1641" s="5"/>
      <c r="FX1641" s="5"/>
      <c r="FY1641" s="5"/>
      <c r="FZ1641" s="5"/>
      <c r="GA1641" s="5"/>
      <c r="GB1641" s="5"/>
      <c r="GC1641" s="5"/>
      <c r="GD1641" s="5"/>
      <c r="GE1641" s="5"/>
      <c r="GF1641" s="5"/>
      <c r="GG1641" s="5"/>
      <c r="GH1641" s="5"/>
      <c r="GI1641" s="5"/>
      <c r="GJ1641" s="5"/>
      <c r="GK1641" s="5"/>
      <c r="GL1641" s="5"/>
      <c r="GM1641" s="5"/>
      <c r="GN1641" s="5"/>
      <c r="GO1641" s="5"/>
      <c r="GP1641" s="5"/>
      <c r="GQ1641" s="5"/>
      <c r="GR1641" s="5"/>
      <c r="GS1641" s="5"/>
      <c r="GT1641" s="5"/>
      <c r="GU1641" s="5"/>
      <c r="GV1641" s="5"/>
      <c r="GW1641" s="5"/>
      <c r="GX1641" s="5"/>
      <c r="GY1641" s="5"/>
      <c r="GZ1641" s="5"/>
      <c r="HA1641" s="5"/>
      <c r="HB1641" s="5"/>
      <c r="HC1641" s="5"/>
      <c r="HD1641" s="5"/>
      <c r="HE1641" s="5"/>
      <c r="HF1641" s="5"/>
      <c r="HG1641" s="5"/>
      <c r="HH1641" s="5"/>
      <c r="HI1641" s="5"/>
      <c r="HJ1641" s="5"/>
      <c r="HK1641" s="5"/>
      <c r="HL1641" s="5"/>
      <c r="HM1641" s="5"/>
      <c r="HN1641" s="5"/>
      <c r="HO1641" s="5"/>
      <c r="HP1641" s="5"/>
      <c r="HQ1641" s="5"/>
      <c r="HR1641" s="5"/>
      <c r="HS1641" s="5"/>
      <c r="HT1641" s="5"/>
      <c r="HU1641" s="5"/>
      <c r="HV1641" s="5"/>
      <c r="HW1641" s="5"/>
      <c r="HX1641" s="5"/>
      <c r="HY1641" s="5"/>
      <c r="HZ1641" s="5"/>
      <c r="IA1641" s="5"/>
      <c r="IB1641" s="5"/>
      <c r="IC1641" s="5"/>
      <c r="ID1641" s="5"/>
      <c r="IE1641" s="5"/>
      <c r="IF1641" s="5"/>
      <c r="IG1641" s="5"/>
      <c r="IH1641" s="5"/>
      <c r="II1641" s="5"/>
      <c r="IJ1641" s="5"/>
      <c r="IK1641" s="5"/>
      <c r="IL1641" s="5"/>
      <c r="IM1641" s="5"/>
      <c r="IN1641" s="5"/>
      <c r="IO1641" s="5"/>
      <c r="IP1641" s="5"/>
      <c r="IQ1641" s="5"/>
      <c r="IR1641" s="5"/>
      <c r="IS1641" s="5"/>
      <c r="IT1641" s="5"/>
      <c r="IU1641" s="5"/>
      <c r="IV1641" s="5"/>
      <c r="IW1641" s="5"/>
      <c r="IX1641" s="5"/>
      <c r="IY1641" s="5"/>
      <c r="IZ1641" s="5"/>
      <c r="JA1641" s="5"/>
      <c r="JB1641" s="5"/>
      <c r="JC1641" s="5"/>
      <c r="JD1641" s="5"/>
      <c r="JE1641" s="5"/>
      <c r="JF1641" s="5"/>
      <c r="JG1641" s="5"/>
      <c r="JH1641" s="5"/>
      <c r="JI1641" s="5"/>
      <c r="JJ1641" s="5"/>
      <c r="JK1641" s="5"/>
      <c r="JL1641" s="5"/>
      <c r="JM1641" s="5"/>
      <c r="JN1641" s="5"/>
      <c r="JO1641" s="5"/>
      <c r="JP1641" s="5"/>
      <c r="JQ1641" s="5"/>
      <c r="JR1641" s="5"/>
      <c r="JS1641" s="5"/>
      <c r="JT1641" s="5"/>
      <c r="JU1641" s="5"/>
      <c r="JV1641" s="5"/>
      <c r="JW1641" s="5"/>
      <c r="JX1641" s="5"/>
      <c r="JY1641" s="5"/>
      <c r="JZ1641" s="5"/>
      <c r="KA1641" s="5"/>
      <c r="KB1641" s="5"/>
      <c r="KC1641" s="5"/>
      <c r="KD1641" s="5"/>
      <c r="KE1641" s="5"/>
      <c r="KF1641" s="5"/>
      <c r="KG1641" s="5"/>
      <c r="KH1641" s="5"/>
      <c r="KI1641" s="5"/>
      <c r="KJ1641" s="5"/>
      <c r="KK1641" s="5"/>
      <c r="KL1641" s="5"/>
      <c r="KM1641" s="5"/>
      <c r="KN1641" s="5"/>
      <c r="KO1641" s="5"/>
      <c r="KP1641" s="5"/>
      <c r="KQ1641" s="5"/>
      <c r="KR1641" s="5"/>
      <c r="KS1641" s="5"/>
      <c r="KT1641" s="5"/>
      <c r="KU1641" s="5"/>
      <c r="KV1641" s="5"/>
      <c r="KW1641" s="5"/>
      <c r="KX1641" s="5"/>
      <c r="KY1641" s="5"/>
      <c r="KZ1641" s="5"/>
      <c r="LA1641" s="5"/>
      <c r="LB1641" s="5"/>
      <c r="LC1641" s="5"/>
      <c r="LD1641" s="5"/>
      <c r="LE1641" s="5"/>
      <c r="LF1641" s="5"/>
      <c r="LG1641" s="5"/>
      <c r="LH1641" s="5"/>
      <c r="LI1641" s="5"/>
      <c r="LJ1641" s="5"/>
      <c r="LK1641" s="5"/>
      <c r="LL1641" s="5"/>
      <c r="LM1641" s="5"/>
      <c r="LN1641" s="5"/>
      <c r="LO1641" s="5"/>
      <c r="LP1641" s="5"/>
      <c r="LQ1641" s="5"/>
      <c r="LR1641" s="5"/>
      <c r="LS1641" s="5"/>
      <c r="LT1641" s="5"/>
      <c r="LU1641" s="5"/>
      <c r="LV1641" s="5"/>
      <c r="LW1641" s="5"/>
      <c r="LX1641" s="5"/>
      <c r="LY1641" s="5"/>
      <c r="LZ1641" s="5"/>
      <c r="MA1641" s="5"/>
      <c r="MB1641" s="5"/>
      <c r="MC1641" s="5"/>
      <c r="MD1641" s="5"/>
      <c r="ME1641" s="5"/>
      <c r="MF1641" s="5"/>
      <c r="MG1641" s="5"/>
      <c r="MH1641" s="5"/>
      <c r="MI1641" s="5"/>
      <c r="MJ1641" s="5"/>
      <c r="MK1641" s="5"/>
      <c r="ML1641" s="5"/>
      <c r="MM1641" s="5"/>
      <c r="MN1641" s="5"/>
      <c r="MO1641" s="5"/>
      <c r="MP1641" s="5"/>
      <c r="MQ1641" s="5"/>
      <c r="MR1641" s="5"/>
      <c r="MS1641" s="5"/>
      <c r="MT1641" s="5"/>
      <c r="MU1641" s="5"/>
      <c r="MV1641" s="5"/>
      <c r="MW1641" s="5"/>
      <c r="MX1641" s="5"/>
      <c r="MY1641" s="5"/>
      <c r="MZ1641" s="5"/>
      <c r="NA1641" s="5"/>
      <c r="NB1641" s="5"/>
      <c r="NC1641" s="5"/>
      <c r="ND1641" s="5"/>
      <c r="NE1641" s="5"/>
      <c r="NF1641" s="5"/>
      <c r="NG1641" s="5"/>
      <c r="NH1641" s="5"/>
      <c r="NI1641" s="5"/>
      <c r="NJ1641" s="5"/>
      <c r="NK1641" s="5"/>
      <c r="NL1641" s="5"/>
      <c r="NM1641" s="5"/>
      <c r="NN1641" s="5"/>
      <c r="NO1641" s="5"/>
      <c r="NP1641" s="5"/>
      <c r="NQ1641" s="5"/>
      <c r="NR1641" s="5"/>
      <c r="NS1641" s="5"/>
      <c r="NT1641" s="5"/>
      <c r="NU1641" s="5"/>
      <c r="NV1641" s="5"/>
      <c r="NW1641" s="5"/>
      <c r="NX1641" s="5"/>
      <c r="NY1641" s="5"/>
      <c r="NZ1641" s="5"/>
      <c r="OA1641" s="5"/>
      <c r="OB1641" s="5"/>
      <c r="OC1641" s="5"/>
      <c r="OD1641" s="5"/>
      <c r="OE1641" s="5"/>
      <c r="OF1641" s="5"/>
      <c r="OG1641" s="5"/>
      <c r="OH1641" s="5"/>
      <c r="OI1641" s="5"/>
      <c r="OJ1641" s="5"/>
      <c r="OK1641" s="5"/>
      <c r="OL1641" s="5"/>
      <c r="OM1641" s="5"/>
      <c r="ON1641" s="5"/>
      <c r="OO1641" s="5"/>
      <c r="OP1641" s="5"/>
      <c r="OQ1641" s="5"/>
      <c r="OR1641" s="5"/>
      <c r="OS1641" s="5"/>
      <c r="OT1641" s="5"/>
      <c r="OU1641" s="5"/>
      <c r="OV1641" s="5"/>
      <c r="OW1641" s="5"/>
      <c r="OX1641" s="5"/>
      <c r="OY1641" s="5"/>
      <c r="OZ1641" s="5"/>
      <c r="PA1641" s="5"/>
      <c r="PB1641" s="5"/>
      <c r="PC1641" s="5"/>
      <c r="PD1641" s="5"/>
      <c r="PE1641" s="5"/>
      <c r="PF1641" s="5"/>
      <c r="PG1641" s="5"/>
      <c r="PH1641" s="5"/>
      <c r="PI1641" s="5"/>
      <c r="PJ1641" s="5"/>
      <c r="PK1641" s="5"/>
      <c r="PL1641" s="5"/>
      <c r="PM1641" s="5"/>
      <c r="PN1641" s="5"/>
      <c r="PO1641" s="5"/>
      <c r="PP1641" s="5"/>
      <c r="PQ1641" s="5"/>
      <c r="PR1641" s="5"/>
      <c r="PS1641" s="5"/>
      <c r="PT1641" s="5"/>
      <c r="PU1641" s="5"/>
      <c r="PV1641" s="5"/>
      <c r="PW1641" s="5"/>
      <c r="PX1641" s="5"/>
      <c r="PY1641" s="5"/>
      <c r="PZ1641" s="5"/>
      <c r="QA1641" s="5"/>
      <c r="QB1641" s="5"/>
      <c r="QC1641" s="5"/>
      <c r="QD1641" s="5"/>
      <c r="QE1641" s="5"/>
      <c r="QF1641" s="5"/>
      <c r="QG1641" s="5"/>
      <c r="QH1641" s="5"/>
      <c r="QI1641" s="5"/>
      <c r="QJ1641" s="5"/>
      <c r="QK1641" s="5"/>
      <c r="QL1641" s="5"/>
      <c r="QM1641" s="5"/>
      <c r="QN1641" s="5"/>
      <c r="QO1641" s="5"/>
      <c r="QP1641" s="5"/>
      <c r="QQ1641" s="5"/>
      <c r="QR1641" s="5"/>
      <c r="QS1641" s="5"/>
      <c r="QT1641" s="5"/>
      <c r="QU1641" s="5"/>
      <c r="QV1641" s="5"/>
      <c r="QW1641" s="5"/>
      <c r="QX1641" s="5"/>
      <c r="QY1641" s="5"/>
      <c r="QZ1641" s="5"/>
      <c r="RA1641" s="5"/>
      <c r="RB1641" s="5"/>
      <c r="RC1641" s="5"/>
      <c r="RD1641" s="5"/>
      <c r="RE1641" s="5"/>
      <c r="RF1641" s="5"/>
      <c r="RG1641" s="5"/>
      <c r="RH1641" s="5"/>
      <c r="RI1641" s="5"/>
      <c r="RJ1641" s="5"/>
      <c r="RK1641" s="5"/>
      <c r="RL1641" s="5"/>
      <c r="RM1641" s="5"/>
      <c r="RN1641" s="5"/>
      <c r="RO1641" s="5"/>
      <c r="RP1641" s="5"/>
      <c r="RQ1641" s="5"/>
      <c r="RR1641" s="5"/>
      <c r="RS1641" s="5"/>
      <c r="RT1641" s="5"/>
      <c r="RU1641" s="5"/>
      <c r="RV1641" s="5"/>
      <c r="RW1641" s="5"/>
      <c r="RX1641" s="5"/>
      <c r="RY1641" s="5"/>
      <c r="RZ1641" s="5"/>
      <c r="SA1641" s="5"/>
      <c r="SB1641" s="5"/>
      <c r="SC1641" s="5"/>
      <c r="SD1641" s="5"/>
      <c r="SE1641" s="5"/>
      <c r="SF1641" s="5"/>
      <c r="SG1641" s="5"/>
      <c r="SH1641" s="5"/>
      <c r="SI1641" s="5"/>
      <c r="SJ1641" s="5"/>
      <c r="SK1641" s="5"/>
      <c r="SL1641" s="5"/>
      <c r="SM1641" s="5"/>
      <c r="SN1641" s="5"/>
      <c r="SO1641" s="5"/>
      <c r="SP1641" s="5"/>
      <c r="SQ1641" s="5"/>
      <c r="SR1641" s="5"/>
      <c r="SS1641" s="5"/>
      <c r="ST1641" s="5"/>
      <c r="SU1641" s="5"/>
      <c r="SV1641" s="5"/>
      <c r="SW1641" s="5"/>
      <c r="SX1641" s="5"/>
      <c r="SY1641" s="5"/>
      <c r="SZ1641" s="5"/>
      <c r="TA1641" s="5"/>
      <c r="TB1641" s="5"/>
      <c r="TC1641" s="5"/>
      <c r="TD1641" s="5"/>
      <c r="TE1641" s="5"/>
      <c r="TF1641" s="5"/>
      <c r="TG1641" s="5"/>
      <c r="TH1641" s="5"/>
      <c r="TI1641" s="5"/>
      <c r="TJ1641" s="5"/>
      <c r="TK1641" s="5"/>
      <c r="TL1641" s="5"/>
      <c r="TM1641" s="5"/>
      <c r="TN1641" s="5"/>
      <c r="TO1641" s="5"/>
      <c r="TP1641" s="5"/>
      <c r="TQ1641" s="5"/>
      <c r="TR1641" s="5"/>
      <c r="TS1641" s="5"/>
      <c r="TT1641" s="5"/>
      <c r="TU1641" s="5"/>
      <c r="TV1641" s="5"/>
      <c r="TW1641" s="5"/>
      <c r="TX1641" s="5"/>
      <c r="TY1641" s="5"/>
      <c r="TZ1641" s="5"/>
      <c r="UA1641" s="5"/>
      <c r="UB1641" s="5"/>
      <c r="UC1641" s="5"/>
      <c r="UD1641" s="5"/>
      <c r="UE1641" s="5"/>
      <c r="UF1641" s="5"/>
      <c r="UG1641" s="5"/>
      <c r="UH1641" s="5"/>
      <c r="UI1641" s="5"/>
      <c r="UJ1641" s="5"/>
      <c r="UK1641" s="5"/>
      <c r="UL1641" s="5"/>
      <c r="UM1641" s="5"/>
      <c r="UN1641" s="5"/>
      <c r="UO1641" s="5"/>
      <c r="UP1641" s="5"/>
      <c r="UQ1641" s="5"/>
      <c r="UR1641" s="5"/>
      <c r="US1641" s="5"/>
      <c r="UT1641" s="5"/>
      <c r="UU1641" s="5"/>
      <c r="UV1641" s="5"/>
      <c r="UW1641" s="5"/>
      <c r="UX1641" s="5"/>
      <c r="UY1641" s="5"/>
      <c r="UZ1641" s="5"/>
      <c r="VA1641" s="5"/>
      <c r="VB1641" s="5"/>
      <c r="VC1641" s="5"/>
      <c r="VD1641" s="5"/>
      <c r="VE1641" s="5"/>
      <c r="VF1641" s="5"/>
      <c r="VG1641" s="5"/>
      <c r="VH1641" s="5"/>
      <c r="VI1641" s="5"/>
      <c r="VJ1641" s="5"/>
      <c r="VK1641" s="5"/>
      <c r="VL1641" s="5"/>
      <c r="VM1641" s="5"/>
      <c r="VN1641" s="5"/>
      <c r="VO1641" s="5"/>
      <c r="VP1641" s="5"/>
      <c r="VQ1641" s="5"/>
      <c r="VR1641" s="5"/>
      <c r="VS1641" s="5"/>
      <c r="VT1641" s="5"/>
      <c r="VU1641" s="5"/>
      <c r="VV1641" s="5"/>
      <c r="VW1641" s="5"/>
      <c r="VX1641" s="5"/>
      <c r="VY1641" s="5"/>
      <c r="VZ1641" s="5"/>
      <c r="WA1641" s="5"/>
      <c r="WB1641" s="5"/>
      <c r="WC1641" s="5"/>
      <c r="WD1641" s="5"/>
      <c r="WE1641" s="5"/>
      <c r="WF1641" s="5"/>
      <c r="WG1641" s="5"/>
      <c r="WH1641" s="5"/>
      <c r="WI1641" s="5"/>
      <c r="WJ1641" s="5"/>
      <c r="WK1641" s="5"/>
      <c r="WL1641" s="5"/>
      <c r="WM1641" s="5"/>
      <c r="WN1641" s="5"/>
      <c r="WO1641" s="5"/>
      <c r="WP1641" s="5"/>
      <c r="WQ1641" s="5"/>
      <c r="WR1641" s="5"/>
      <c r="WS1641" s="5"/>
      <c r="WT1641" s="5"/>
      <c r="WU1641" s="5"/>
      <c r="WV1641" s="5"/>
      <c r="WW1641" s="5"/>
      <c r="WX1641" s="5"/>
      <c r="WY1641" s="5"/>
      <c r="WZ1641" s="5"/>
      <c r="XA1641" s="5"/>
      <c r="XB1641" s="5"/>
      <c r="XC1641" s="5"/>
      <c r="XD1641" s="5"/>
      <c r="XE1641" s="5"/>
      <c r="XF1641" s="5"/>
      <c r="XG1641" s="5"/>
      <c r="XH1641" s="5"/>
      <c r="XI1641" s="5"/>
      <c r="XJ1641" s="5"/>
      <c r="XK1641" s="5"/>
      <c r="XL1641" s="5"/>
      <c r="XM1641" s="5"/>
      <c r="XN1641" s="5"/>
      <c r="XO1641" s="5"/>
      <c r="XP1641" s="5"/>
      <c r="XQ1641" s="5"/>
      <c r="XR1641" s="5"/>
      <c r="XS1641" s="5"/>
      <c r="XT1641" s="5"/>
      <c r="XU1641" s="5"/>
      <c r="XV1641" s="5"/>
      <c r="XW1641" s="5"/>
      <c r="XX1641" s="5"/>
      <c r="XY1641" s="5"/>
      <c r="XZ1641" s="5"/>
      <c r="YA1641" s="5"/>
      <c r="YB1641" s="5"/>
      <c r="YC1641" s="5"/>
      <c r="YD1641" s="5"/>
      <c r="YE1641" s="5"/>
      <c r="YF1641" s="5"/>
      <c r="YG1641" s="5"/>
      <c r="YH1641" s="5"/>
      <c r="YI1641" s="5"/>
      <c r="YJ1641" s="5"/>
      <c r="YK1641" s="5"/>
      <c r="YL1641" s="5"/>
      <c r="YM1641" s="5"/>
      <c r="YN1641" s="5"/>
      <c r="YO1641" s="5"/>
      <c r="YP1641" s="5"/>
      <c r="YQ1641" s="5"/>
      <c r="YR1641" s="5"/>
      <c r="YS1641" s="5"/>
      <c r="YT1641" s="5"/>
      <c r="YU1641" s="5"/>
      <c r="YV1641" s="5"/>
      <c r="YW1641" s="5"/>
      <c r="YX1641" s="5"/>
      <c r="YY1641" s="5"/>
      <c r="YZ1641" s="5"/>
      <c r="ZA1641" s="5"/>
      <c r="ZB1641" s="5"/>
      <c r="ZC1641" s="5"/>
      <c r="ZD1641" s="5"/>
      <c r="ZE1641" s="5"/>
      <c r="ZF1641" s="5"/>
      <c r="ZG1641" s="5"/>
      <c r="ZH1641" s="5"/>
      <c r="ZI1641" s="5"/>
      <c r="ZJ1641" s="5"/>
      <c r="ZK1641" s="5"/>
      <c r="ZL1641" s="5"/>
      <c r="ZM1641" s="5"/>
      <c r="ZN1641" s="5"/>
      <c r="ZO1641" s="5"/>
      <c r="ZP1641" s="5"/>
      <c r="ZQ1641" s="5"/>
      <c r="ZR1641" s="5"/>
      <c r="ZS1641" s="5"/>
      <c r="ZT1641" s="5"/>
      <c r="ZU1641" s="5"/>
      <c r="ZV1641" s="5"/>
      <c r="ZW1641" s="5"/>
      <c r="ZX1641" s="5"/>
      <c r="ZY1641" s="5"/>
      <c r="ZZ1641" s="5"/>
      <c r="AAA1641" s="5"/>
      <c r="AAB1641" s="5"/>
      <c r="AAC1641" s="5"/>
      <c r="AAD1641" s="5"/>
      <c r="AAE1641" s="5"/>
      <c r="AAF1641" s="5"/>
      <c r="AAG1641" s="5"/>
      <c r="AAH1641" s="5"/>
      <c r="AAI1641" s="5"/>
      <c r="AAJ1641" s="5"/>
      <c r="AAK1641" s="5"/>
      <c r="AAL1641" s="5"/>
      <c r="AAM1641" s="5"/>
      <c r="AAN1641" s="5"/>
      <c r="AAO1641" s="5"/>
      <c r="AAP1641" s="5"/>
      <c r="AAQ1641" s="5"/>
      <c r="AAR1641" s="5"/>
      <c r="AAS1641" s="5"/>
      <c r="AAT1641" s="5"/>
      <c r="AAU1641" s="5"/>
      <c r="AAV1641" s="5"/>
      <c r="AAW1641" s="5"/>
      <c r="AAX1641" s="5"/>
      <c r="AAY1641" s="5"/>
      <c r="AAZ1641" s="5"/>
      <c r="ABA1641" s="5"/>
      <c r="ABB1641" s="5"/>
      <c r="ABC1641" s="5"/>
      <c r="ABD1641" s="5"/>
      <c r="ABE1641" s="5"/>
      <c r="ABF1641" s="5"/>
      <c r="ABG1641" s="5"/>
      <c r="ABH1641" s="5"/>
      <c r="ABI1641" s="5"/>
      <c r="ABJ1641" s="5"/>
      <c r="ABK1641" s="5"/>
      <c r="ABL1641" s="5"/>
      <c r="ABM1641" s="5"/>
      <c r="ABN1641" s="5"/>
      <c r="ABO1641" s="5"/>
      <c r="ABP1641" s="5"/>
      <c r="ABQ1641" s="5"/>
      <c r="ABR1641" s="5"/>
      <c r="ABS1641" s="5"/>
      <c r="ABT1641" s="5"/>
      <c r="ABU1641" s="5"/>
      <c r="ABV1641" s="5"/>
      <c r="ABW1641" s="5"/>
      <c r="ABX1641" s="5"/>
      <c r="ABY1641" s="5"/>
      <c r="ABZ1641" s="5"/>
      <c r="ACA1641" s="5"/>
      <c r="ACB1641" s="5"/>
      <c r="ACC1641" s="5"/>
      <c r="ACD1641" s="5"/>
      <c r="ACE1641" s="5"/>
      <c r="ACF1641" s="5"/>
      <c r="ACG1641" s="5"/>
      <c r="ACH1641" s="5"/>
      <c r="ACI1641" s="5"/>
      <c r="ACJ1641" s="5"/>
      <c r="ACK1641" s="5"/>
      <c r="ACL1641" s="5"/>
      <c r="ACM1641" s="5"/>
      <c r="ACN1641" s="5"/>
      <c r="ACO1641" s="5"/>
      <c r="ACP1641" s="5"/>
      <c r="ACQ1641" s="5"/>
      <c r="ACR1641" s="5"/>
      <c r="ACS1641" s="5"/>
      <c r="ACT1641" s="5"/>
      <c r="ACU1641" s="5"/>
      <c r="ACV1641" s="5"/>
      <c r="ACW1641" s="5"/>
      <c r="ACX1641" s="5"/>
      <c r="ACY1641" s="5"/>
      <c r="ACZ1641" s="5"/>
      <c r="ADA1641" s="5"/>
      <c r="ADB1641" s="5"/>
      <c r="ADC1641" s="5"/>
      <c r="ADD1641" s="5"/>
      <c r="ADE1641" s="5"/>
      <c r="ADF1641" s="5"/>
      <c r="ADG1641" s="5"/>
      <c r="ADH1641" s="5"/>
      <c r="ADI1641" s="5"/>
      <c r="ADJ1641" s="5"/>
      <c r="ADK1641" s="5"/>
      <c r="ADL1641" s="5"/>
      <c r="ADM1641" s="5"/>
      <c r="ADN1641" s="5"/>
      <c r="ADO1641" s="5"/>
      <c r="ADP1641" s="5"/>
      <c r="ADQ1641" s="5"/>
      <c r="ADR1641" s="5"/>
      <c r="ADS1641" s="5"/>
      <c r="ADT1641" s="5"/>
      <c r="ADU1641" s="5"/>
      <c r="ADV1641" s="5"/>
      <c r="ADW1641" s="5"/>
      <c r="ADX1641" s="5"/>
      <c r="ADY1641" s="5"/>
      <c r="ADZ1641" s="5"/>
      <c r="AEA1641" s="5"/>
      <c r="AEB1641" s="5"/>
      <c r="AEC1641" s="5"/>
      <c r="AED1641" s="5"/>
      <c r="AEE1641" s="5"/>
      <c r="AEF1641" s="5"/>
      <c r="AEG1641" s="5"/>
      <c r="AEH1641" s="5"/>
      <c r="AEI1641" s="5"/>
      <c r="AEJ1641" s="5"/>
      <c r="AEK1641" s="5"/>
      <c r="AEL1641" s="5"/>
      <c r="AEM1641" s="5"/>
      <c r="AEN1641" s="5"/>
      <c r="AEO1641" s="5"/>
      <c r="AEP1641" s="5"/>
      <c r="AEQ1641" s="5"/>
      <c r="AER1641" s="5"/>
      <c r="AES1641" s="5"/>
      <c r="AET1641" s="5"/>
      <c r="AEU1641" s="5"/>
      <c r="AEV1641" s="5"/>
      <c r="AEW1641" s="5"/>
      <c r="AEX1641" s="5"/>
      <c r="AEY1641" s="5"/>
      <c r="AEZ1641" s="5"/>
      <c r="AFA1641" s="5"/>
      <c r="AFB1641" s="5"/>
      <c r="AFC1641" s="5"/>
      <c r="AFD1641" s="5"/>
      <c r="AFE1641" s="5"/>
      <c r="AFF1641" s="5"/>
      <c r="AFG1641" s="5"/>
      <c r="AFH1641" s="5"/>
      <c r="AFI1641" s="5"/>
      <c r="AFJ1641" s="5"/>
      <c r="AFK1641" s="5"/>
      <c r="AFL1641" s="5"/>
      <c r="AFM1641" s="5"/>
      <c r="AFN1641" s="5"/>
      <c r="AFO1641" s="5"/>
      <c r="AFP1641" s="5"/>
      <c r="AFQ1641" s="5"/>
      <c r="AFR1641" s="5"/>
      <c r="AFS1641" s="5"/>
      <c r="AFT1641" s="5"/>
      <c r="AFU1641" s="5"/>
      <c r="AFV1641" s="5"/>
      <c r="AFW1641" s="5"/>
      <c r="AFX1641" s="5"/>
      <c r="AFY1641" s="5"/>
      <c r="AFZ1641" s="5"/>
      <c r="AGA1641" s="5"/>
      <c r="AGB1641" s="5"/>
      <c r="AGC1641" s="5"/>
      <c r="AGD1641" s="5"/>
      <c r="AGE1641" s="5"/>
      <c r="AGF1641" s="5"/>
      <c r="AGG1641" s="5"/>
      <c r="AGH1641" s="5"/>
      <c r="AGI1641" s="5"/>
      <c r="AGJ1641" s="5"/>
      <c r="AGK1641" s="5"/>
      <c r="AGL1641" s="5"/>
      <c r="AGM1641" s="5"/>
      <c r="AGN1641" s="5"/>
      <c r="AGO1641" s="5"/>
      <c r="AGP1641" s="5"/>
      <c r="AGQ1641" s="5"/>
      <c r="AGR1641" s="5"/>
      <c r="AGS1641" s="5"/>
      <c r="AGT1641" s="5"/>
      <c r="AGU1641" s="5"/>
      <c r="AGV1641" s="5"/>
      <c r="AGW1641" s="5"/>
      <c r="AGX1641" s="5"/>
      <c r="AGY1641" s="5"/>
      <c r="AGZ1641" s="5"/>
      <c r="AHA1641" s="5"/>
      <c r="AHB1641" s="5"/>
      <c r="AHC1641" s="5"/>
      <c r="AHD1641" s="5"/>
      <c r="AHE1641" s="5"/>
      <c r="AHF1641" s="5"/>
      <c r="AHG1641" s="5"/>
      <c r="AHH1641" s="5"/>
      <c r="AHI1641" s="5"/>
      <c r="AHJ1641" s="5"/>
      <c r="AHK1641" s="5"/>
      <c r="AHL1641" s="5"/>
      <c r="AHM1641" s="5"/>
      <c r="AHN1641" s="5"/>
      <c r="AHO1641" s="5"/>
      <c r="AHP1641" s="5"/>
      <c r="AHQ1641" s="5"/>
      <c r="AHR1641" s="5"/>
      <c r="AHS1641" s="5"/>
      <c r="AHT1641" s="5"/>
      <c r="AHU1641" s="5"/>
      <c r="AHV1641" s="5"/>
      <c r="AHW1641" s="5"/>
      <c r="AHX1641" s="5"/>
      <c r="AHY1641" s="5"/>
      <c r="AHZ1641" s="5"/>
      <c r="AIA1641" s="5"/>
      <c r="AIB1641" s="5"/>
      <c r="AIC1641" s="5"/>
      <c r="AID1641" s="5"/>
      <c r="AIE1641" s="5"/>
      <c r="AIF1641" s="5"/>
      <c r="AIG1641" s="5"/>
      <c r="AIH1641" s="5"/>
      <c r="AII1641" s="5"/>
      <c r="AIJ1641" s="5"/>
      <c r="AIK1641" s="5"/>
      <c r="AIL1641" s="5"/>
      <c r="AIM1641" s="5"/>
      <c r="AIN1641" s="5"/>
      <c r="AIO1641" s="5"/>
      <c r="AIP1641" s="5"/>
      <c r="AIQ1641" s="5"/>
      <c r="AIR1641" s="5"/>
      <c r="AIS1641" s="5"/>
      <c r="AIT1641" s="5"/>
      <c r="AIU1641" s="5"/>
      <c r="AIV1641" s="5"/>
      <c r="AIW1641" s="5"/>
      <c r="AIX1641" s="5"/>
      <c r="AIY1641" s="5"/>
      <c r="AIZ1641" s="5"/>
      <c r="AJA1641" s="5"/>
      <c r="AJB1641" s="5"/>
      <c r="AJC1641" s="5"/>
      <c r="AJD1641" s="5"/>
      <c r="AJE1641" s="5"/>
      <c r="AJF1641" s="5"/>
      <c r="AJG1641" s="5"/>
      <c r="AJH1641" s="5"/>
      <c r="AJI1641" s="5"/>
      <c r="AJJ1641" s="5"/>
      <c r="AJK1641" s="5"/>
      <c r="AJL1641" s="5"/>
      <c r="AJM1641" s="5"/>
      <c r="AJN1641" s="5"/>
      <c r="AJO1641" s="5"/>
      <c r="AJP1641" s="5"/>
      <c r="AJQ1641" s="5"/>
      <c r="AJR1641" s="5"/>
      <c r="AJS1641" s="5"/>
      <c r="AJT1641" s="5"/>
      <c r="AJU1641" s="5"/>
      <c r="AJV1641" s="5"/>
      <c r="AJW1641" s="5"/>
      <c r="AJX1641" s="5"/>
      <c r="AJY1641" s="5"/>
      <c r="AJZ1641" s="5"/>
      <c r="AKA1641" s="5"/>
      <c r="AKB1641" s="5"/>
      <c r="AKC1641" s="5"/>
      <c r="AKD1641" s="5"/>
      <c r="AKE1641" s="5"/>
      <c r="AKF1641" s="5"/>
      <c r="AKG1641" s="5"/>
      <c r="AKH1641" s="5"/>
      <c r="AKI1641" s="5"/>
      <c r="AKJ1641" s="5"/>
      <c r="AKK1641" s="5"/>
      <c r="AKL1641" s="5"/>
      <c r="AKM1641" s="5"/>
      <c r="AKN1641" s="5"/>
      <c r="AKO1641" s="5"/>
      <c r="AKP1641" s="5"/>
      <c r="AKQ1641" s="5"/>
      <c r="AKR1641" s="5"/>
      <c r="AKS1641" s="5"/>
      <c r="AKT1641" s="5"/>
      <c r="AKU1641" s="5"/>
      <c r="AKV1641" s="5"/>
      <c r="AKW1641" s="5"/>
      <c r="AKX1641" s="5"/>
      <c r="AKY1641" s="5"/>
      <c r="AKZ1641" s="5"/>
      <c r="ALA1641" s="5"/>
      <c r="ALB1641" s="5"/>
      <c r="ALC1641" s="5"/>
      <c r="ALD1641" s="5"/>
      <c r="ALE1641" s="5"/>
      <c r="ALF1641" s="5"/>
      <c r="ALG1641" s="5"/>
      <c r="ALH1641" s="5"/>
      <c r="ALI1641" s="5"/>
      <c r="ALJ1641" s="5"/>
      <c r="ALK1641" s="5"/>
      <c r="ALL1641" s="5"/>
      <c r="ALM1641" s="5"/>
      <c r="ALN1641" s="5"/>
      <c r="ALO1641" s="5"/>
      <c r="ALP1641" s="5"/>
      <c r="ALQ1641" s="5"/>
      <c r="ALR1641" s="5"/>
      <c r="ALS1641" s="5"/>
      <c r="ALT1641" s="5"/>
      <c r="ALU1641" s="5"/>
      <c r="ALV1641" s="5"/>
      <c r="ALW1641" s="5"/>
      <c r="ALX1641" s="5"/>
      <c r="ALY1641" s="5"/>
      <c r="ALZ1641" s="5"/>
      <c r="AMA1641" s="5"/>
      <c r="AMB1641" s="5"/>
      <c r="AMC1641" s="5"/>
      <c r="AMD1641" s="5"/>
      <c r="AME1641" s="5"/>
      <c r="AMF1641" s="5"/>
      <c r="AMG1641" s="5"/>
      <c r="AMH1641" s="5"/>
      <c r="AMI1641" s="5"/>
      <c r="AMJ1641" s="5"/>
      <c r="AMK1641" s="5"/>
      <c r="AML1641" s="5"/>
      <c r="AMM1641" s="5"/>
      <c r="AMN1641" s="5"/>
      <c r="AMO1641" s="5"/>
      <c r="AMP1641" s="5"/>
      <c r="AMQ1641" s="5"/>
      <c r="AMR1641" s="5"/>
      <c r="AMS1641" s="5"/>
      <c r="AMT1641" s="5"/>
      <c r="AMU1641" s="5"/>
      <c r="AMV1641" s="5"/>
      <c r="AMW1641" s="5"/>
      <c r="AMX1641" s="5"/>
      <c r="AMY1641" s="5"/>
      <c r="AMZ1641" s="5"/>
      <c r="ANA1641" s="5"/>
      <c r="ANB1641" s="5"/>
      <c r="ANC1641" s="5"/>
      <c r="AND1641" s="5"/>
      <c r="ANE1641" s="5"/>
      <c r="ANF1641" s="5"/>
      <c r="ANG1641" s="5"/>
      <c r="ANH1641" s="5"/>
      <c r="ANI1641" s="5"/>
      <c r="ANJ1641" s="5"/>
      <c r="ANK1641" s="5"/>
      <c r="ANL1641" s="5"/>
      <c r="ANM1641" s="5"/>
      <c r="ANN1641" s="5"/>
      <c r="ANO1641" s="5"/>
      <c r="ANP1641" s="5"/>
      <c r="ANQ1641" s="5"/>
      <c r="ANR1641" s="5"/>
      <c r="ANS1641" s="5"/>
      <c r="ANT1641" s="5"/>
      <c r="ANU1641" s="5"/>
      <c r="ANV1641" s="5"/>
      <c r="ANW1641" s="5"/>
      <c r="ANX1641" s="5"/>
      <c r="ANY1641" s="5"/>
      <c r="ANZ1641" s="5"/>
      <c r="AOA1641" s="5"/>
      <c r="AOB1641" s="5"/>
      <c r="AOC1641" s="5"/>
      <c r="AOD1641" s="5"/>
      <c r="AOE1641" s="5"/>
      <c r="AOF1641" s="5"/>
      <c r="AOG1641" s="5"/>
      <c r="AOH1641" s="5"/>
      <c r="AOI1641" s="5"/>
      <c r="AOJ1641" s="5"/>
      <c r="AOK1641" s="5"/>
      <c r="AOL1641" s="5"/>
      <c r="AOM1641" s="5"/>
      <c r="AON1641" s="5"/>
      <c r="AOO1641" s="5"/>
      <c r="AOP1641" s="5"/>
      <c r="AOQ1641" s="5"/>
      <c r="AOR1641" s="5"/>
      <c r="AOS1641" s="5"/>
      <c r="AOT1641" s="5"/>
      <c r="AOU1641" s="5"/>
      <c r="AOV1641" s="5"/>
      <c r="AOW1641" s="5"/>
      <c r="AOX1641" s="5"/>
      <c r="AOY1641" s="5"/>
      <c r="AOZ1641" s="5"/>
      <c r="APA1641" s="5"/>
      <c r="APB1641" s="5"/>
      <c r="APC1641" s="5"/>
      <c r="APD1641" s="5"/>
      <c r="APE1641" s="5"/>
      <c r="APF1641" s="5"/>
      <c r="APG1641" s="5"/>
      <c r="APH1641" s="5"/>
      <c r="API1641" s="5"/>
      <c r="APJ1641" s="5"/>
      <c r="APK1641" s="5"/>
      <c r="APL1641" s="5"/>
      <c r="APM1641" s="5"/>
      <c r="APN1641" s="5"/>
      <c r="APO1641" s="5"/>
      <c r="APP1641" s="5"/>
      <c r="APQ1641" s="5"/>
      <c r="APR1641" s="5"/>
      <c r="APS1641" s="5"/>
      <c r="APT1641" s="5"/>
      <c r="APU1641" s="5"/>
      <c r="APV1641" s="5"/>
      <c r="APW1641" s="5"/>
      <c r="APX1641" s="5"/>
      <c r="APY1641" s="5"/>
      <c r="APZ1641" s="5"/>
      <c r="AQA1641" s="5"/>
      <c r="AQB1641" s="5"/>
      <c r="AQC1641" s="5"/>
      <c r="AQD1641" s="5"/>
      <c r="AQE1641" s="5"/>
      <c r="AQF1641" s="5"/>
      <c r="AQG1641" s="5"/>
      <c r="AQH1641" s="5"/>
      <c r="AQI1641" s="5"/>
      <c r="AQJ1641" s="5"/>
      <c r="AQK1641" s="5"/>
      <c r="AQL1641" s="5"/>
      <c r="AQM1641" s="5"/>
      <c r="AQN1641" s="5"/>
      <c r="AQO1641" s="5"/>
      <c r="AQP1641" s="5"/>
      <c r="AQQ1641" s="5"/>
      <c r="AQR1641" s="5"/>
      <c r="AQS1641" s="5"/>
      <c r="AQT1641" s="5"/>
      <c r="AQU1641" s="5"/>
      <c r="AQV1641" s="5"/>
      <c r="AQW1641" s="5"/>
      <c r="AQX1641" s="5"/>
      <c r="AQY1641" s="5"/>
      <c r="AQZ1641" s="5"/>
      <c r="ARA1641" s="5"/>
      <c r="ARB1641" s="5"/>
      <c r="ARC1641" s="5"/>
      <c r="ARD1641" s="5"/>
      <c r="ARE1641" s="5"/>
      <c r="ARF1641" s="5"/>
      <c r="ARG1641" s="5"/>
      <c r="ARH1641" s="5"/>
      <c r="ARI1641" s="5"/>
      <c r="ARJ1641" s="5"/>
      <c r="ARK1641" s="5"/>
      <c r="ARL1641" s="5"/>
      <c r="ARM1641" s="5"/>
      <c r="ARN1641" s="5"/>
      <c r="ARO1641" s="5"/>
      <c r="ARP1641" s="5"/>
      <c r="ARQ1641" s="5"/>
      <c r="ARR1641" s="5"/>
      <c r="ARS1641" s="5"/>
      <c r="ART1641" s="5"/>
      <c r="ARU1641" s="5"/>
      <c r="ARV1641" s="5"/>
      <c r="ARW1641" s="5"/>
      <c r="ARX1641" s="5"/>
      <c r="ARY1641" s="5"/>
      <c r="ARZ1641" s="5"/>
      <c r="ASA1641" s="5"/>
      <c r="ASB1641" s="5"/>
      <c r="ASC1641" s="5"/>
      <c r="ASD1641" s="5"/>
      <c r="ASE1641" s="5"/>
      <c r="ASF1641" s="5"/>
      <c r="ASG1641" s="5"/>
      <c r="ASH1641" s="5"/>
      <c r="ASI1641" s="5"/>
      <c r="ASJ1641" s="5"/>
      <c r="ASK1641" s="5"/>
      <c r="ASL1641" s="5"/>
      <c r="ASM1641" s="5"/>
      <c r="ASN1641" s="5"/>
      <c r="ASO1641" s="5"/>
      <c r="ASP1641" s="5"/>
      <c r="ASQ1641" s="5"/>
      <c r="ASR1641" s="5"/>
      <c r="ASS1641" s="5"/>
      <c r="AST1641" s="5"/>
      <c r="ASU1641" s="5"/>
      <c r="ASV1641" s="5"/>
      <c r="ASW1641" s="5"/>
      <c r="ASX1641" s="5"/>
      <c r="ASY1641" s="5"/>
      <c r="ASZ1641" s="5"/>
      <c r="ATA1641" s="5"/>
      <c r="ATB1641" s="5"/>
      <c r="ATC1641" s="5"/>
      <c r="ATD1641" s="5"/>
      <c r="ATE1641" s="5"/>
      <c r="ATF1641" s="5"/>
      <c r="ATG1641" s="5"/>
      <c r="ATH1641" s="5"/>
      <c r="ATI1641" s="5"/>
      <c r="ATJ1641" s="5"/>
      <c r="ATK1641" s="5"/>
      <c r="ATL1641" s="5"/>
      <c r="ATM1641" s="5"/>
      <c r="ATN1641" s="5"/>
      <c r="ATO1641" s="5"/>
      <c r="ATP1641" s="5"/>
      <c r="ATQ1641" s="5"/>
      <c r="ATR1641" s="5"/>
      <c r="ATS1641" s="5"/>
      <c r="ATT1641" s="5"/>
      <c r="ATU1641" s="5"/>
      <c r="ATV1641" s="5"/>
      <c r="ATW1641" s="5"/>
      <c r="ATX1641" s="5"/>
      <c r="ATY1641" s="5"/>
      <c r="ATZ1641" s="5"/>
      <c r="AUA1641" s="5"/>
      <c r="AUB1641" s="5"/>
      <c r="AUC1641" s="5"/>
      <c r="AUD1641" s="5"/>
      <c r="AUE1641" s="5"/>
      <c r="AUF1641" s="5"/>
      <c r="AUG1641" s="5"/>
      <c r="AUH1641" s="5"/>
      <c r="AUI1641" s="5"/>
      <c r="AUJ1641" s="5"/>
      <c r="AUK1641" s="5"/>
      <c r="AUL1641" s="5"/>
      <c r="AUM1641" s="5"/>
      <c r="AUN1641" s="5"/>
      <c r="AUO1641" s="5"/>
      <c r="AUP1641" s="5"/>
      <c r="AUQ1641" s="5"/>
      <c r="AUR1641" s="5"/>
      <c r="AUS1641" s="5"/>
      <c r="AUT1641" s="5"/>
      <c r="AUU1641" s="5"/>
      <c r="AUV1641" s="5"/>
      <c r="AUW1641" s="5"/>
      <c r="AUX1641" s="5"/>
      <c r="AUY1641" s="5"/>
      <c r="AUZ1641" s="5"/>
      <c r="AVA1641" s="5"/>
      <c r="AVB1641" s="5"/>
      <c r="AVC1641" s="5"/>
      <c r="AVD1641" s="5"/>
      <c r="AVE1641" s="5"/>
      <c r="AVF1641" s="5"/>
      <c r="AVG1641" s="5"/>
      <c r="AVH1641" s="5"/>
      <c r="AVI1641" s="5"/>
      <c r="AVJ1641" s="5"/>
      <c r="AVK1641" s="5"/>
      <c r="AVL1641" s="5"/>
      <c r="AVM1641" s="5"/>
      <c r="AVN1641" s="5"/>
      <c r="AVO1641" s="5"/>
      <c r="AVP1641" s="5"/>
      <c r="AVQ1641" s="5"/>
      <c r="AVR1641" s="5"/>
      <c r="AVS1641" s="5"/>
      <c r="AVT1641" s="5"/>
      <c r="AVU1641" s="5"/>
      <c r="AVV1641" s="5"/>
      <c r="AVW1641" s="5"/>
      <c r="AVX1641" s="5"/>
      <c r="AVY1641" s="5"/>
      <c r="AVZ1641" s="5"/>
      <c r="AWA1641" s="5"/>
      <c r="AWB1641" s="5"/>
      <c r="AWC1641" s="5"/>
      <c r="AWD1641" s="5"/>
      <c r="AWE1641" s="5"/>
      <c r="AWF1641" s="5"/>
      <c r="AWG1641" s="5"/>
      <c r="AWH1641" s="5"/>
      <c r="AWI1641" s="5"/>
      <c r="AWJ1641" s="5"/>
      <c r="AWK1641" s="5"/>
      <c r="AWL1641" s="5"/>
      <c r="AWM1641" s="5"/>
      <c r="AWN1641" s="5"/>
      <c r="AWO1641" s="5"/>
      <c r="AWP1641" s="5"/>
      <c r="AWQ1641" s="5"/>
      <c r="AWR1641" s="5"/>
      <c r="AWS1641" s="5"/>
      <c r="AWT1641" s="5"/>
      <c r="AWU1641" s="5"/>
      <c r="AWV1641" s="5"/>
      <c r="AWW1641" s="5"/>
      <c r="AWX1641" s="5"/>
      <c r="AWY1641" s="5"/>
      <c r="AWZ1641" s="5"/>
      <c r="AXA1641" s="5"/>
      <c r="AXB1641" s="5"/>
      <c r="AXC1641" s="5"/>
      <c r="AXD1641" s="5"/>
      <c r="AXE1641" s="5"/>
      <c r="AXF1641" s="5"/>
      <c r="AXG1641" s="5"/>
      <c r="AXH1641" s="5"/>
      <c r="AXI1641" s="5"/>
      <c r="AXJ1641" s="5"/>
      <c r="AXK1641" s="5"/>
      <c r="AXL1641" s="5"/>
      <c r="AXM1641" s="5"/>
      <c r="AXN1641" s="5"/>
      <c r="AXO1641" s="5"/>
      <c r="AXP1641" s="5"/>
      <c r="AXQ1641" s="5"/>
      <c r="AXR1641" s="5"/>
      <c r="AXS1641" s="5"/>
      <c r="AXT1641" s="5"/>
      <c r="AXU1641" s="5"/>
      <c r="AXV1641" s="5"/>
      <c r="AXW1641" s="5"/>
      <c r="AXX1641" s="5"/>
      <c r="AXY1641" s="5"/>
      <c r="AXZ1641" s="5"/>
      <c r="AYA1641" s="5"/>
      <c r="AYB1641" s="5"/>
      <c r="AYC1641" s="5"/>
      <c r="AYD1641" s="5"/>
      <c r="AYE1641" s="5"/>
      <c r="AYF1641" s="5"/>
      <c r="AYG1641" s="5"/>
      <c r="AYH1641" s="5"/>
      <c r="AYI1641" s="5"/>
      <c r="AYJ1641" s="5"/>
      <c r="AYK1641" s="5"/>
      <c r="AYL1641" s="5"/>
      <c r="AYM1641" s="5"/>
      <c r="AYN1641" s="5"/>
      <c r="AYO1641" s="5"/>
      <c r="AYP1641" s="5"/>
      <c r="AYQ1641" s="5"/>
      <c r="AYR1641" s="5"/>
      <c r="AYS1641" s="5"/>
      <c r="AYT1641" s="5"/>
      <c r="AYU1641" s="5"/>
      <c r="AYV1641" s="5"/>
      <c r="AYW1641" s="5"/>
      <c r="AYX1641" s="5"/>
      <c r="AYY1641" s="5"/>
      <c r="AYZ1641" s="5"/>
      <c r="AZA1641" s="5"/>
      <c r="AZB1641" s="5"/>
      <c r="AZC1641" s="5"/>
      <c r="AZD1641" s="5"/>
      <c r="AZE1641" s="5"/>
      <c r="AZF1641" s="5"/>
      <c r="AZG1641" s="5"/>
      <c r="AZH1641" s="5"/>
      <c r="AZI1641" s="5"/>
      <c r="AZJ1641" s="5"/>
      <c r="AZK1641" s="5"/>
      <c r="AZL1641" s="5"/>
      <c r="AZM1641" s="5"/>
      <c r="AZN1641" s="5"/>
      <c r="AZO1641" s="5"/>
      <c r="AZP1641" s="5"/>
      <c r="AZQ1641" s="5"/>
      <c r="AZR1641" s="5"/>
      <c r="AZS1641" s="5"/>
      <c r="AZT1641" s="5"/>
      <c r="AZU1641" s="5"/>
      <c r="AZV1641" s="5"/>
      <c r="AZW1641" s="5"/>
      <c r="AZX1641" s="5"/>
      <c r="AZY1641" s="5"/>
      <c r="AZZ1641" s="5"/>
      <c r="BAA1641" s="5"/>
      <c r="BAB1641" s="5"/>
      <c r="BAC1641" s="5"/>
      <c r="BAD1641" s="5"/>
      <c r="BAE1641" s="5"/>
      <c r="BAF1641" s="5"/>
      <c r="BAG1641" s="5"/>
      <c r="BAH1641" s="5"/>
      <c r="BAI1641" s="5"/>
      <c r="BAJ1641" s="5"/>
      <c r="BAK1641" s="5"/>
      <c r="BAL1641" s="5"/>
      <c r="BAM1641" s="5"/>
      <c r="BAN1641" s="5"/>
      <c r="BAO1641" s="5"/>
      <c r="BAP1641" s="5"/>
      <c r="BAQ1641" s="5"/>
      <c r="BAR1641" s="5"/>
      <c r="BAS1641" s="5"/>
      <c r="BAT1641" s="5"/>
      <c r="BAU1641" s="5"/>
      <c r="BAV1641" s="5"/>
      <c r="BAW1641" s="5"/>
      <c r="BAX1641" s="5"/>
      <c r="BAY1641" s="5"/>
      <c r="BAZ1641" s="5"/>
      <c r="BBA1641" s="5"/>
      <c r="BBB1641" s="5"/>
      <c r="BBC1641" s="5"/>
      <c r="BBD1641" s="5"/>
      <c r="BBE1641" s="5"/>
      <c r="BBF1641" s="5"/>
      <c r="BBG1641" s="5"/>
      <c r="BBH1641" s="5"/>
      <c r="BBI1641" s="5"/>
      <c r="BBJ1641" s="5"/>
      <c r="BBK1641" s="5"/>
      <c r="BBL1641" s="5"/>
      <c r="BBM1641" s="5"/>
      <c r="BBN1641" s="5"/>
      <c r="BBO1641" s="5"/>
      <c r="BBP1641" s="5"/>
      <c r="BBQ1641" s="5"/>
      <c r="BBR1641" s="5"/>
      <c r="BBS1641" s="5"/>
      <c r="BBT1641" s="5"/>
      <c r="BBU1641" s="5"/>
      <c r="BBV1641" s="5"/>
      <c r="BBW1641" s="5"/>
      <c r="BBX1641" s="5"/>
      <c r="BBY1641" s="5"/>
      <c r="BBZ1641" s="5"/>
      <c r="BCA1641" s="5"/>
      <c r="BCB1641" s="5"/>
      <c r="BCC1641" s="5"/>
      <c r="BCD1641" s="5"/>
      <c r="BCE1641" s="5"/>
      <c r="BCF1641" s="5"/>
      <c r="BCG1641" s="5"/>
      <c r="BCH1641" s="5"/>
      <c r="BCI1641" s="5"/>
      <c r="BCJ1641" s="5"/>
      <c r="BCK1641" s="5"/>
      <c r="BCL1641" s="5"/>
      <c r="BCM1641" s="5"/>
      <c r="BCN1641" s="5"/>
      <c r="BCO1641" s="5"/>
      <c r="BCP1641" s="5"/>
      <c r="BCQ1641" s="5"/>
      <c r="BCR1641" s="5"/>
      <c r="BCS1641" s="5"/>
      <c r="BCT1641" s="5"/>
      <c r="BCU1641" s="5"/>
      <c r="BCV1641" s="5"/>
      <c r="BCW1641" s="5"/>
      <c r="BCX1641" s="5"/>
      <c r="BCY1641" s="5"/>
      <c r="BCZ1641" s="5"/>
      <c r="BDA1641" s="5"/>
      <c r="BDB1641" s="5"/>
      <c r="BDC1641" s="5"/>
      <c r="BDD1641" s="5"/>
      <c r="BDE1641" s="5"/>
      <c r="BDF1641" s="5"/>
      <c r="BDG1641" s="5"/>
      <c r="BDH1641" s="5"/>
      <c r="BDI1641" s="5"/>
      <c r="BDJ1641" s="5"/>
      <c r="BDK1641" s="5"/>
      <c r="BDL1641" s="5"/>
      <c r="BDM1641" s="5"/>
      <c r="BDN1641" s="5"/>
      <c r="BDO1641" s="5"/>
      <c r="BDP1641" s="5"/>
      <c r="BDQ1641" s="5"/>
      <c r="BDR1641" s="5"/>
      <c r="BDS1641" s="5"/>
      <c r="BDT1641" s="5"/>
      <c r="BDU1641" s="5"/>
      <c r="BDV1641" s="5"/>
      <c r="BDW1641" s="5"/>
      <c r="BDX1641" s="5"/>
      <c r="BDY1641" s="5"/>
      <c r="BDZ1641" s="5"/>
      <c r="BEA1641" s="5"/>
      <c r="BEB1641" s="5"/>
      <c r="BEC1641" s="5"/>
      <c r="BED1641" s="5"/>
      <c r="BEE1641" s="5"/>
      <c r="BEF1641" s="5"/>
      <c r="BEG1641" s="5"/>
      <c r="BEH1641" s="5"/>
      <c r="BEI1641" s="5"/>
      <c r="BEJ1641" s="5"/>
      <c r="BEK1641" s="5"/>
      <c r="BEL1641" s="5"/>
      <c r="BEM1641" s="5"/>
      <c r="BEN1641" s="5"/>
      <c r="BEO1641" s="5"/>
      <c r="BEP1641" s="5"/>
      <c r="BEQ1641" s="5"/>
      <c r="BER1641" s="5"/>
      <c r="BES1641" s="5"/>
      <c r="BET1641" s="5"/>
      <c r="BEU1641" s="5"/>
      <c r="BEV1641" s="5"/>
      <c r="BEW1641" s="5"/>
      <c r="BEX1641" s="5"/>
      <c r="BEY1641" s="5"/>
      <c r="BEZ1641" s="5"/>
      <c r="BFA1641" s="5"/>
      <c r="BFB1641" s="5"/>
      <c r="BFC1641" s="5"/>
      <c r="BFD1641" s="5"/>
      <c r="BFE1641" s="5"/>
      <c r="BFF1641" s="5"/>
      <c r="BFG1641" s="5"/>
      <c r="BFH1641" s="5"/>
      <c r="BFI1641" s="5"/>
      <c r="BFJ1641" s="5"/>
      <c r="BFK1641" s="5"/>
      <c r="BFL1641" s="5"/>
      <c r="BFM1641" s="5"/>
      <c r="BFN1641" s="5"/>
      <c r="BFO1641" s="5"/>
      <c r="BFP1641" s="5"/>
      <c r="BFQ1641" s="5"/>
      <c r="BFR1641" s="5"/>
      <c r="BFS1641" s="5"/>
      <c r="BFT1641" s="5"/>
      <c r="BFU1641" s="5"/>
      <c r="BFV1641" s="5"/>
      <c r="BFW1641" s="5"/>
      <c r="BFX1641" s="5"/>
      <c r="BFY1641" s="5"/>
      <c r="BFZ1641" s="5"/>
      <c r="BGA1641" s="5"/>
      <c r="BGB1641" s="5"/>
      <c r="BGC1641" s="5"/>
      <c r="BGD1641" s="5"/>
      <c r="BGE1641" s="5"/>
      <c r="BGF1641" s="5"/>
      <c r="BGG1641" s="5"/>
      <c r="BGH1641" s="5"/>
      <c r="BGI1641" s="5"/>
      <c r="BGJ1641" s="5"/>
      <c r="BGK1641" s="5"/>
      <c r="BGL1641" s="5"/>
      <c r="BGM1641" s="5"/>
      <c r="BGN1641" s="5"/>
      <c r="BGO1641" s="5"/>
      <c r="BGP1641" s="5"/>
      <c r="BGQ1641" s="5"/>
      <c r="BGR1641" s="5"/>
      <c r="BGS1641" s="5"/>
      <c r="BGT1641" s="5"/>
      <c r="BGU1641" s="5"/>
      <c r="BGV1641" s="5"/>
      <c r="BGW1641" s="5"/>
      <c r="BGX1641" s="5"/>
      <c r="BGY1641" s="5"/>
      <c r="BGZ1641" s="5"/>
      <c r="BHA1641" s="5"/>
      <c r="BHB1641" s="5"/>
      <c r="BHC1641" s="5"/>
      <c r="BHD1641" s="5"/>
      <c r="BHE1641" s="5"/>
      <c r="BHF1641" s="5"/>
      <c r="BHG1641" s="5"/>
      <c r="BHH1641" s="5"/>
      <c r="BHI1641" s="5"/>
      <c r="BHJ1641" s="5"/>
      <c r="BHK1641" s="5"/>
      <c r="BHL1641" s="5"/>
      <c r="BHM1641" s="5"/>
      <c r="BHN1641" s="5"/>
      <c r="BHO1641" s="5"/>
      <c r="BHP1641" s="5"/>
      <c r="BHQ1641" s="5"/>
      <c r="BHR1641" s="5"/>
      <c r="BHS1641" s="5"/>
      <c r="BHT1641" s="5"/>
      <c r="BHU1641" s="5"/>
      <c r="BHV1641" s="5"/>
      <c r="BHW1641" s="5"/>
      <c r="BHX1641" s="5"/>
      <c r="BHY1641" s="5"/>
      <c r="BHZ1641" s="5"/>
      <c r="BIA1641" s="5"/>
      <c r="BIB1641" s="5"/>
      <c r="BIC1641" s="5"/>
      <c r="BID1641" s="5"/>
      <c r="BIE1641" s="5"/>
      <c r="BIF1641" s="5"/>
      <c r="BIG1641" s="5"/>
      <c r="BIH1641" s="5"/>
      <c r="BII1641" s="5"/>
      <c r="BIJ1641" s="5"/>
      <c r="BIK1641" s="5"/>
      <c r="BIL1641" s="5"/>
      <c r="BIM1641" s="5"/>
      <c r="BIN1641" s="5"/>
      <c r="BIO1641" s="5"/>
      <c r="BIP1641" s="5"/>
      <c r="BIQ1641" s="5"/>
      <c r="BIR1641" s="5"/>
      <c r="BIS1641" s="5"/>
      <c r="BIT1641" s="5"/>
      <c r="BIU1641" s="5"/>
      <c r="BIV1641" s="5"/>
      <c r="BIW1641" s="5"/>
      <c r="BIX1641" s="5"/>
      <c r="BIY1641" s="5"/>
      <c r="BIZ1641" s="5"/>
      <c r="BJA1641" s="5"/>
      <c r="BJB1641" s="5"/>
      <c r="BJC1641" s="5"/>
      <c r="BJD1641" s="5"/>
      <c r="BJE1641" s="5"/>
      <c r="BJF1641" s="5"/>
      <c r="BJG1641" s="5"/>
      <c r="BJH1641" s="5"/>
      <c r="BJI1641" s="5"/>
      <c r="BJJ1641" s="5"/>
      <c r="BJK1641" s="5"/>
      <c r="BJL1641" s="5"/>
      <c r="BJM1641" s="5"/>
      <c r="BJN1641" s="5"/>
      <c r="BJO1641" s="5"/>
      <c r="BJP1641" s="5"/>
      <c r="BJQ1641" s="5"/>
      <c r="BJR1641" s="5"/>
      <c r="BJS1641" s="5"/>
      <c r="BJT1641" s="5"/>
      <c r="BJU1641" s="5"/>
      <c r="BJV1641" s="5"/>
      <c r="BJW1641" s="5"/>
      <c r="BJX1641" s="5"/>
      <c r="BJY1641" s="5"/>
      <c r="BJZ1641" s="5"/>
      <c r="BKA1641" s="5"/>
      <c r="BKB1641" s="5"/>
      <c r="BKC1641" s="5"/>
      <c r="BKD1641" s="5"/>
      <c r="BKE1641" s="5"/>
      <c r="BKF1641" s="5"/>
      <c r="BKG1641" s="5"/>
      <c r="BKH1641" s="5"/>
      <c r="BKI1641" s="5"/>
      <c r="BKJ1641" s="5"/>
      <c r="BKK1641" s="5"/>
      <c r="BKL1641" s="5"/>
      <c r="BKM1641" s="5"/>
      <c r="BKN1641" s="5"/>
      <c r="BKO1641" s="5"/>
      <c r="BKP1641" s="5"/>
      <c r="BKQ1641" s="5"/>
      <c r="BKR1641" s="5"/>
      <c r="BKS1641" s="5"/>
      <c r="BKT1641" s="5"/>
      <c r="BKU1641" s="5"/>
      <c r="BKV1641" s="5"/>
      <c r="BKW1641" s="5"/>
      <c r="BKX1641" s="5"/>
      <c r="BKY1641" s="5"/>
      <c r="BKZ1641" s="5"/>
      <c r="BLA1641" s="5"/>
      <c r="BLB1641" s="5"/>
      <c r="BLC1641" s="5"/>
      <c r="BLD1641" s="5"/>
      <c r="BLE1641" s="5"/>
      <c r="BLF1641" s="5"/>
      <c r="BLG1641" s="5"/>
      <c r="BLH1641" s="5"/>
      <c r="BLI1641" s="5"/>
      <c r="BLJ1641" s="5"/>
      <c r="BLK1641" s="5"/>
      <c r="BLL1641" s="5"/>
      <c r="BLM1641" s="5"/>
      <c r="BLN1641" s="5"/>
      <c r="BLO1641" s="5"/>
      <c r="BLP1641" s="5"/>
      <c r="BLQ1641" s="5"/>
      <c r="BLR1641" s="5"/>
      <c r="BLS1641" s="5"/>
      <c r="BLT1641" s="5"/>
      <c r="BLU1641" s="5"/>
      <c r="BLV1641" s="5"/>
      <c r="BLW1641" s="5"/>
      <c r="BLX1641" s="5"/>
      <c r="BLY1641" s="5"/>
      <c r="BLZ1641" s="5"/>
      <c r="BMA1641" s="5"/>
      <c r="BMB1641" s="5"/>
      <c r="BMC1641" s="5"/>
      <c r="BMD1641" s="5"/>
      <c r="BME1641" s="5"/>
      <c r="BMF1641" s="5"/>
      <c r="BMG1641" s="5"/>
      <c r="BMH1641" s="5"/>
      <c r="BMI1641" s="5"/>
      <c r="BMJ1641" s="5"/>
      <c r="BMK1641" s="5"/>
      <c r="BML1641" s="5"/>
      <c r="BMM1641" s="5"/>
      <c r="BMN1641" s="5"/>
      <c r="BMO1641" s="5"/>
      <c r="BMP1641" s="5"/>
      <c r="BMQ1641" s="5"/>
      <c r="BMR1641" s="5"/>
      <c r="BMS1641" s="5"/>
      <c r="BMT1641" s="5"/>
      <c r="BMU1641" s="5"/>
      <c r="BMV1641" s="5"/>
      <c r="BMW1641" s="5"/>
      <c r="BMX1641" s="5"/>
      <c r="BMY1641" s="5"/>
      <c r="BMZ1641" s="5"/>
      <c r="BNA1641" s="5"/>
      <c r="BNB1641" s="5"/>
      <c r="BNC1641" s="5"/>
      <c r="BND1641" s="5"/>
      <c r="BNE1641" s="5"/>
      <c r="BNF1641" s="5"/>
      <c r="BNG1641" s="5"/>
      <c r="BNH1641" s="5"/>
      <c r="BNI1641" s="5"/>
      <c r="BNJ1641" s="5"/>
      <c r="BNK1641" s="5"/>
      <c r="BNL1641" s="5"/>
      <c r="BNM1641" s="5"/>
      <c r="BNN1641" s="5"/>
      <c r="BNO1641" s="5"/>
      <c r="BNP1641" s="5"/>
      <c r="BNQ1641" s="5"/>
      <c r="BNR1641" s="5"/>
      <c r="BNS1641" s="5"/>
      <c r="BNT1641" s="5"/>
      <c r="BNU1641" s="5"/>
      <c r="BNV1641" s="5"/>
      <c r="BNW1641" s="5"/>
      <c r="BNX1641" s="5"/>
      <c r="BNY1641" s="5"/>
      <c r="BNZ1641" s="5"/>
      <c r="BOA1641" s="5"/>
      <c r="BOB1641" s="5"/>
      <c r="BOC1641" s="5"/>
      <c r="BOD1641" s="5"/>
      <c r="BOE1641" s="5"/>
      <c r="BOF1641" s="5"/>
      <c r="BOG1641" s="5"/>
      <c r="BOH1641" s="5"/>
      <c r="BOI1641" s="5"/>
      <c r="BOJ1641" s="5"/>
      <c r="BOK1641" s="5"/>
      <c r="BOL1641" s="5"/>
      <c r="BOM1641" s="5"/>
      <c r="BON1641" s="5"/>
      <c r="BOO1641" s="5"/>
      <c r="BOP1641" s="5"/>
      <c r="BOQ1641" s="5"/>
      <c r="BOR1641" s="5"/>
      <c r="BOS1641" s="5"/>
      <c r="BOT1641" s="5"/>
      <c r="BOU1641" s="5"/>
      <c r="BOV1641" s="5"/>
      <c r="BOW1641" s="5"/>
      <c r="BOX1641" s="5"/>
      <c r="BOY1641" s="5"/>
      <c r="BOZ1641" s="5"/>
      <c r="BPA1641" s="5"/>
      <c r="BPB1641" s="5"/>
      <c r="BPC1641" s="5"/>
      <c r="BPD1641" s="5"/>
      <c r="BPE1641" s="5"/>
      <c r="BPF1641" s="5"/>
      <c r="BPG1641" s="5"/>
      <c r="BPH1641" s="5"/>
      <c r="BPI1641" s="5"/>
      <c r="BPJ1641" s="5"/>
      <c r="BPK1641" s="5"/>
      <c r="BPL1641" s="5"/>
      <c r="BPM1641" s="5"/>
      <c r="BPN1641" s="5"/>
      <c r="BPO1641" s="5"/>
      <c r="BPP1641" s="5"/>
      <c r="BPQ1641" s="5"/>
      <c r="BPR1641" s="5"/>
      <c r="BPS1641" s="5"/>
      <c r="BPT1641" s="5"/>
      <c r="BPU1641" s="5"/>
      <c r="BPV1641" s="5"/>
      <c r="BPW1641" s="5"/>
      <c r="BPX1641" s="5"/>
      <c r="BPY1641" s="5"/>
      <c r="BPZ1641" s="5"/>
      <c r="BQA1641" s="5"/>
      <c r="BQB1641" s="5"/>
      <c r="BQC1641" s="5"/>
      <c r="BQD1641" s="5"/>
      <c r="BQE1641" s="5"/>
      <c r="BQF1641" s="5"/>
      <c r="BQG1641" s="5"/>
      <c r="BQH1641" s="5"/>
      <c r="BQI1641" s="5"/>
      <c r="BQJ1641" s="5"/>
      <c r="BQK1641" s="5"/>
      <c r="BQL1641" s="5"/>
      <c r="BQM1641" s="5"/>
      <c r="BQN1641" s="5"/>
      <c r="BQO1641" s="5"/>
      <c r="BQP1641" s="5"/>
      <c r="BQQ1641" s="5"/>
      <c r="BQR1641" s="5"/>
      <c r="BQS1641" s="5"/>
      <c r="BQT1641" s="5"/>
      <c r="BQU1641" s="5"/>
      <c r="BQV1641" s="5"/>
      <c r="BQW1641" s="5"/>
      <c r="BQX1641" s="5"/>
      <c r="BQY1641" s="5"/>
      <c r="BQZ1641" s="5"/>
      <c r="BRA1641" s="5"/>
      <c r="BRB1641" s="5"/>
      <c r="BRC1641" s="5"/>
      <c r="BRD1641" s="5"/>
      <c r="BRE1641" s="5"/>
      <c r="BRF1641" s="5"/>
      <c r="BRG1641" s="5"/>
      <c r="BRH1641" s="5"/>
      <c r="BRI1641" s="5"/>
      <c r="BRJ1641" s="5"/>
      <c r="BRK1641" s="5"/>
      <c r="BRL1641" s="5"/>
      <c r="BRM1641" s="5"/>
      <c r="BRN1641" s="5"/>
      <c r="BRO1641" s="5"/>
      <c r="BRP1641" s="5"/>
      <c r="BRQ1641" s="5"/>
      <c r="BRR1641" s="5"/>
      <c r="BRS1641" s="5"/>
      <c r="BRT1641" s="5"/>
      <c r="BRU1641" s="5"/>
      <c r="BRV1641" s="5"/>
      <c r="BRW1641" s="5"/>
      <c r="BRX1641" s="5"/>
      <c r="BRY1641" s="5"/>
      <c r="BRZ1641" s="5"/>
      <c r="BSA1641" s="5"/>
      <c r="BSB1641" s="5"/>
      <c r="BSC1641" s="5"/>
      <c r="BSD1641" s="5"/>
      <c r="BSE1641" s="5"/>
      <c r="BSF1641" s="5"/>
      <c r="BSG1641" s="5"/>
      <c r="BSH1641" s="5"/>
      <c r="BSI1641" s="5"/>
      <c r="BSJ1641" s="5"/>
      <c r="BSK1641" s="5"/>
      <c r="BSL1641" s="5"/>
      <c r="BSM1641" s="5"/>
      <c r="BSN1641" s="5"/>
      <c r="BSO1641" s="5"/>
      <c r="BSP1641" s="5"/>
      <c r="BSQ1641" s="5"/>
      <c r="BSR1641" s="5"/>
      <c r="BSS1641" s="5"/>
      <c r="BST1641" s="5"/>
      <c r="BSU1641" s="5"/>
      <c r="BSV1641" s="5"/>
      <c r="BSW1641" s="5"/>
      <c r="BSX1641" s="5"/>
      <c r="BSY1641" s="5"/>
      <c r="BSZ1641" s="5"/>
      <c r="BTA1641" s="5"/>
      <c r="BTB1641" s="5"/>
      <c r="BTC1641" s="5"/>
      <c r="BTD1641" s="5"/>
      <c r="BTE1641" s="5"/>
      <c r="BTF1641" s="5"/>
      <c r="BTG1641" s="5"/>
      <c r="BTH1641" s="5"/>
      <c r="BTI1641" s="5"/>
      <c r="BTJ1641" s="5"/>
      <c r="BTK1641" s="5"/>
      <c r="BTL1641" s="5"/>
      <c r="BTM1641" s="5"/>
      <c r="BTN1641" s="5"/>
      <c r="BTO1641" s="5"/>
      <c r="BTP1641" s="5"/>
      <c r="BTQ1641" s="5"/>
      <c r="BTR1641" s="5"/>
      <c r="BTS1641" s="5"/>
      <c r="BTT1641" s="5"/>
      <c r="BTU1641" s="5"/>
      <c r="BTV1641" s="5"/>
      <c r="BTW1641" s="5"/>
      <c r="BTX1641" s="5"/>
      <c r="BTY1641" s="5"/>
      <c r="BTZ1641" s="5"/>
      <c r="BUA1641" s="5"/>
      <c r="BUB1641" s="5"/>
      <c r="BUC1641" s="5"/>
      <c r="BUD1641" s="5"/>
      <c r="BUE1641" s="5"/>
      <c r="BUF1641" s="5"/>
      <c r="BUG1641" s="5"/>
      <c r="BUH1641" s="5"/>
      <c r="BUI1641" s="5"/>
      <c r="BUJ1641" s="5"/>
      <c r="BUK1641" s="5"/>
      <c r="BUL1641" s="5"/>
      <c r="BUM1641" s="5"/>
      <c r="BUN1641" s="5"/>
      <c r="BUO1641" s="5"/>
      <c r="BUP1641" s="5"/>
      <c r="BUQ1641" s="5"/>
      <c r="BUR1641" s="5"/>
      <c r="BUS1641" s="5"/>
      <c r="BUT1641" s="5"/>
      <c r="BUU1641" s="5"/>
      <c r="BUV1641" s="5"/>
      <c r="BUW1641" s="5"/>
      <c r="BUX1641" s="5"/>
      <c r="BUY1641" s="5"/>
      <c r="BUZ1641" s="5"/>
      <c r="BVA1641" s="5"/>
      <c r="BVB1641" s="5"/>
      <c r="BVC1641" s="5"/>
      <c r="BVD1641" s="5"/>
      <c r="BVE1641" s="5"/>
      <c r="BVF1641" s="5"/>
      <c r="BVG1641" s="5"/>
      <c r="BVH1641" s="5"/>
      <c r="BVI1641" s="5"/>
      <c r="BVJ1641" s="5"/>
      <c r="BVK1641" s="5"/>
      <c r="BVL1641" s="5"/>
      <c r="BVM1641" s="5"/>
      <c r="BVN1641" s="5"/>
      <c r="BVO1641" s="5"/>
      <c r="BVP1641" s="5"/>
      <c r="BVQ1641" s="5"/>
      <c r="BVR1641" s="5"/>
      <c r="BVS1641" s="5"/>
      <c r="BVT1641" s="5"/>
      <c r="BVU1641" s="5"/>
      <c r="BVV1641" s="5"/>
      <c r="BVW1641" s="5"/>
      <c r="BVX1641" s="5"/>
      <c r="BVY1641" s="5"/>
      <c r="BVZ1641" s="5"/>
      <c r="BWA1641" s="5"/>
      <c r="BWB1641" s="5"/>
      <c r="BWC1641" s="5"/>
      <c r="BWD1641" s="5"/>
      <c r="BWE1641" s="5"/>
      <c r="BWF1641" s="5"/>
      <c r="BWG1641" s="5"/>
      <c r="BWH1641" s="5"/>
      <c r="BWI1641" s="5"/>
      <c r="BWJ1641" s="5"/>
      <c r="BWK1641" s="5"/>
      <c r="BWL1641" s="5"/>
      <c r="BWM1641" s="5"/>
      <c r="BWN1641" s="5"/>
      <c r="BWO1641" s="5"/>
      <c r="BWP1641" s="5"/>
      <c r="BWQ1641" s="5"/>
      <c r="BWR1641" s="5"/>
      <c r="BWS1641" s="5"/>
      <c r="BWT1641" s="5"/>
      <c r="BWU1641" s="5"/>
      <c r="BWV1641" s="5"/>
      <c r="BWW1641" s="5"/>
      <c r="BWX1641" s="5"/>
      <c r="BWY1641" s="5"/>
      <c r="BWZ1641" s="5"/>
      <c r="BXA1641" s="5"/>
      <c r="BXB1641" s="5"/>
      <c r="BXC1641" s="5"/>
      <c r="BXD1641" s="5"/>
      <c r="BXE1641" s="5"/>
      <c r="BXF1641" s="5"/>
      <c r="BXG1641" s="5"/>
      <c r="BXH1641" s="5"/>
      <c r="BXI1641" s="5"/>
      <c r="BXJ1641" s="5"/>
      <c r="BXK1641" s="5"/>
      <c r="BXL1641" s="5"/>
      <c r="BXM1641" s="5"/>
      <c r="BXN1641" s="5"/>
      <c r="BXO1641" s="5"/>
      <c r="BXP1641" s="5"/>
      <c r="BXQ1641" s="5"/>
      <c r="BXR1641" s="5"/>
      <c r="BXS1641" s="5"/>
      <c r="BXT1641" s="5"/>
      <c r="BXU1641" s="5"/>
      <c r="BXV1641" s="5"/>
      <c r="BXW1641" s="5"/>
      <c r="BXX1641" s="5"/>
      <c r="BXY1641" s="5"/>
      <c r="BXZ1641" s="5"/>
      <c r="BYA1641" s="5"/>
      <c r="BYB1641" s="5"/>
      <c r="BYC1641" s="5"/>
      <c r="BYD1641" s="5"/>
      <c r="BYE1641" s="5"/>
      <c r="BYF1641" s="5"/>
      <c r="BYG1641" s="5"/>
      <c r="BYH1641" s="5"/>
      <c r="BYI1641" s="5"/>
      <c r="BYJ1641" s="5"/>
      <c r="BYK1641" s="5"/>
      <c r="BYL1641" s="5"/>
      <c r="BYM1641" s="5"/>
      <c r="BYN1641" s="5"/>
      <c r="BYO1641" s="5"/>
      <c r="BYP1641" s="5"/>
      <c r="BYQ1641" s="5"/>
      <c r="BYR1641" s="5"/>
      <c r="BYS1641" s="5"/>
      <c r="BYT1641" s="5"/>
      <c r="BYU1641" s="5"/>
      <c r="BYV1641" s="5"/>
      <c r="BYW1641" s="5"/>
      <c r="BYX1641" s="5"/>
      <c r="BYY1641" s="5"/>
      <c r="BYZ1641" s="5"/>
      <c r="BZA1641" s="5"/>
      <c r="BZB1641" s="5"/>
      <c r="BZC1641" s="5"/>
      <c r="BZD1641" s="5"/>
      <c r="BZE1641" s="5"/>
      <c r="BZF1641" s="5"/>
      <c r="BZG1641" s="5"/>
      <c r="BZH1641" s="5"/>
      <c r="BZI1641" s="5"/>
      <c r="BZJ1641" s="5"/>
      <c r="BZK1641" s="5"/>
      <c r="BZL1641" s="5"/>
      <c r="BZM1641" s="5"/>
      <c r="BZN1641" s="5"/>
      <c r="BZO1641" s="5"/>
      <c r="BZP1641" s="5"/>
      <c r="BZQ1641" s="5"/>
      <c r="BZR1641" s="5"/>
      <c r="BZS1641" s="5"/>
      <c r="BZT1641" s="5"/>
      <c r="BZU1641" s="5"/>
      <c r="BZV1641" s="5"/>
      <c r="BZW1641" s="5"/>
      <c r="BZX1641" s="5"/>
      <c r="BZY1641" s="5"/>
      <c r="BZZ1641" s="5"/>
      <c r="CAA1641" s="5"/>
      <c r="CAB1641" s="5"/>
      <c r="CAC1641" s="5"/>
      <c r="CAD1641" s="5"/>
      <c r="CAE1641" s="5"/>
      <c r="CAF1641" s="5"/>
      <c r="CAG1641" s="5"/>
      <c r="CAH1641" s="5"/>
      <c r="CAI1641" s="5"/>
      <c r="CAJ1641" s="5"/>
      <c r="CAK1641" s="5"/>
      <c r="CAL1641" s="5"/>
      <c r="CAM1641" s="5"/>
      <c r="CAN1641" s="5"/>
      <c r="CAO1641" s="5"/>
      <c r="CAP1641" s="5"/>
      <c r="CAQ1641" s="5"/>
      <c r="CAR1641" s="5"/>
      <c r="CAS1641" s="5"/>
      <c r="CAT1641" s="5"/>
      <c r="CAU1641" s="5"/>
      <c r="CAV1641" s="5"/>
      <c r="CAW1641" s="5"/>
      <c r="CAX1641" s="5"/>
      <c r="CAY1641" s="5"/>
      <c r="CAZ1641" s="5"/>
      <c r="CBA1641" s="5"/>
      <c r="CBB1641" s="5"/>
      <c r="CBC1641" s="5"/>
      <c r="CBD1641" s="5"/>
      <c r="CBE1641" s="5"/>
      <c r="CBF1641" s="5"/>
      <c r="CBG1641" s="5"/>
      <c r="CBH1641" s="5"/>
      <c r="CBI1641" s="5"/>
      <c r="CBJ1641" s="5"/>
      <c r="CBK1641" s="5"/>
      <c r="CBL1641" s="5"/>
      <c r="CBM1641" s="5"/>
      <c r="CBN1641" s="5"/>
      <c r="CBO1641" s="5"/>
      <c r="CBP1641" s="5"/>
      <c r="CBQ1641" s="5"/>
      <c r="CBR1641" s="5"/>
      <c r="CBS1641" s="5"/>
      <c r="CBT1641" s="5"/>
      <c r="CBU1641" s="5"/>
      <c r="CBV1641" s="5"/>
      <c r="CBW1641" s="5"/>
      <c r="CBX1641" s="5"/>
      <c r="CBY1641" s="5"/>
      <c r="CBZ1641" s="5"/>
      <c r="CCA1641" s="5"/>
      <c r="CCB1641" s="5"/>
      <c r="CCC1641" s="5"/>
      <c r="CCD1641" s="5"/>
      <c r="CCE1641" s="5"/>
      <c r="CCF1641" s="5"/>
      <c r="CCG1641" s="5"/>
      <c r="CCH1641" s="5"/>
      <c r="CCI1641" s="5"/>
      <c r="CCJ1641" s="5"/>
      <c r="CCK1641" s="5"/>
      <c r="CCL1641" s="5"/>
      <c r="CCM1641" s="5"/>
      <c r="CCN1641" s="5"/>
      <c r="CCO1641" s="5"/>
      <c r="CCP1641" s="5"/>
      <c r="CCQ1641" s="5"/>
      <c r="CCR1641" s="5"/>
      <c r="CCS1641" s="5"/>
      <c r="CCT1641" s="5"/>
      <c r="CCU1641" s="5"/>
      <c r="CCV1641" s="5"/>
      <c r="CCW1641" s="5"/>
      <c r="CCX1641" s="5"/>
      <c r="CCY1641" s="5"/>
      <c r="CCZ1641" s="5"/>
      <c r="CDA1641" s="5"/>
      <c r="CDB1641" s="5"/>
      <c r="CDC1641" s="5"/>
      <c r="CDD1641" s="5"/>
      <c r="CDE1641" s="5"/>
      <c r="CDF1641" s="5"/>
      <c r="CDG1641" s="5"/>
      <c r="CDH1641" s="5"/>
      <c r="CDI1641" s="5"/>
      <c r="CDJ1641" s="5"/>
      <c r="CDK1641" s="5"/>
      <c r="CDL1641" s="5"/>
      <c r="CDM1641" s="5"/>
      <c r="CDN1641" s="5"/>
      <c r="CDO1641" s="5"/>
      <c r="CDP1641" s="5"/>
      <c r="CDQ1641" s="5"/>
      <c r="CDR1641" s="5"/>
      <c r="CDS1641" s="5"/>
      <c r="CDT1641" s="5"/>
      <c r="CDU1641" s="5"/>
      <c r="CDV1641" s="5"/>
      <c r="CDW1641" s="5"/>
      <c r="CDX1641" s="5"/>
      <c r="CDY1641" s="5"/>
      <c r="CDZ1641" s="5"/>
      <c r="CEA1641" s="5"/>
      <c r="CEB1641" s="5"/>
      <c r="CEC1641" s="5"/>
      <c r="CED1641" s="5"/>
      <c r="CEE1641" s="5"/>
      <c r="CEF1641" s="5"/>
      <c r="CEG1641" s="5"/>
      <c r="CEH1641" s="5"/>
      <c r="CEI1641" s="5"/>
      <c r="CEJ1641" s="5"/>
      <c r="CEK1641" s="5"/>
      <c r="CEL1641" s="5"/>
      <c r="CEM1641" s="5"/>
      <c r="CEN1641" s="5"/>
      <c r="CEO1641" s="5"/>
      <c r="CEP1641" s="5"/>
      <c r="CEQ1641" s="5"/>
      <c r="CER1641" s="5"/>
      <c r="CES1641" s="5"/>
      <c r="CET1641" s="5"/>
      <c r="CEU1641" s="5"/>
      <c r="CEV1641" s="5"/>
      <c r="CEW1641" s="5"/>
      <c r="CEX1641" s="5"/>
      <c r="CEY1641" s="5"/>
      <c r="CEZ1641" s="5"/>
      <c r="CFA1641" s="5"/>
      <c r="CFB1641" s="5"/>
      <c r="CFC1641" s="5"/>
      <c r="CFD1641" s="5"/>
      <c r="CFE1641" s="5"/>
      <c r="CFF1641" s="5"/>
      <c r="CFG1641" s="5"/>
      <c r="CFH1641" s="5"/>
      <c r="CFI1641" s="5"/>
      <c r="CFJ1641" s="5"/>
      <c r="CFK1641" s="5"/>
      <c r="CFL1641" s="5"/>
      <c r="CFM1641" s="5"/>
      <c r="CFN1641" s="5"/>
      <c r="CFO1641" s="5"/>
      <c r="CFP1641" s="5"/>
      <c r="CFQ1641" s="5"/>
      <c r="CFR1641" s="5"/>
      <c r="CFS1641" s="5"/>
      <c r="CFT1641" s="5"/>
      <c r="CFU1641" s="5"/>
      <c r="CFV1641" s="5"/>
      <c r="CFW1641" s="5"/>
      <c r="CFX1641" s="5"/>
      <c r="CFY1641" s="5"/>
      <c r="CFZ1641" s="5"/>
      <c r="CGA1641" s="5"/>
      <c r="CGB1641" s="5"/>
      <c r="CGC1641" s="5"/>
      <c r="CGD1641" s="5"/>
      <c r="CGE1641" s="5"/>
      <c r="CGF1641" s="5"/>
      <c r="CGG1641" s="5"/>
      <c r="CGH1641" s="5"/>
      <c r="CGI1641" s="5"/>
      <c r="CGJ1641" s="5"/>
      <c r="CGK1641" s="5"/>
      <c r="CGL1641" s="5"/>
      <c r="CGM1641" s="5"/>
      <c r="CGN1641" s="5"/>
      <c r="CGO1641" s="5"/>
      <c r="CGP1641" s="5"/>
      <c r="CGQ1641" s="5"/>
      <c r="CGR1641" s="5"/>
      <c r="CGS1641" s="5"/>
      <c r="CGT1641" s="5"/>
      <c r="CGU1641" s="5"/>
      <c r="CGV1641" s="5"/>
      <c r="CGW1641" s="5"/>
      <c r="CGX1641" s="5"/>
      <c r="CGY1641" s="5"/>
      <c r="CGZ1641" s="5"/>
      <c r="CHA1641" s="5"/>
      <c r="CHB1641" s="5"/>
      <c r="CHC1641" s="5"/>
      <c r="CHD1641" s="5"/>
      <c r="CHE1641" s="5"/>
      <c r="CHF1641" s="5"/>
      <c r="CHG1641" s="5"/>
      <c r="CHH1641" s="5"/>
      <c r="CHI1641" s="5"/>
      <c r="CHJ1641" s="5"/>
      <c r="CHK1641" s="5"/>
      <c r="CHL1641" s="5"/>
      <c r="CHM1641" s="5"/>
      <c r="CHN1641" s="5"/>
      <c r="CHO1641" s="5"/>
      <c r="CHP1641" s="5"/>
      <c r="CHQ1641" s="5"/>
      <c r="CHR1641" s="5"/>
      <c r="CHS1641" s="5"/>
      <c r="CHT1641" s="5"/>
      <c r="CHU1641" s="5"/>
      <c r="CHV1641" s="5"/>
      <c r="CHW1641" s="5"/>
      <c r="CHX1641" s="5"/>
      <c r="CHY1641" s="5"/>
      <c r="CHZ1641" s="5"/>
      <c r="CIA1641" s="5"/>
      <c r="CIB1641" s="5"/>
      <c r="CIC1641" s="5"/>
      <c r="CID1641" s="5"/>
      <c r="CIE1641" s="5"/>
      <c r="CIF1641" s="5"/>
      <c r="CIG1641" s="5"/>
      <c r="CIH1641" s="5"/>
      <c r="CII1641" s="5"/>
      <c r="CIJ1641" s="5"/>
      <c r="CIK1641" s="5"/>
      <c r="CIL1641" s="5"/>
      <c r="CIM1641" s="5"/>
      <c r="CIN1641" s="5"/>
      <c r="CIO1641" s="5"/>
      <c r="CIP1641" s="5"/>
      <c r="CIQ1641" s="5"/>
      <c r="CIR1641" s="5"/>
      <c r="CIS1641" s="5"/>
      <c r="CIT1641" s="5"/>
      <c r="CIU1641" s="5"/>
      <c r="CIV1641" s="5"/>
      <c r="CIW1641" s="5"/>
      <c r="CIX1641" s="5"/>
      <c r="CIY1641" s="5"/>
      <c r="CIZ1641" s="5"/>
      <c r="CJA1641" s="5"/>
      <c r="CJB1641" s="5"/>
      <c r="CJC1641" s="5"/>
      <c r="CJD1641" s="5"/>
      <c r="CJE1641" s="5"/>
      <c r="CJF1641" s="5"/>
      <c r="CJG1641" s="5"/>
      <c r="CJH1641" s="5"/>
      <c r="CJI1641" s="5"/>
      <c r="CJJ1641" s="5"/>
      <c r="CJK1641" s="5"/>
      <c r="CJL1641" s="5"/>
      <c r="CJM1641" s="5"/>
      <c r="CJN1641" s="5"/>
      <c r="CJO1641" s="5"/>
      <c r="CJP1641" s="5"/>
      <c r="CJQ1641" s="5"/>
      <c r="CJR1641" s="5"/>
      <c r="CJS1641" s="5"/>
      <c r="CJT1641" s="5"/>
      <c r="CJU1641" s="5"/>
      <c r="CJV1641" s="5"/>
      <c r="CJW1641" s="5"/>
      <c r="CJX1641" s="5"/>
      <c r="CJY1641" s="5"/>
      <c r="CJZ1641" s="5"/>
      <c r="CKA1641" s="5"/>
      <c r="CKB1641" s="5"/>
      <c r="CKC1641" s="5"/>
      <c r="CKD1641" s="5"/>
      <c r="CKE1641" s="5"/>
      <c r="CKF1641" s="5"/>
      <c r="CKG1641" s="5"/>
      <c r="CKH1641" s="5"/>
      <c r="CKI1641" s="5"/>
      <c r="CKJ1641" s="5"/>
      <c r="CKK1641" s="5"/>
      <c r="CKL1641" s="5"/>
      <c r="CKM1641" s="5"/>
      <c r="CKN1641" s="5"/>
      <c r="CKO1641" s="5"/>
      <c r="CKP1641" s="5"/>
      <c r="CKQ1641" s="5"/>
      <c r="CKR1641" s="5"/>
      <c r="CKS1641" s="5"/>
      <c r="CKT1641" s="5"/>
      <c r="CKU1641" s="5"/>
      <c r="CKV1641" s="5"/>
      <c r="CKW1641" s="5"/>
      <c r="CKX1641" s="5"/>
      <c r="CKY1641" s="5"/>
      <c r="CKZ1641" s="5"/>
      <c r="CLA1641" s="5"/>
      <c r="CLB1641" s="5"/>
      <c r="CLC1641" s="5"/>
      <c r="CLD1641" s="5"/>
      <c r="CLE1641" s="5"/>
      <c r="CLF1641" s="5"/>
      <c r="CLG1641" s="5"/>
      <c r="CLH1641" s="5"/>
      <c r="CLI1641" s="5"/>
      <c r="CLJ1641" s="5"/>
      <c r="CLK1641" s="5"/>
      <c r="CLL1641" s="5"/>
      <c r="CLM1641" s="5"/>
      <c r="CLN1641" s="5"/>
      <c r="CLO1641" s="5"/>
      <c r="CLP1641" s="5"/>
      <c r="CLQ1641" s="5"/>
      <c r="CLR1641" s="5"/>
      <c r="CLS1641" s="5"/>
      <c r="CLT1641" s="5"/>
      <c r="CLU1641" s="5"/>
      <c r="CLV1641" s="5"/>
      <c r="CLW1641" s="5"/>
      <c r="CLX1641" s="5"/>
      <c r="CLY1641" s="5"/>
      <c r="CLZ1641" s="5"/>
      <c r="CMA1641" s="5"/>
      <c r="CMB1641" s="5"/>
      <c r="CMC1641" s="5"/>
      <c r="CMD1641" s="5"/>
      <c r="CME1641" s="5"/>
      <c r="CMF1641" s="5"/>
      <c r="CMG1641" s="5"/>
      <c r="CMH1641" s="5"/>
      <c r="CMI1641" s="5"/>
      <c r="CMJ1641" s="5"/>
      <c r="CMK1641" s="5"/>
      <c r="CML1641" s="5"/>
      <c r="CMM1641" s="5"/>
      <c r="CMN1641" s="5"/>
      <c r="CMO1641" s="5"/>
      <c r="CMP1641" s="5"/>
      <c r="CMQ1641" s="5"/>
      <c r="CMR1641" s="5"/>
      <c r="CMS1641" s="5"/>
      <c r="CMT1641" s="5"/>
      <c r="CMU1641" s="5"/>
      <c r="CMV1641" s="5"/>
      <c r="CMW1641" s="5"/>
      <c r="CMX1641" s="5"/>
      <c r="CMY1641" s="5"/>
      <c r="CMZ1641" s="5"/>
      <c r="CNA1641" s="5"/>
      <c r="CNB1641" s="5"/>
      <c r="CNC1641" s="5"/>
      <c r="CND1641" s="5"/>
      <c r="CNE1641" s="5"/>
      <c r="CNF1641" s="5"/>
      <c r="CNG1641" s="5"/>
      <c r="CNH1641" s="5"/>
      <c r="CNI1641" s="5"/>
      <c r="CNJ1641" s="5"/>
      <c r="CNK1641" s="5"/>
      <c r="CNL1641" s="5"/>
      <c r="CNM1641" s="5"/>
      <c r="CNN1641" s="5"/>
      <c r="CNO1641" s="5"/>
      <c r="CNP1641" s="5"/>
      <c r="CNQ1641" s="5"/>
      <c r="CNR1641" s="5"/>
      <c r="CNS1641" s="5"/>
      <c r="CNT1641" s="5"/>
      <c r="CNU1641" s="5"/>
      <c r="CNV1641" s="5"/>
      <c r="CNW1641" s="5"/>
      <c r="CNX1641" s="5"/>
      <c r="CNY1641" s="5"/>
      <c r="CNZ1641" s="5"/>
      <c r="COA1641" s="5"/>
      <c r="COB1641" s="5"/>
      <c r="COC1641" s="5"/>
      <c r="COD1641" s="5"/>
      <c r="COE1641" s="5"/>
      <c r="COF1641" s="5"/>
      <c r="COG1641" s="5"/>
      <c r="COH1641" s="5"/>
      <c r="COI1641" s="5"/>
      <c r="COJ1641" s="5"/>
      <c r="COK1641" s="5"/>
      <c r="COL1641" s="5"/>
      <c r="COM1641" s="5"/>
      <c r="CON1641" s="5"/>
      <c r="COO1641" s="5"/>
      <c r="COP1641" s="5"/>
      <c r="COQ1641" s="5"/>
      <c r="COR1641" s="5"/>
      <c r="COS1641" s="5"/>
      <c r="COT1641" s="5"/>
      <c r="COU1641" s="5"/>
      <c r="COV1641" s="5"/>
      <c r="COW1641" s="5"/>
      <c r="COX1641" s="5"/>
      <c r="COY1641" s="5"/>
      <c r="COZ1641" s="5"/>
      <c r="CPA1641" s="5"/>
      <c r="CPB1641" s="5"/>
      <c r="CPC1641" s="5"/>
      <c r="CPD1641" s="5"/>
      <c r="CPE1641" s="5"/>
      <c r="CPF1641" s="5"/>
      <c r="CPG1641" s="5"/>
      <c r="CPH1641" s="5"/>
      <c r="CPI1641" s="5"/>
      <c r="CPJ1641" s="5"/>
      <c r="CPK1641" s="5"/>
      <c r="CPL1641" s="5"/>
      <c r="CPM1641" s="5"/>
      <c r="CPN1641" s="5"/>
      <c r="CPO1641" s="5"/>
      <c r="CPP1641" s="5"/>
      <c r="CPQ1641" s="5"/>
      <c r="CPR1641" s="5"/>
      <c r="CPS1641" s="5"/>
      <c r="CPT1641" s="5"/>
      <c r="CPU1641" s="5"/>
      <c r="CPV1641" s="5"/>
      <c r="CPW1641" s="5"/>
      <c r="CPX1641" s="5"/>
      <c r="CPY1641" s="5"/>
      <c r="CPZ1641" s="5"/>
      <c r="CQA1641" s="5"/>
      <c r="CQB1641" s="5"/>
      <c r="CQC1641" s="5"/>
      <c r="CQD1641" s="5"/>
      <c r="CQE1641" s="5"/>
      <c r="CQF1641" s="5"/>
      <c r="CQG1641" s="5"/>
      <c r="CQH1641" s="5"/>
      <c r="CQI1641" s="5"/>
      <c r="CQJ1641" s="5"/>
      <c r="CQK1641" s="5"/>
      <c r="CQL1641" s="5"/>
      <c r="CQM1641" s="5"/>
      <c r="CQN1641" s="5"/>
      <c r="CQO1641" s="5"/>
      <c r="CQP1641" s="5"/>
      <c r="CQQ1641" s="5"/>
      <c r="CQR1641" s="5"/>
      <c r="CQS1641" s="5"/>
      <c r="CQT1641" s="5"/>
      <c r="CQU1641" s="5"/>
      <c r="CQV1641" s="5"/>
      <c r="CQW1641" s="5"/>
      <c r="CQX1641" s="5"/>
      <c r="CQY1641" s="5"/>
      <c r="CQZ1641" s="5"/>
      <c r="CRA1641" s="5"/>
      <c r="CRB1641" s="5"/>
      <c r="CRC1641" s="5"/>
      <c r="CRD1641" s="5"/>
      <c r="CRE1641" s="5"/>
      <c r="CRF1641" s="5"/>
      <c r="CRG1641" s="5"/>
      <c r="CRH1641" s="5"/>
      <c r="CRI1641" s="5"/>
      <c r="CRJ1641" s="5"/>
      <c r="CRK1641" s="5"/>
      <c r="CRL1641" s="5"/>
      <c r="CRM1641" s="5"/>
      <c r="CRN1641" s="5"/>
      <c r="CRO1641" s="5"/>
      <c r="CRP1641" s="5"/>
      <c r="CRQ1641" s="5"/>
      <c r="CRR1641" s="5"/>
      <c r="CRS1641" s="5"/>
      <c r="CRT1641" s="5"/>
      <c r="CRU1641" s="5"/>
      <c r="CRV1641" s="5"/>
      <c r="CRW1641" s="5"/>
      <c r="CRX1641" s="5"/>
      <c r="CRY1641" s="5"/>
      <c r="CRZ1641" s="5"/>
      <c r="CSA1641" s="5"/>
      <c r="CSB1641" s="5"/>
      <c r="CSC1641" s="5"/>
      <c r="CSD1641" s="5"/>
      <c r="CSE1641" s="5"/>
      <c r="CSF1641" s="5"/>
      <c r="CSG1641" s="5"/>
      <c r="CSH1641" s="5"/>
      <c r="CSI1641" s="5"/>
      <c r="CSJ1641" s="5"/>
      <c r="CSK1641" s="5"/>
      <c r="CSL1641" s="5"/>
      <c r="CSM1641" s="5"/>
      <c r="CSN1641" s="5"/>
      <c r="CSO1641" s="5"/>
      <c r="CSP1641" s="5"/>
      <c r="CSQ1641" s="5"/>
      <c r="CSR1641" s="5"/>
      <c r="CSS1641" s="5"/>
      <c r="CST1641" s="5"/>
      <c r="CSU1641" s="5"/>
      <c r="CSV1641" s="5"/>
      <c r="CSW1641" s="5"/>
      <c r="CSX1641" s="5"/>
      <c r="CSY1641" s="5"/>
      <c r="CSZ1641" s="5"/>
      <c r="CTA1641" s="5"/>
      <c r="CTB1641" s="5"/>
      <c r="CTC1641" s="5"/>
      <c r="CTD1641" s="5"/>
      <c r="CTE1641" s="5"/>
      <c r="CTF1641" s="5"/>
      <c r="CTG1641" s="5"/>
      <c r="CTH1641" s="5"/>
      <c r="CTI1641" s="5"/>
      <c r="CTJ1641" s="5"/>
      <c r="CTK1641" s="5"/>
      <c r="CTL1641" s="5"/>
      <c r="CTM1641" s="5"/>
      <c r="CTN1641" s="5"/>
      <c r="CTO1641" s="5"/>
      <c r="CTP1641" s="5"/>
      <c r="CTQ1641" s="5"/>
      <c r="CTR1641" s="5"/>
      <c r="CTS1641" s="5"/>
      <c r="CTT1641" s="5"/>
      <c r="CTU1641" s="5"/>
      <c r="CTV1641" s="5"/>
      <c r="CTW1641" s="5"/>
      <c r="CTX1641" s="5"/>
      <c r="CTY1641" s="5"/>
      <c r="CTZ1641" s="5"/>
      <c r="CUA1641" s="5"/>
      <c r="CUB1641" s="5"/>
      <c r="CUC1641" s="5"/>
      <c r="CUD1641" s="5"/>
      <c r="CUE1641" s="5"/>
      <c r="CUF1641" s="5"/>
      <c r="CUG1641" s="5"/>
      <c r="CUH1641" s="5"/>
      <c r="CUI1641" s="5"/>
      <c r="CUJ1641" s="5"/>
      <c r="CUK1641" s="5"/>
      <c r="CUL1641" s="5"/>
      <c r="CUM1641" s="5"/>
      <c r="CUN1641" s="5"/>
      <c r="CUO1641" s="5"/>
      <c r="CUP1641" s="5"/>
      <c r="CUQ1641" s="5"/>
      <c r="CUR1641" s="5"/>
      <c r="CUS1641" s="5"/>
      <c r="CUT1641" s="5"/>
      <c r="CUU1641" s="5"/>
      <c r="CUV1641" s="5"/>
      <c r="CUW1641" s="5"/>
      <c r="CUX1641" s="5"/>
      <c r="CUY1641" s="5"/>
      <c r="CUZ1641" s="5"/>
      <c r="CVA1641" s="5"/>
      <c r="CVB1641" s="5"/>
      <c r="CVC1641" s="5"/>
      <c r="CVD1641" s="5"/>
      <c r="CVE1641" s="5"/>
      <c r="CVF1641" s="5"/>
      <c r="CVG1641" s="5"/>
      <c r="CVH1641" s="5"/>
      <c r="CVI1641" s="5"/>
      <c r="CVJ1641" s="5"/>
      <c r="CVK1641" s="5"/>
      <c r="CVL1641" s="5"/>
      <c r="CVM1641" s="5"/>
      <c r="CVN1641" s="5"/>
      <c r="CVO1641" s="5"/>
      <c r="CVP1641" s="5"/>
      <c r="CVQ1641" s="5"/>
      <c r="CVR1641" s="5"/>
      <c r="CVS1641" s="5"/>
      <c r="CVT1641" s="5"/>
      <c r="CVU1641" s="5"/>
      <c r="CVV1641" s="5"/>
      <c r="CVW1641" s="5"/>
      <c r="CVX1641" s="5"/>
      <c r="CVY1641" s="5"/>
      <c r="CVZ1641" s="5"/>
      <c r="CWA1641" s="5"/>
      <c r="CWB1641" s="5"/>
      <c r="CWC1641" s="5"/>
      <c r="CWD1641" s="5"/>
      <c r="CWE1641" s="5"/>
      <c r="CWF1641" s="5"/>
      <c r="CWG1641" s="5"/>
      <c r="CWH1641" s="5"/>
      <c r="CWI1641" s="5"/>
      <c r="CWJ1641" s="5"/>
      <c r="CWK1641" s="5"/>
      <c r="CWL1641" s="5"/>
      <c r="CWM1641" s="5"/>
      <c r="CWN1641" s="5"/>
      <c r="CWO1641" s="5"/>
      <c r="CWP1641" s="5"/>
      <c r="CWQ1641" s="5"/>
      <c r="CWR1641" s="5"/>
      <c r="CWS1641" s="5"/>
      <c r="CWT1641" s="5"/>
      <c r="CWU1641" s="5"/>
      <c r="CWV1641" s="5"/>
      <c r="CWW1641" s="5"/>
      <c r="CWX1641" s="5"/>
      <c r="CWY1641" s="5"/>
      <c r="CWZ1641" s="5"/>
      <c r="CXA1641" s="5"/>
      <c r="CXB1641" s="5"/>
      <c r="CXC1641" s="5"/>
      <c r="CXD1641" s="5"/>
      <c r="CXE1641" s="5"/>
      <c r="CXF1641" s="5"/>
      <c r="CXG1641" s="5"/>
      <c r="CXH1641" s="5"/>
      <c r="CXI1641" s="5"/>
      <c r="CXJ1641" s="5"/>
      <c r="CXK1641" s="5"/>
      <c r="CXL1641" s="5"/>
      <c r="CXM1641" s="5"/>
      <c r="CXN1641" s="5"/>
      <c r="CXO1641" s="5"/>
      <c r="CXP1641" s="5"/>
      <c r="CXQ1641" s="5"/>
      <c r="CXR1641" s="5"/>
      <c r="CXS1641" s="5"/>
      <c r="CXT1641" s="5"/>
      <c r="CXU1641" s="5"/>
      <c r="CXV1641" s="5"/>
      <c r="CXW1641" s="5"/>
      <c r="CXX1641" s="5"/>
      <c r="CXY1641" s="5"/>
      <c r="CXZ1641" s="5"/>
      <c r="CYA1641" s="5"/>
      <c r="CYB1641" s="5"/>
      <c r="CYC1641" s="5"/>
      <c r="CYD1641" s="5"/>
      <c r="CYE1641" s="5"/>
      <c r="CYF1641" s="5"/>
      <c r="CYG1641" s="5"/>
      <c r="CYH1641" s="5"/>
      <c r="CYI1641" s="5"/>
      <c r="CYJ1641" s="5"/>
      <c r="CYK1641" s="5"/>
      <c r="CYL1641" s="5"/>
      <c r="CYM1641" s="5"/>
      <c r="CYN1641" s="5"/>
      <c r="CYO1641" s="5"/>
      <c r="CYP1641" s="5"/>
      <c r="CYQ1641" s="5"/>
      <c r="CYR1641" s="5"/>
      <c r="CYS1641" s="5"/>
      <c r="CYT1641" s="5"/>
      <c r="CYU1641" s="5"/>
      <c r="CYV1641" s="5"/>
      <c r="CYW1641" s="5"/>
      <c r="CYX1641" s="5"/>
      <c r="CYY1641" s="5"/>
      <c r="CYZ1641" s="5"/>
      <c r="CZA1641" s="5"/>
      <c r="CZB1641" s="5"/>
      <c r="CZC1641" s="5"/>
      <c r="CZD1641" s="5"/>
      <c r="CZE1641" s="5"/>
      <c r="CZF1641" s="5"/>
      <c r="CZG1641" s="5"/>
      <c r="CZH1641" s="5"/>
      <c r="CZI1641" s="5"/>
      <c r="CZJ1641" s="5"/>
      <c r="CZK1641" s="5"/>
      <c r="CZL1641" s="5"/>
      <c r="CZM1641" s="5"/>
      <c r="CZN1641" s="5"/>
      <c r="CZO1641" s="5"/>
      <c r="CZP1641" s="5"/>
      <c r="CZQ1641" s="5"/>
      <c r="CZR1641" s="5"/>
      <c r="CZS1641" s="5"/>
      <c r="CZT1641" s="5"/>
      <c r="CZU1641" s="5"/>
      <c r="CZV1641" s="5"/>
      <c r="CZW1641" s="5"/>
      <c r="CZX1641" s="5"/>
      <c r="CZY1641" s="5"/>
      <c r="CZZ1641" s="5"/>
      <c r="DAA1641" s="5"/>
      <c r="DAB1641" s="5"/>
      <c r="DAC1641" s="5"/>
      <c r="DAD1641" s="5"/>
      <c r="DAE1641" s="5"/>
      <c r="DAF1641" s="5"/>
      <c r="DAG1641" s="5"/>
      <c r="DAH1641" s="5"/>
      <c r="DAI1641" s="5"/>
      <c r="DAJ1641" s="5"/>
      <c r="DAK1641" s="5"/>
      <c r="DAL1641" s="5"/>
      <c r="DAM1641" s="5"/>
      <c r="DAN1641" s="5"/>
      <c r="DAO1641" s="5"/>
      <c r="DAP1641" s="5"/>
      <c r="DAQ1641" s="5"/>
      <c r="DAR1641" s="5"/>
      <c r="DAS1641" s="5"/>
      <c r="DAT1641" s="5"/>
      <c r="DAU1641" s="5"/>
      <c r="DAV1641" s="5"/>
      <c r="DAW1641" s="5"/>
      <c r="DAX1641" s="5"/>
      <c r="DAY1641" s="5"/>
      <c r="DAZ1641" s="5"/>
      <c r="DBA1641" s="5"/>
      <c r="DBB1641" s="5"/>
      <c r="DBC1641" s="5"/>
      <c r="DBD1641" s="5"/>
      <c r="DBE1641" s="5"/>
      <c r="DBF1641" s="5"/>
      <c r="DBG1641" s="5"/>
      <c r="DBH1641" s="5"/>
      <c r="DBI1641" s="5"/>
      <c r="DBJ1641" s="5"/>
      <c r="DBK1641" s="5"/>
      <c r="DBL1641" s="5"/>
      <c r="DBM1641" s="5"/>
      <c r="DBN1641" s="5"/>
      <c r="DBO1641" s="5"/>
      <c r="DBP1641" s="5"/>
      <c r="DBQ1641" s="5"/>
      <c r="DBR1641" s="5"/>
      <c r="DBS1641" s="5"/>
      <c r="DBT1641" s="5"/>
      <c r="DBU1641" s="5"/>
      <c r="DBV1641" s="5"/>
      <c r="DBW1641" s="5"/>
      <c r="DBX1641" s="5"/>
      <c r="DBY1641" s="5"/>
      <c r="DBZ1641" s="5"/>
      <c r="DCA1641" s="5"/>
      <c r="DCB1641" s="5"/>
      <c r="DCC1641" s="5"/>
      <c r="DCD1641" s="5"/>
      <c r="DCE1641" s="5"/>
      <c r="DCF1641" s="5"/>
      <c r="DCG1641" s="5"/>
      <c r="DCH1641" s="5"/>
      <c r="DCI1641" s="5"/>
      <c r="DCJ1641" s="5"/>
      <c r="DCK1641" s="5"/>
      <c r="DCL1641" s="5"/>
      <c r="DCM1641" s="5"/>
      <c r="DCN1641" s="5"/>
      <c r="DCO1641" s="5"/>
      <c r="DCP1641" s="5"/>
      <c r="DCQ1641" s="5"/>
      <c r="DCR1641" s="5"/>
      <c r="DCS1641" s="5"/>
      <c r="DCT1641" s="5"/>
      <c r="DCU1641" s="5"/>
      <c r="DCV1641" s="5"/>
      <c r="DCW1641" s="5"/>
      <c r="DCX1641" s="5"/>
      <c r="DCY1641" s="5"/>
      <c r="DCZ1641" s="5"/>
      <c r="DDA1641" s="5"/>
      <c r="DDB1641" s="5"/>
      <c r="DDC1641" s="5"/>
      <c r="DDD1641" s="5"/>
      <c r="DDE1641" s="5"/>
      <c r="DDF1641" s="5"/>
      <c r="DDG1641" s="5"/>
      <c r="DDH1641" s="5"/>
      <c r="DDI1641" s="5"/>
      <c r="DDJ1641" s="5"/>
      <c r="DDK1641" s="5"/>
      <c r="DDL1641" s="5"/>
      <c r="DDM1641" s="5"/>
      <c r="DDN1641" s="5"/>
      <c r="DDO1641" s="5"/>
      <c r="DDP1641" s="5"/>
      <c r="DDQ1641" s="5"/>
      <c r="DDR1641" s="5"/>
      <c r="DDS1641" s="5"/>
      <c r="DDT1641" s="5"/>
      <c r="DDU1641" s="5"/>
      <c r="DDV1641" s="5"/>
      <c r="DDW1641" s="5"/>
      <c r="DDX1641" s="5"/>
      <c r="DDY1641" s="5"/>
      <c r="DDZ1641" s="5"/>
      <c r="DEA1641" s="5"/>
      <c r="DEB1641" s="5"/>
      <c r="DEC1641" s="5"/>
      <c r="DED1641" s="5"/>
      <c r="DEE1641" s="5"/>
      <c r="DEF1641" s="5"/>
      <c r="DEG1641" s="5"/>
      <c r="DEH1641" s="5"/>
      <c r="DEI1641" s="5"/>
      <c r="DEJ1641" s="5"/>
      <c r="DEK1641" s="5"/>
      <c r="DEL1641" s="5"/>
      <c r="DEM1641" s="5"/>
      <c r="DEN1641" s="5"/>
      <c r="DEO1641" s="5"/>
      <c r="DEP1641" s="5"/>
      <c r="DEQ1641" s="5"/>
      <c r="DER1641" s="5"/>
      <c r="DES1641" s="5"/>
      <c r="DET1641" s="5"/>
      <c r="DEU1641" s="5"/>
      <c r="DEV1641" s="5"/>
      <c r="DEW1641" s="5"/>
      <c r="DEX1641" s="5"/>
      <c r="DEY1641" s="5"/>
      <c r="DEZ1641" s="5"/>
      <c r="DFA1641" s="5"/>
      <c r="DFB1641" s="5"/>
      <c r="DFC1641" s="5"/>
      <c r="DFD1641" s="5"/>
      <c r="DFE1641" s="5"/>
      <c r="DFF1641" s="5"/>
      <c r="DFG1641" s="5"/>
      <c r="DFH1641" s="5"/>
      <c r="DFI1641" s="5"/>
      <c r="DFJ1641" s="5"/>
      <c r="DFK1641" s="5"/>
      <c r="DFL1641" s="5"/>
      <c r="DFM1641" s="5"/>
      <c r="DFN1641" s="5"/>
      <c r="DFO1641" s="5"/>
      <c r="DFP1641" s="5"/>
      <c r="DFQ1641" s="5"/>
      <c r="DFR1641" s="5"/>
      <c r="DFS1641" s="5"/>
      <c r="DFT1641" s="5"/>
      <c r="DFU1641" s="5"/>
      <c r="DFV1641" s="5"/>
      <c r="DFW1641" s="5"/>
      <c r="DFX1641" s="5"/>
      <c r="DFY1641" s="5"/>
      <c r="DFZ1641" s="5"/>
      <c r="DGA1641" s="5"/>
      <c r="DGB1641" s="5"/>
      <c r="DGC1641" s="5"/>
      <c r="DGD1641" s="5"/>
      <c r="DGE1641" s="5"/>
      <c r="DGF1641" s="5"/>
      <c r="DGG1641" s="5"/>
      <c r="DGH1641" s="5"/>
      <c r="DGI1641" s="5"/>
      <c r="DGJ1641" s="5"/>
      <c r="DGK1641" s="5"/>
      <c r="DGL1641" s="5"/>
      <c r="DGM1641" s="5"/>
      <c r="DGN1641" s="5"/>
      <c r="DGO1641" s="5"/>
      <c r="DGP1641" s="5"/>
      <c r="DGQ1641" s="5"/>
      <c r="DGR1641" s="5"/>
      <c r="DGS1641" s="5"/>
      <c r="DGT1641" s="5"/>
      <c r="DGU1641" s="5"/>
      <c r="DGV1641" s="5"/>
      <c r="DGW1641" s="5"/>
      <c r="DGX1641" s="5"/>
      <c r="DGY1641" s="5"/>
      <c r="DGZ1641" s="5"/>
      <c r="DHA1641" s="5"/>
      <c r="DHB1641" s="5"/>
      <c r="DHC1641" s="5"/>
      <c r="DHD1641" s="5"/>
      <c r="DHE1641" s="5"/>
      <c r="DHF1641" s="5"/>
      <c r="DHG1641" s="5"/>
      <c r="DHH1641" s="5"/>
      <c r="DHI1641" s="5"/>
      <c r="DHJ1641" s="5"/>
      <c r="DHK1641" s="5"/>
      <c r="DHL1641" s="5"/>
      <c r="DHM1641" s="5"/>
      <c r="DHN1641" s="5"/>
      <c r="DHO1641" s="5"/>
      <c r="DHP1641" s="5"/>
      <c r="DHQ1641" s="5"/>
      <c r="DHR1641" s="5"/>
      <c r="DHS1641" s="5"/>
      <c r="DHT1641" s="5"/>
      <c r="DHU1641" s="5"/>
      <c r="DHV1641" s="5"/>
      <c r="DHW1641" s="5"/>
      <c r="DHX1641" s="5"/>
      <c r="DHY1641" s="5"/>
      <c r="DHZ1641" s="5"/>
      <c r="DIA1641" s="5"/>
      <c r="DIB1641" s="5"/>
      <c r="DIC1641" s="5"/>
      <c r="DID1641" s="5"/>
      <c r="DIE1641" s="5"/>
      <c r="DIF1641" s="5"/>
      <c r="DIG1641" s="5"/>
      <c r="DIH1641" s="5"/>
      <c r="DII1641" s="5"/>
      <c r="DIJ1641" s="5"/>
      <c r="DIK1641" s="5"/>
      <c r="DIL1641" s="5"/>
      <c r="DIM1641" s="5"/>
      <c r="DIN1641" s="5"/>
      <c r="DIO1641" s="5"/>
      <c r="DIP1641" s="5"/>
      <c r="DIQ1641" s="5"/>
      <c r="DIR1641" s="5"/>
      <c r="DIS1641" s="5"/>
      <c r="DIT1641" s="5"/>
      <c r="DIU1641" s="5"/>
      <c r="DIV1641" s="5"/>
      <c r="DIW1641" s="5"/>
      <c r="DIX1641" s="5"/>
      <c r="DIY1641" s="5"/>
      <c r="DIZ1641" s="5"/>
      <c r="DJA1641" s="5"/>
      <c r="DJB1641" s="5"/>
      <c r="DJC1641" s="5"/>
      <c r="DJD1641" s="5"/>
      <c r="DJE1641" s="5"/>
      <c r="DJF1641" s="5"/>
      <c r="DJG1641" s="5"/>
      <c r="DJH1641" s="5"/>
      <c r="DJI1641" s="5"/>
      <c r="DJJ1641" s="5"/>
      <c r="DJK1641" s="5"/>
      <c r="DJL1641" s="5"/>
      <c r="DJM1641" s="5"/>
      <c r="DJN1641" s="5"/>
      <c r="DJO1641" s="5"/>
      <c r="DJP1641" s="5"/>
      <c r="DJQ1641" s="5"/>
      <c r="DJR1641" s="5"/>
      <c r="DJS1641" s="5"/>
      <c r="DJT1641" s="5"/>
      <c r="DJU1641" s="5"/>
      <c r="DJV1641" s="5"/>
      <c r="DJW1641" s="5"/>
      <c r="DJX1641" s="5"/>
      <c r="DJY1641" s="5"/>
      <c r="DJZ1641" s="5"/>
      <c r="DKA1641" s="5"/>
      <c r="DKB1641" s="5"/>
      <c r="DKC1641" s="5"/>
      <c r="DKD1641" s="5"/>
      <c r="DKE1641" s="5"/>
      <c r="DKF1641" s="5"/>
      <c r="DKG1641" s="5"/>
      <c r="DKH1641" s="5"/>
      <c r="DKI1641" s="5"/>
      <c r="DKJ1641" s="5"/>
      <c r="DKK1641" s="5"/>
      <c r="DKL1641" s="5"/>
      <c r="DKM1641" s="5"/>
      <c r="DKN1641" s="5"/>
      <c r="DKO1641" s="5"/>
      <c r="DKP1641" s="5"/>
      <c r="DKQ1641" s="5"/>
      <c r="DKR1641" s="5"/>
      <c r="DKS1641" s="5"/>
      <c r="DKT1641" s="5"/>
      <c r="DKU1641" s="5"/>
      <c r="DKV1641" s="5"/>
      <c r="DKW1641" s="5"/>
      <c r="DKX1641" s="5"/>
      <c r="DKY1641" s="5"/>
      <c r="DKZ1641" s="5"/>
      <c r="DLA1641" s="5"/>
      <c r="DLB1641" s="5"/>
      <c r="DLC1641" s="5"/>
      <c r="DLD1641" s="5"/>
      <c r="DLE1641" s="5"/>
      <c r="DLF1641" s="5"/>
      <c r="DLG1641" s="5"/>
      <c r="DLH1641" s="5"/>
      <c r="DLI1641" s="5"/>
      <c r="DLJ1641" s="5"/>
      <c r="DLK1641" s="5"/>
      <c r="DLL1641" s="5"/>
      <c r="DLM1641" s="5"/>
      <c r="DLN1641" s="5"/>
      <c r="DLO1641" s="5"/>
      <c r="DLP1641" s="5"/>
      <c r="DLQ1641" s="5"/>
      <c r="DLR1641" s="5"/>
      <c r="DLS1641" s="5"/>
      <c r="DLT1641" s="5"/>
      <c r="DLU1641" s="5"/>
      <c r="DLV1641" s="5"/>
      <c r="DLW1641" s="5"/>
      <c r="DLX1641" s="5"/>
      <c r="DLY1641" s="5"/>
      <c r="DLZ1641" s="5"/>
      <c r="DMA1641" s="5"/>
      <c r="DMB1641" s="5"/>
      <c r="DMC1641" s="5"/>
      <c r="DMD1641" s="5"/>
      <c r="DME1641" s="5"/>
      <c r="DMF1641" s="5"/>
      <c r="DMG1641" s="5"/>
      <c r="DMH1641" s="5"/>
      <c r="DMI1641" s="5"/>
      <c r="DMJ1641" s="5"/>
      <c r="DMK1641" s="5"/>
      <c r="DML1641" s="5"/>
      <c r="DMM1641" s="5"/>
      <c r="DMN1641" s="5"/>
      <c r="DMO1641" s="5"/>
      <c r="DMP1641" s="5"/>
      <c r="DMQ1641" s="5"/>
      <c r="DMR1641" s="5"/>
      <c r="DMS1641" s="5"/>
      <c r="DMT1641" s="5"/>
      <c r="DMU1641" s="5"/>
      <c r="DMV1641" s="5"/>
      <c r="DMW1641" s="5"/>
      <c r="DMX1641" s="5"/>
      <c r="DMY1641" s="5"/>
      <c r="DMZ1641" s="5"/>
      <c r="DNA1641" s="5"/>
      <c r="DNB1641" s="5"/>
      <c r="DNC1641" s="5"/>
      <c r="DND1641" s="5"/>
      <c r="DNE1641" s="5"/>
      <c r="DNF1641" s="5"/>
      <c r="DNG1641" s="5"/>
      <c r="DNH1641" s="5"/>
      <c r="DNI1641" s="5"/>
      <c r="DNJ1641" s="5"/>
      <c r="DNK1641" s="5"/>
      <c r="DNL1641" s="5"/>
      <c r="DNM1641" s="5"/>
      <c r="DNN1641" s="5"/>
      <c r="DNO1641" s="5"/>
      <c r="DNP1641" s="5"/>
      <c r="DNQ1641" s="5"/>
      <c r="DNR1641" s="5"/>
      <c r="DNS1641" s="5"/>
      <c r="DNT1641" s="5"/>
      <c r="DNU1641" s="5"/>
      <c r="DNV1641" s="5"/>
      <c r="DNW1641" s="5"/>
      <c r="DNX1641" s="5"/>
      <c r="DNY1641" s="5"/>
      <c r="DNZ1641" s="5"/>
      <c r="DOA1641" s="5"/>
      <c r="DOB1641" s="5"/>
      <c r="DOC1641" s="5"/>
      <c r="DOD1641" s="5"/>
      <c r="DOE1641" s="5"/>
      <c r="DOF1641" s="5"/>
      <c r="DOG1641" s="5"/>
      <c r="DOH1641" s="5"/>
      <c r="DOI1641" s="5"/>
      <c r="DOJ1641" s="5"/>
      <c r="DOK1641" s="5"/>
      <c r="DOL1641" s="5"/>
      <c r="DOM1641" s="5"/>
      <c r="DON1641" s="5"/>
      <c r="DOO1641" s="5"/>
      <c r="DOP1641" s="5"/>
      <c r="DOQ1641" s="5"/>
      <c r="DOR1641" s="5"/>
      <c r="DOS1641" s="5"/>
      <c r="DOT1641" s="5"/>
      <c r="DOU1641" s="5"/>
      <c r="DOV1641" s="5"/>
      <c r="DOW1641" s="5"/>
      <c r="DOX1641" s="5"/>
      <c r="DOY1641" s="5"/>
      <c r="DOZ1641" s="5"/>
      <c r="DPA1641" s="5"/>
      <c r="DPB1641" s="5"/>
      <c r="DPC1641" s="5"/>
      <c r="DPD1641" s="5"/>
      <c r="DPE1641" s="5"/>
      <c r="DPF1641" s="5"/>
      <c r="DPG1641" s="5"/>
      <c r="DPH1641" s="5"/>
      <c r="DPI1641" s="5"/>
      <c r="DPJ1641" s="5"/>
      <c r="DPK1641" s="5"/>
      <c r="DPL1641" s="5"/>
      <c r="DPM1641" s="5"/>
      <c r="DPN1641" s="5"/>
      <c r="DPO1641" s="5"/>
      <c r="DPP1641" s="5"/>
      <c r="DPQ1641" s="5"/>
      <c r="DPR1641" s="5"/>
      <c r="DPS1641" s="5"/>
      <c r="DPT1641" s="5"/>
      <c r="DPU1641" s="5"/>
      <c r="DPV1641" s="5"/>
      <c r="DPW1641" s="5"/>
      <c r="DPX1641" s="5"/>
      <c r="DPY1641" s="5"/>
      <c r="DPZ1641" s="5"/>
      <c r="DQA1641" s="5"/>
      <c r="DQB1641" s="5"/>
      <c r="DQC1641" s="5"/>
      <c r="DQD1641" s="5"/>
      <c r="DQE1641" s="5"/>
      <c r="DQF1641" s="5"/>
      <c r="DQG1641" s="5"/>
      <c r="DQH1641" s="5"/>
      <c r="DQI1641" s="5"/>
      <c r="DQJ1641" s="5"/>
      <c r="DQK1641" s="5"/>
      <c r="DQL1641" s="5"/>
      <c r="DQM1641" s="5"/>
      <c r="DQN1641" s="5"/>
      <c r="DQO1641" s="5"/>
      <c r="DQP1641" s="5"/>
      <c r="DQQ1641" s="5"/>
      <c r="DQR1641" s="5"/>
      <c r="DQS1641" s="5"/>
      <c r="DQT1641" s="5"/>
      <c r="DQU1641" s="5"/>
      <c r="DQV1641" s="5"/>
      <c r="DQW1641" s="5"/>
      <c r="DQX1641" s="5"/>
      <c r="DQY1641" s="5"/>
      <c r="DQZ1641" s="5"/>
      <c r="DRA1641" s="5"/>
      <c r="DRB1641" s="5"/>
      <c r="DRC1641" s="5"/>
      <c r="DRD1641" s="5"/>
      <c r="DRE1641" s="5"/>
      <c r="DRF1641" s="5"/>
      <c r="DRG1641" s="5"/>
      <c r="DRH1641" s="5"/>
      <c r="DRI1641" s="5"/>
      <c r="DRJ1641" s="5"/>
      <c r="DRK1641" s="5"/>
      <c r="DRL1641" s="5"/>
      <c r="DRM1641" s="5"/>
      <c r="DRN1641" s="5"/>
      <c r="DRO1641" s="5"/>
      <c r="DRP1641" s="5"/>
      <c r="DRQ1641" s="5"/>
      <c r="DRR1641" s="5"/>
      <c r="DRS1641" s="5"/>
      <c r="DRT1641" s="5"/>
      <c r="DRU1641" s="5"/>
      <c r="DRV1641" s="5"/>
      <c r="DRW1641" s="5"/>
      <c r="DRX1641" s="5"/>
      <c r="DRY1641" s="5"/>
      <c r="DRZ1641" s="5"/>
      <c r="DSA1641" s="5"/>
      <c r="DSB1641" s="5"/>
      <c r="DSC1641" s="5"/>
      <c r="DSD1641" s="5"/>
      <c r="DSE1641" s="5"/>
      <c r="DSF1641" s="5"/>
      <c r="DSG1641" s="5"/>
      <c r="DSH1641" s="5"/>
      <c r="DSI1641" s="5"/>
      <c r="DSJ1641" s="5"/>
      <c r="DSK1641" s="5"/>
      <c r="DSL1641" s="5"/>
      <c r="DSM1641" s="5"/>
      <c r="DSN1641" s="5"/>
      <c r="DSO1641" s="5"/>
      <c r="DSP1641" s="5"/>
      <c r="DSQ1641" s="5"/>
      <c r="DSR1641" s="5"/>
      <c r="DSS1641" s="5"/>
      <c r="DST1641" s="5"/>
      <c r="DSU1641" s="5"/>
      <c r="DSV1641" s="5"/>
      <c r="DSW1641" s="5"/>
      <c r="DSX1641" s="5"/>
      <c r="DSY1641" s="5"/>
      <c r="DSZ1641" s="5"/>
      <c r="DTA1641" s="5"/>
      <c r="DTB1641" s="5"/>
      <c r="DTC1641" s="5"/>
      <c r="DTD1641" s="5"/>
      <c r="DTE1641" s="5"/>
      <c r="DTF1641" s="5"/>
      <c r="DTG1641" s="5"/>
      <c r="DTH1641" s="5"/>
      <c r="DTI1641" s="5"/>
      <c r="DTJ1641" s="5"/>
      <c r="DTK1641" s="5"/>
      <c r="DTL1641" s="5"/>
      <c r="DTM1641" s="5"/>
      <c r="DTN1641" s="5"/>
      <c r="DTO1641" s="5"/>
      <c r="DTP1641" s="5"/>
      <c r="DTQ1641" s="5"/>
      <c r="DTR1641" s="5"/>
      <c r="DTS1641" s="5"/>
      <c r="DTT1641" s="5"/>
      <c r="DTU1641" s="5"/>
      <c r="DTV1641" s="5"/>
      <c r="DTW1641" s="5"/>
      <c r="DTX1641" s="5"/>
      <c r="DTY1641" s="5"/>
      <c r="DTZ1641" s="5"/>
      <c r="DUA1641" s="5"/>
      <c r="DUB1641" s="5"/>
      <c r="DUC1641" s="5"/>
      <c r="DUD1641" s="5"/>
      <c r="DUE1641" s="5"/>
      <c r="DUF1641" s="5"/>
      <c r="DUG1641" s="5"/>
      <c r="DUH1641" s="5"/>
      <c r="DUI1641" s="5"/>
      <c r="DUJ1641" s="5"/>
      <c r="DUK1641" s="5"/>
      <c r="DUL1641" s="5"/>
      <c r="DUM1641" s="5"/>
      <c r="DUN1641" s="5"/>
      <c r="DUO1641" s="5"/>
      <c r="DUP1641" s="5"/>
      <c r="DUQ1641" s="5"/>
      <c r="DUR1641" s="5"/>
      <c r="DUS1641" s="5"/>
      <c r="DUT1641" s="5"/>
      <c r="DUU1641" s="5"/>
      <c r="DUV1641" s="5"/>
      <c r="DUW1641" s="5"/>
      <c r="DUX1641" s="5"/>
      <c r="DUY1641" s="5"/>
      <c r="DUZ1641" s="5"/>
      <c r="DVA1641" s="5"/>
      <c r="DVB1641" s="5"/>
      <c r="DVC1641" s="5"/>
      <c r="DVD1641" s="5"/>
      <c r="DVE1641" s="5"/>
      <c r="DVF1641" s="5"/>
      <c r="DVG1641" s="5"/>
      <c r="DVH1641" s="5"/>
      <c r="DVI1641" s="5"/>
      <c r="DVJ1641" s="5"/>
      <c r="DVK1641" s="5"/>
      <c r="DVL1641" s="5"/>
      <c r="DVM1641" s="5"/>
      <c r="DVN1641" s="5"/>
      <c r="DVO1641" s="5"/>
      <c r="DVP1641" s="5"/>
      <c r="DVQ1641" s="5"/>
      <c r="DVR1641" s="5"/>
      <c r="DVS1641" s="5"/>
      <c r="DVT1641" s="5"/>
      <c r="DVU1641" s="5"/>
      <c r="DVV1641" s="5"/>
      <c r="DVW1641" s="5"/>
      <c r="DVX1641" s="5"/>
      <c r="DVY1641" s="5"/>
      <c r="DVZ1641" s="5"/>
      <c r="DWA1641" s="5"/>
      <c r="DWB1641" s="5"/>
      <c r="DWC1641" s="5"/>
      <c r="DWD1641" s="5"/>
      <c r="DWE1641" s="5"/>
      <c r="DWF1641" s="5"/>
      <c r="DWG1641" s="5"/>
      <c r="DWH1641" s="5"/>
      <c r="DWI1641" s="5"/>
      <c r="DWJ1641" s="5"/>
      <c r="DWK1641" s="5"/>
      <c r="DWL1641" s="5"/>
      <c r="DWM1641" s="5"/>
      <c r="DWN1641" s="5"/>
      <c r="DWO1641" s="5"/>
      <c r="DWP1641" s="5"/>
      <c r="DWQ1641" s="5"/>
      <c r="DWR1641" s="5"/>
      <c r="DWS1641" s="5"/>
      <c r="DWT1641" s="5"/>
      <c r="DWU1641" s="5"/>
      <c r="DWV1641" s="5"/>
      <c r="DWW1641" s="5"/>
      <c r="DWX1641" s="5"/>
      <c r="DWY1641" s="5"/>
      <c r="DWZ1641" s="5"/>
      <c r="DXA1641" s="5"/>
      <c r="DXB1641" s="5"/>
      <c r="DXC1641" s="5"/>
      <c r="DXD1641" s="5"/>
      <c r="DXE1641" s="5"/>
      <c r="DXF1641" s="5"/>
      <c r="DXG1641" s="5"/>
      <c r="DXH1641" s="5"/>
      <c r="DXI1641" s="5"/>
      <c r="DXJ1641" s="5"/>
      <c r="DXK1641" s="5"/>
      <c r="DXL1641" s="5"/>
      <c r="DXM1641" s="5"/>
      <c r="DXN1641" s="5"/>
      <c r="DXO1641" s="5"/>
      <c r="DXP1641" s="5"/>
      <c r="DXQ1641" s="5"/>
      <c r="DXR1641" s="5"/>
      <c r="DXS1641" s="5"/>
      <c r="DXT1641" s="5"/>
      <c r="DXU1641" s="5"/>
      <c r="DXV1641" s="5"/>
      <c r="DXW1641" s="5"/>
      <c r="DXX1641" s="5"/>
      <c r="DXY1641" s="5"/>
      <c r="DXZ1641" s="5"/>
      <c r="DYA1641" s="5"/>
      <c r="DYB1641" s="5"/>
      <c r="DYC1641" s="5"/>
      <c r="DYD1641" s="5"/>
      <c r="DYE1641" s="5"/>
      <c r="DYF1641" s="5"/>
      <c r="DYG1641" s="5"/>
      <c r="DYH1641" s="5"/>
      <c r="DYI1641" s="5"/>
      <c r="DYJ1641" s="5"/>
      <c r="DYK1641" s="5"/>
      <c r="DYL1641" s="5"/>
      <c r="DYM1641" s="5"/>
      <c r="DYN1641" s="5"/>
      <c r="DYO1641" s="5"/>
      <c r="DYP1641" s="5"/>
      <c r="DYQ1641" s="5"/>
      <c r="DYR1641" s="5"/>
      <c r="DYS1641" s="5"/>
      <c r="DYT1641" s="5"/>
      <c r="DYU1641" s="5"/>
      <c r="DYV1641" s="5"/>
      <c r="DYW1641" s="5"/>
      <c r="DYX1641" s="5"/>
      <c r="DYY1641" s="5"/>
      <c r="DYZ1641" s="5"/>
      <c r="DZA1641" s="5"/>
      <c r="DZB1641" s="5"/>
      <c r="DZC1641" s="5"/>
      <c r="DZD1641" s="5"/>
      <c r="DZE1641" s="5"/>
      <c r="DZF1641" s="5"/>
      <c r="DZG1641" s="5"/>
      <c r="DZH1641" s="5"/>
      <c r="DZI1641" s="5"/>
      <c r="DZJ1641" s="5"/>
      <c r="DZK1641" s="5"/>
      <c r="DZL1641" s="5"/>
      <c r="DZM1641" s="5"/>
      <c r="DZN1641" s="5"/>
      <c r="DZO1641" s="5"/>
      <c r="DZP1641" s="5"/>
      <c r="DZQ1641" s="5"/>
      <c r="DZR1641" s="5"/>
      <c r="DZS1641" s="5"/>
      <c r="DZT1641" s="5"/>
      <c r="DZU1641" s="5"/>
      <c r="DZV1641" s="5"/>
      <c r="DZW1641" s="5"/>
      <c r="DZX1641" s="5"/>
      <c r="DZY1641" s="5"/>
      <c r="DZZ1641" s="5"/>
      <c r="EAA1641" s="5"/>
      <c r="EAB1641" s="5"/>
      <c r="EAC1641" s="5"/>
      <c r="EAD1641" s="5"/>
      <c r="EAE1641" s="5"/>
      <c r="EAF1641" s="5"/>
      <c r="EAG1641" s="5"/>
      <c r="EAH1641" s="5"/>
      <c r="EAI1641" s="5"/>
      <c r="EAJ1641" s="5"/>
      <c r="EAK1641" s="5"/>
      <c r="EAL1641" s="5"/>
      <c r="EAM1641" s="5"/>
      <c r="EAN1641" s="5"/>
      <c r="EAO1641" s="5"/>
      <c r="EAP1641" s="5"/>
      <c r="EAQ1641" s="5"/>
      <c r="EAR1641" s="5"/>
      <c r="EAS1641" s="5"/>
      <c r="EAT1641" s="5"/>
      <c r="EAU1641" s="5"/>
      <c r="EAV1641" s="5"/>
      <c r="EAW1641" s="5"/>
      <c r="EAX1641" s="5"/>
      <c r="EAY1641" s="5"/>
      <c r="EAZ1641" s="5"/>
      <c r="EBA1641" s="5"/>
      <c r="EBB1641" s="5"/>
      <c r="EBC1641" s="5"/>
      <c r="EBD1641" s="5"/>
      <c r="EBE1641" s="5"/>
      <c r="EBF1641" s="5"/>
      <c r="EBG1641" s="5"/>
      <c r="EBH1641" s="5"/>
      <c r="EBI1641" s="5"/>
      <c r="EBJ1641" s="5"/>
      <c r="EBK1641" s="5"/>
      <c r="EBL1641" s="5"/>
      <c r="EBM1641" s="5"/>
      <c r="EBN1641" s="5"/>
      <c r="EBO1641" s="5"/>
      <c r="EBP1641" s="5"/>
      <c r="EBQ1641" s="5"/>
      <c r="EBR1641" s="5"/>
      <c r="EBS1641" s="5"/>
      <c r="EBT1641" s="5"/>
      <c r="EBU1641" s="5"/>
      <c r="EBV1641" s="5"/>
      <c r="EBW1641" s="5"/>
      <c r="EBX1641" s="5"/>
      <c r="EBY1641" s="5"/>
      <c r="EBZ1641" s="5"/>
      <c r="ECA1641" s="5"/>
      <c r="ECB1641" s="5"/>
      <c r="ECC1641" s="5"/>
      <c r="ECD1641" s="5"/>
      <c r="ECE1641" s="5"/>
      <c r="ECF1641" s="5"/>
      <c r="ECG1641" s="5"/>
      <c r="ECH1641" s="5"/>
      <c r="ECI1641" s="5"/>
      <c r="ECJ1641" s="5"/>
      <c r="ECK1641" s="5"/>
      <c r="ECL1641" s="5"/>
      <c r="ECM1641" s="5"/>
      <c r="ECN1641" s="5"/>
      <c r="ECO1641" s="5"/>
      <c r="ECP1641" s="5"/>
      <c r="ECQ1641" s="5"/>
      <c r="ECR1641" s="5"/>
      <c r="ECS1641" s="5"/>
      <c r="ECT1641" s="5"/>
      <c r="ECU1641" s="5"/>
      <c r="ECV1641" s="5"/>
      <c r="ECW1641" s="5"/>
      <c r="ECX1641" s="5"/>
      <c r="ECY1641" s="5"/>
      <c r="ECZ1641" s="5"/>
      <c r="EDA1641" s="5"/>
      <c r="EDB1641" s="5"/>
      <c r="EDC1641" s="5"/>
      <c r="EDD1641" s="5"/>
      <c r="EDE1641" s="5"/>
      <c r="EDF1641" s="5"/>
      <c r="EDG1641" s="5"/>
      <c r="EDH1641" s="5"/>
      <c r="EDI1641" s="5"/>
      <c r="EDJ1641" s="5"/>
      <c r="EDK1641" s="5"/>
      <c r="EDL1641" s="5"/>
      <c r="EDM1641" s="5"/>
      <c r="EDN1641" s="5"/>
      <c r="EDO1641" s="5"/>
      <c r="EDP1641" s="5"/>
      <c r="EDQ1641" s="5"/>
      <c r="EDR1641" s="5"/>
      <c r="EDS1641" s="5"/>
      <c r="EDT1641" s="5"/>
      <c r="EDU1641" s="5"/>
      <c r="EDV1641" s="5"/>
      <c r="EDW1641" s="5"/>
      <c r="EDX1641" s="5"/>
      <c r="EDY1641" s="5"/>
      <c r="EDZ1641" s="5"/>
      <c r="EEA1641" s="5"/>
      <c r="EEB1641" s="5"/>
      <c r="EEC1641" s="5"/>
      <c r="EED1641" s="5"/>
      <c r="EEE1641" s="5"/>
      <c r="EEF1641" s="5"/>
      <c r="EEG1641" s="5"/>
      <c r="EEH1641" s="5"/>
      <c r="EEI1641" s="5"/>
      <c r="EEJ1641" s="5"/>
      <c r="EEK1641" s="5"/>
      <c r="EEL1641" s="5"/>
      <c r="EEM1641" s="5"/>
      <c r="EEN1641" s="5"/>
      <c r="EEO1641" s="5"/>
      <c r="EEP1641" s="5"/>
      <c r="EEQ1641" s="5"/>
      <c r="EER1641" s="5"/>
      <c r="EES1641" s="5"/>
      <c r="EET1641" s="5"/>
      <c r="EEU1641" s="5"/>
      <c r="EEV1641" s="5"/>
      <c r="EEW1641" s="5"/>
      <c r="EEX1641" s="5"/>
      <c r="EEY1641" s="5"/>
      <c r="EEZ1641" s="5"/>
      <c r="EFA1641" s="5"/>
      <c r="EFB1641" s="5"/>
      <c r="EFC1641" s="5"/>
      <c r="EFD1641" s="5"/>
      <c r="EFE1641" s="5"/>
      <c r="EFF1641" s="5"/>
      <c r="EFG1641" s="5"/>
      <c r="EFH1641" s="5"/>
      <c r="EFI1641" s="5"/>
      <c r="EFJ1641" s="5"/>
      <c r="EFK1641" s="5"/>
      <c r="EFL1641" s="5"/>
      <c r="EFM1641" s="5"/>
      <c r="EFN1641" s="5"/>
      <c r="EFO1641" s="5"/>
      <c r="EFP1641" s="5"/>
      <c r="EFQ1641" s="5"/>
      <c r="EFR1641" s="5"/>
      <c r="EFS1641" s="5"/>
      <c r="EFT1641" s="5"/>
      <c r="EFU1641" s="5"/>
      <c r="EFV1641" s="5"/>
      <c r="EFW1641" s="5"/>
      <c r="EFX1641" s="5"/>
      <c r="EFY1641" s="5"/>
      <c r="EFZ1641" s="5"/>
      <c r="EGA1641" s="5"/>
      <c r="EGB1641" s="5"/>
      <c r="EGC1641" s="5"/>
      <c r="EGD1641" s="5"/>
      <c r="EGE1641" s="5"/>
      <c r="EGF1641" s="5"/>
      <c r="EGG1641" s="5"/>
      <c r="EGH1641" s="5"/>
      <c r="EGI1641" s="5"/>
      <c r="EGJ1641" s="5"/>
      <c r="EGK1641" s="5"/>
      <c r="EGL1641" s="5"/>
      <c r="EGM1641" s="5"/>
      <c r="EGN1641" s="5"/>
      <c r="EGO1641" s="5"/>
      <c r="EGP1641" s="5"/>
      <c r="EGQ1641" s="5"/>
      <c r="EGR1641" s="5"/>
      <c r="EGS1641" s="5"/>
      <c r="EGT1641" s="5"/>
      <c r="EGU1641" s="5"/>
      <c r="EGV1641" s="5"/>
      <c r="EGW1641" s="5"/>
      <c r="EGX1641" s="5"/>
      <c r="EGY1641" s="5"/>
      <c r="EGZ1641" s="5"/>
      <c r="EHA1641" s="5"/>
      <c r="EHB1641" s="5"/>
      <c r="EHC1641" s="5"/>
      <c r="EHD1641" s="5"/>
      <c r="EHE1641" s="5"/>
      <c r="EHF1641" s="5"/>
      <c r="EHG1641" s="5"/>
      <c r="EHH1641" s="5"/>
      <c r="EHI1641" s="5"/>
      <c r="EHJ1641" s="5"/>
      <c r="EHK1641" s="5"/>
      <c r="EHL1641" s="5"/>
      <c r="EHM1641" s="5"/>
      <c r="EHN1641" s="5"/>
      <c r="EHO1641" s="5"/>
      <c r="EHP1641" s="5"/>
      <c r="EHQ1641" s="5"/>
      <c r="EHR1641" s="5"/>
      <c r="EHS1641" s="5"/>
      <c r="EHT1641" s="5"/>
      <c r="EHU1641" s="5"/>
      <c r="EHV1641" s="5"/>
      <c r="EHW1641" s="5"/>
      <c r="EHX1641" s="5"/>
      <c r="EHY1641" s="5"/>
      <c r="EHZ1641" s="5"/>
      <c r="EIA1641" s="5"/>
      <c r="EIB1641" s="5"/>
      <c r="EIC1641" s="5"/>
      <c r="EID1641" s="5"/>
      <c r="EIE1641" s="5"/>
      <c r="EIF1641" s="5"/>
      <c r="EIG1641" s="5"/>
      <c r="EIH1641" s="5"/>
      <c r="EII1641" s="5"/>
      <c r="EIJ1641" s="5"/>
      <c r="EIK1641" s="5"/>
      <c r="EIL1641" s="5"/>
      <c r="EIM1641" s="5"/>
      <c r="EIN1641" s="5"/>
      <c r="EIO1641" s="5"/>
      <c r="EIP1641" s="5"/>
      <c r="EIQ1641" s="5"/>
      <c r="EIR1641" s="5"/>
      <c r="EIS1641" s="5"/>
      <c r="EIT1641" s="5"/>
      <c r="EIU1641" s="5"/>
      <c r="EIV1641" s="5"/>
      <c r="EIW1641" s="5"/>
      <c r="EIX1641" s="5"/>
      <c r="EIY1641" s="5"/>
      <c r="EIZ1641" s="5"/>
      <c r="EJA1641" s="5"/>
      <c r="EJB1641" s="5"/>
      <c r="EJC1641" s="5"/>
      <c r="EJD1641" s="5"/>
      <c r="EJE1641" s="5"/>
      <c r="EJF1641" s="5"/>
      <c r="EJG1641" s="5"/>
      <c r="EJH1641" s="5"/>
      <c r="EJI1641" s="5"/>
      <c r="EJJ1641" s="5"/>
      <c r="EJK1641" s="5"/>
      <c r="EJL1641" s="5"/>
      <c r="EJM1641" s="5"/>
      <c r="EJN1641" s="5"/>
      <c r="EJO1641" s="5"/>
      <c r="EJP1641" s="5"/>
      <c r="EJQ1641" s="5"/>
      <c r="EJR1641" s="5"/>
      <c r="EJS1641" s="5"/>
      <c r="EJT1641" s="5"/>
      <c r="EJU1641" s="5"/>
      <c r="EJV1641" s="5"/>
      <c r="EJW1641" s="5"/>
      <c r="EJX1641" s="5"/>
      <c r="EJY1641" s="5"/>
      <c r="EJZ1641" s="5"/>
      <c r="EKA1641" s="5"/>
      <c r="EKB1641" s="5"/>
      <c r="EKC1641" s="5"/>
      <c r="EKD1641" s="5"/>
      <c r="EKE1641" s="5"/>
      <c r="EKF1641" s="5"/>
      <c r="EKG1641" s="5"/>
      <c r="EKH1641" s="5"/>
      <c r="EKI1641" s="5"/>
      <c r="EKJ1641" s="5"/>
      <c r="EKK1641" s="5"/>
      <c r="EKL1641" s="5"/>
      <c r="EKM1641" s="5"/>
      <c r="EKN1641" s="5"/>
      <c r="EKO1641" s="5"/>
      <c r="EKP1641" s="5"/>
      <c r="EKQ1641" s="5"/>
      <c r="EKR1641" s="5"/>
      <c r="EKS1641" s="5"/>
      <c r="EKT1641" s="5"/>
      <c r="EKU1641" s="5"/>
      <c r="EKV1641" s="5"/>
      <c r="EKW1641" s="5"/>
      <c r="EKX1641" s="5"/>
      <c r="EKY1641" s="5"/>
      <c r="EKZ1641" s="5"/>
      <c r="ELA1641" s="5"/>
      <c r="ELB1641" s="5"/>
      <c r="ELC1641" s="5"/>
      <c r="ELD1641" s="5"/>
      <c r="ELE1641" s="5"/>
      <c r="ELF1641" s="5"/>
      <c r="ELG1641" s="5"/>
      <c r="ELH1641" s="5"/>
      <c r="ELI1641" s="5"/>
      <c r="ELJ1641" s="5"/>
      <c r="ELK1641" s="5"/>
      <c r="ELL1641" s="5"/>
      <c r="ELM1641" s="5"/>
      <c r="ELN1641" s="5"/>
      <c r="ELO1641" s="5"/>
      <c r="ELP1641" s="5"/>
      <c r="ELQ1641" s="5"/>
      <c r="ELR1641" s="5"/>
      <c r="ELS1641" s="5"/>
      <c r="ELT1641" s="5"/>
      <c r="ELU1641" s="5"/>
      <c r="ELV1641" s="5"/>
      <c r="ELW1641" s="5"/>
      <c r="ELX1641" s="5"/>
      <c r="ELY1641" s="5"/>
      <c r="ELZ1641" s="5"/>
      <c r="EMA1641" s="5"/>
      <c r="EMB1641" s="5"/>
      <c r="EMC1641" s="5"/>
      <c r="EMD1641" s="5"/>
      <c r="EME1641" s="5"/>
      <c r="EMF1641" s="5"/>
      <c r="EMG1641" s="5"/>
      <c r="EMH1641" s="5"/>
      <c r="EMI1641" s="5"/>
      <c r="EMJ1641" s="5"/>
      <c r="EMK1641" s="5"/>
      <c r="EML1641" s="5"/>
      <c r="EMM1641" s="5"/>
      <c r="EMN1641" s="5"/>
      <c r="EMO1641" s="5"/>
      <c r="EMP1641" s="5"/>
      <c r="EMQ1641" s="5"/>
      <c r="EMR1641" s="5"/>
      <c r="EMS1641" s="5"/>
      <c r="EMT1641" s="5"/>
      <c r="EMU1641" s="5"/>
      <c r="EMV1641" s="5"/>
      <c r="EMW1641" s="5"/>
      <c r="EMX1641" s="5"/>
      <c r="EMY1641" s="5"/>
      <c r="EMZ1641" s="5"/>
      <c r="ENA1641" s="5"/>
      <c r="ENB1641" s="5"/>
      <c r="ENC1641" s="5"/>
      <c r="END1641" s="5"/>
      <c r="ENE1641" s="5"/>
      <c r="ENF1641" s="5"/>
      <c r="ENG1641" s="5"/>
      <c r="ENH1641" s="5"/>
      <c r="ENI1641" s="5"/>
      <c r="ENJ1641" s="5"/>
      <c r="ENK1641" s="5"/>
      <c r="ENL1641" s="5"/>
      <c r="ENM1641" s="5"/>
      <c r="ENN1641" s="5"/>
      <c r="ENO1641" s="5"/>
      <c r="ENP1641" s="5"/>
      <c r="ENQ1641" s="5"/>
      <c r="ENR1641" s="5"/>
      <c r="ENS1641" s="5"/>
      <c r="ENT1641" s="5"/>
      <c r="ENU1641" s="5"/>
      <c r="ENV1641" s="5"/>
      <c r="ENW1641" s="5"/>
      <c r="ENX1641" s="5"/>
      <c r="ENY1641" s="5"/>
      <c r="ENZ1641" s="5"/>
      <c r="EOA1641" s="5"/>
      <c r="EOB1641" s="5"/>
      <c r="EOC1641" s="5"/>
      <c r="EOD1641" s="5"/>
      <c r="EOE1641" s="5"/>
      <c r="EOF1641" s="5"/>
      <c r="EOG1641" s="5"/>
      <c r="EOH1641" s="5"/>
      <c r="EOI1641" s="5"/>
      <c r="EOJ1641" s="5"/>
      <c r="EOK1641" s="5"/>
      <c r="EOL1641" s="5"/>
      <c r="EOM1641" s="5"/>
      <c r="EON1641" s="5"/>
      <c r="EOO1641" s="5"/>
      <c r="EOP1641" s="5"/>
      <c r="EOQ1641" s="5"/>
      <c r="EOR1641" s="5"/>
      <c r="EOS1641" s="5"/>
      <c r="EOT1641" s="5"/>
      <c r="EOU1641" s="5"/>
      <c r="EOV1641" s="5"/>
      <c r="EOW1641" s="5"/>
      <c r="EOX1641" s="5"/>
      <c r="EOY1641" s="5"/>
      <c r="EOZ1641" s="5"/>
      <c r="EPA1641" s="5"/>
      <c r="EPB1641" s="5"/>
      <c r="EPC1641" s="5"/>
      <c r="EPD1641" s="5"/>
      <c r="EPE1641" s="5"/>
      <c r="EPF1641" s="5"/>
      <c r="EPG1641" s="5"/>
      <c r="EPH1641" s="5"/>
      <c r="EPI1641" s="5"/>
      <c r="EPJ1641" s="5"/>
      <c r="EPK1641" s="5"/>
      <c r="EPL1641" s="5"/>
      <c r="EPM1641" s="5"/>
      <c r="EPN1641" s="5"/>
      <c r="EPO1641" s="5"/>
      <c r="EPP1641" s="5"/>
      <c r="EPQ1641" s="5"/>
      <c r="EPR1641" s="5"/>
      <c r="EPS1641" s="5"/>
      <c r="EPT1641" s="5"/>
      <c r="EPU1641" s="5"/>
      <c r="EPV1641" s="5"/>
      <c r="EPW1641" s="5"/>
      <c r="EPX1641" s="5"/>
      <c r="EPY1641" s="5"/>
      <c r="EPZ1641" s="5"/>
      <c r="EQA1641" s="5"/>
      <c r="EQB1641" s="5"/>
      <c r="EQC1641" s="5"/>
      <c r="EQD1641" s="5"/>
      <c r="EQE1641" s="5"/>
      <c r="EQF1641" s="5"/>
      <c r="EQG1641" s="5"/>
      <c r="EQH1641" s="5"/>
      <c r="EQI1641" s="5"/>
      <c r="EQJ1641" s="5"/>
      <c r="EQK1641" s="5"/>
      <c r="EQL1641" s="5"/>
      <c r="EQM1641" s="5"/>
      <c r="EQN1641" s="5"/>
      <c r="EQO1641" s="5"/>
      <c r="EQP1641" s="5"/>
      <c r="EQQ1641" s="5"/>
      <c r="EQR1641" s="5"/>
      <c r="EQS1641" s="5"/>
      <c r="EQT1641" s="5"/>
      <c r="EQU1641" s="5"/>
      <c r="EQV1641" s="5"/>
      <c r="EQW1641" s="5"/>
      <c r="EQX1641" s="5"/>
      <c r="EQY1641" s="5"/>
      <c r="EQZ1641" s="5"/>
      <c r="ERA1641" s="5"/>
      <c r="ERB1641" s="5"/>
      <c r="ERC1641" s="5"/>
      <c r="ERD1641" s="5"/>
      <c r="ERE1641" s="5"/>
      <c r="ERF1641" s="5"/>
      <c r="ERG1641" s="5"/>
      <c r="ERH1641" s="5"/>
      <c r="ERI1641" s="5"/>
      <c r="ERJ1641" s="5"/>
      <c r="ERK1641" s="5"/>
      <c r="ERL1641" s="5"/>
      <c r="ERM1641" s="5"/>
      <c r="ERN1641" s="5"/>
      <c r="ERO1641" s="5"/>
      <c r="ERP1641" s="5"/>
      <c r="ERQ1641" s="5"/>
      <c r="ERR1641" s="5"/>
      <c r="ERS1641" s="5"/>
      <c r="ERT1641" s="5"/>
      <c r="ERU1641" s="5"/>
      <c r="ERV1641" s="5"/>
      <c r="ERW1641" s="5"/>
      <c r="ERX1641" s="5"/>
      <c r="ERY1641" s="5"/>
      <c r="ERZ1641" s="5"/>
      <c r="ESA1641" s="5"/>
      <c r="ESB1641" s="5"/>
      <c r="ESC1641" s="5"/>
      <c r="ESD1641" s="5"/>
      <c r="ESE1641" s="5"/>
      <c r="ESF1641" s="5"/>
      <c r="ESG1641" s="5"/>
      <c r="ESH1641" s="5"/>
      <c r="ESI1641" s="5"/>
      <c r="ESJ1641" s="5"/>
      <c r="ESK1641" s="5"/>
      <c r="ESL1641" s="5"/>
      <c r="ESM1641" s="5"/>
      <c r="ESN1641" s="5"/>
      <c r="ESO1641" s="5"/>
      <c r="ESP1641" s="5"/>
      <c r="ESQ1641" s="5"/>
      <c r="ESR1641" s="5"/>
      <c r="ESS1641" s="5"/>
      <c r="EST1641" s="5"/>
      <c r="ESU1641" s="5"/>
      <c r="ESV1641" s="5"/>
      <c r="ESW1641" s="5"/>
      <c r="ESX1641" s="5"/>
      <c r="ESY1641" s="5"/>
      <c r="ESZ1641" s="5"/>
      <c r="ETA1641" s="5"/>
      <c r="ETB1641" s="5"/>
      <c r="ETC1641" s="5"/>
      <c r="ETD1641" s="5"/>
      <c r="ETE1641" s="5"/>
      <c r="ETF1641" s="5"/>
      <c r="ETG1641" s="5"/>
      <c r="ETH1641" s="5"/>
      <c r="ETI1641" s="5"/>
      <c r="ETJ1641" s="5"/>
      <c r="ETK1641" s="5"/>
      <c r="ETL1641" s="5"/>
      <c r="ETM1641" s="5"/>
      <c r="ETN1641" s="5"/>
      <c r="ETO1641" s="5"/>
      <c r="ETP1641" s="5"/>
      <c r="ETQ1641" s="5"/>
      <c r="ETR1641" s="5"/>
      <c r="ETS1641" s="5"/>
      <c r="ETT1641" s="5"/>
      <c r="ETU1641" s="5"/>
      <c r="ETV1641" s="5"/>
      <c r="ETW1641" s="5"/>
      <c r="ETX1641" s="5"/>
      <c r="ETY1641" s="5"/>
      <c r="ETZ1641" s="5"/>
      <c r="EUA1641" s="5"/>
      <c r="EUB1641" s="5"/>
      <c r="EUC1641" s="5"/>
      <c r="EUD1641" s="5"/>
      <c r="EUE1641" s="5"/>
      <c r="EUF1641" s="5"/>
      <c r="EUG1641" s="5"/>
      <c r="EUH1641" s="5"/>
      <c r="EUI1641" s="5"/>
      <c r="EUJ1641" s="5"/>
      <c r="EUK1641" s="5"/>
      <c r="EUL1641" s="5"/>
      <c r="EUM1641" s="5"/>
      <c r="EUN1641" s="5"/>
      <c r="EUO1641" s="5"/>
      <c r="EUP1641" s="5"/>
      <c r="EUQ1641" s="5"/>
      <c r="EUR1641" s="5"/>
      <c r="EUS1641" s="5"/>
      <c r="EUT1641" s="5"/>
      <c r="EUU1641" s="5"/>
      <c r="EUV1641" s="5"/>
      <c r="EUW1641" s="5"/>
      <c r="EUX1641" s="5"/>
      <c r="EUY1641" s="5"/>
      <c r="EUZ1641" s="5"/>
      <c r="EVA1641" s="5"/>
      <c r="EVB1641" s="5"/>
      <c r="EVC1641" s="5"/>
      <c r="EVD1641" s="5"/>
      <c r="EVE1641" s="5"/>
      <c r="EVF1641" s="5"/>
      <c r="EVG1641" s="5"/>
      <c r="EVH1641" s="5"/>
      <c r="EVI1641" s="5"/>
      <c r="EVJ1641" s="5"/>
      <c r="EVK1641" s="5"/>
      <c r="EVL1641" s="5"/>
      <c r="EVM1641" s="5"/>
      <c r="EVN1641" s="5"/>
      <c r="EVO1641" s="5"/>
      <c r="EVP1641" s="5"/>
      <c r="EVQ1641" s="5"/>
      <c r="EVR1641" s="5"/>
      <c r="EVS1641" s="5"/>
      <c r="EVT1641" s="5"/>
      <c r="EVU1641" s="5"/>
      <c r="EVV1641" s="5"/>
      <c r="EVW1641" s="5"/>
      <c r="EVX1641" s="5"/>
      <c r="EVY1641" s="5"/>
      <c r="EVZ1641" s="5"/>
      <c r="EWA1641" s="5"/>
      <c r="EWB1641" s="5"/>
      <c r="EWC1641" s="5"/>
      <c r="EWD1641" s="5"/>
      <c r="EWE1641" s="5"/>
      <c r="EWF1641" s="5"/>
      <c r="EWG1641" s="5"/>
      <c r="EWH1641" s="5"/>
      <c r="EWI1641" s="5"/>
      <c r="EWJ1641" s="5"/>
      <c r="EWK1641" s="5"/>
      <c r="EWL1641" s="5"/>
      <c r="EWM1641" s="5"/>
      <c r="EWN1641" s="5"/>
      <c r="EWO1641" s="5"/>
      <c r="EWP1641" s="5"/>
      <c r="EWQ1641" s="5"/>
      <c r="EWR1641" s="5"/>
      <c r="EWS1641" s="5"/>
      <c r="EWT1641" s="5"/>
      <c r="EWU1641" s="5"/>
      <c r="EWV1641" s="5"/>
      <c r="EWW1641" s="5"/>
      <c r="EWX1641" s="5"/>
      <c r="EWY1641" s="5"/>
      <c r="EWZ1641" s="5"/>
      <c r="EXA1641" s="5"/>
      <c r="EXB1641" s="5"/>
      <c r="EXC1641" s="5"/>
      <c r="EXD1641" s="5"/>
      <c r="EXE1641" s="5"/>
      <c r="EXF1641" s="5"/>
      <c r="EXG1641" s="5"/>
      <c r="EXH1641" s="5"/>
      <c r="EXI1641" s="5"/>
      <c r="EXJ1641" s="5"/>
      <c r="EXK1641" s="5"/>
      <c r="EXL1641" s="5"/>
      <c r="EXM1641" s="5"/>
      <c r="EXN1641" s="5"/>
      <c r="EXO1641" s="5"/>
      <c r="EXP1641" s="5"/>
      <c r="EXQ1641" s="5"/>
      <c r="EXR1641" s="5"/>
      <c r="EXS1641" s="5"/>
      <c r="EXT1641" s="5"/>
      <c r="EXU1641" s="5"/>
      <c r="EXV1641" s="5"/>
      <c r="EXW1641" s="5"/>
      <c r="EXX1641" s="5"/>
      <c r="EXY1641" s="5"/>
      <c r="EXZ1641" s="5"/>
      <c r="EYA1641" s="5"/>
      <c r="EYB1641" s="5"/>
      <c r="EYC1641" s="5"/>
      <c r="EYD1641" s="5"/>
      <c r="EYE1641" s="5"/>
      <c r="EYF1641" s="5"/>
      <c r="EYG1641" s="5"/>
      <c r="EYH1641" s="5"/>
      <c r="EYI1641" s="5"/>
      <c r="EYJ1641" s="5"/>
      <c r="EYK1641" s="5"/>
      <c r="EYL1641" s="5"/>
      <c r="EYM1641" s="5"/>
      <c r="EYN1641" s="5"/>
      <c r="EYO1641" s="5"/>
      <c r="EYP1641" s="5"/>
      <c r="EYQ1641" s="5"/>
      <c r="EYR1641" s="5"/>
      <c r="EYS1641" s="5"/>
      <c r="EYT1641" s="5"/>
      <c r="EYU1641" s="5"/>
      <c r="EYV1641" s="5"/>
      <c r="EYW1641" s="5"/>
      <c r="EYX1641" s="5"/>
      <c r="EYY1641" s="5"/>
      <c r="EYZ1641" s="5"/>
      <c r="EZA1641" s="5"/>
      <c r="EZB1641" s="5"/>
      <c r="EZC1641" s="5"/>
      <c r="EZD1641" s="5"/>
      <c r="EZE1641" s="5"/>
      <c r="EZF1641" s="5"/>
      <c r="EZG1641" s="5"/>
      <c r="EZH1641" s="5"/>
      <c r="EZI1641" s="5"/>
      <c r="EZJ1641" s="5"/>
      <c r="EZK1641" s="5"/>
      <c r="EZL1641" s="5"/>
      <c r="EZM1641" s="5"/>
      <c r="EZN1641" s="5"/>
      <c r="EZO1641" s="5"/>
      <c r="EZP1641" s="5"/>
      <c r="EZQ1641" s="5"/>
      <c r="EZR1641" s="5"/>
      <c r="EZS1641" s="5"/>
      <c r="EZT1641" s="5"/>
      <c r="EZU1641" s="5"/>
      <c r="EZV1641" s="5"/>
      <c r="EZW1641" s="5"/>
      <c r="EZX1641" s="5"/>
      <c r="EZY1641" s="5"/>
      <c r="EZZ1641" s="5"/>
      <c r="FAA1641" s="5"/>
      <c r="FAB1641" s="5"/>
      <c r="FAC1641" s="5"/>
      <c r="FAD1641" s="5"/>
      <c r="FAE1641" s="5"/>
      <c r="FAF1641" s="5"/>
      <c r="FAG1641" s="5"/>
      <c r="FAH1641" s="5"/>
      <c r="FAI1641" s="5"/>
      <c r="FAJ1641" s="5"/>
      <c r="FAK1641" s="5"/>
      <c r="FAL1641" s="5"/>
      <c r="FAM1641" s="5"/>
      <c r="FAN1641" s="5"/>
      <c r="FAO1641" s="5"/>
      <c r="FAP1641" s="5"/>
      <c r="FAQ1641" s="5"/>
      <c r="FAR1641" s="5"/>
      <c r="FAS1641" s="5"/>
      <c r="FAT1641" s="5"/>
      <c r="FAU1641" s="5"/>
      <c r="FAV1641" s="5"/>
      <c r="FAW1641" s="5"/>
      <c r="FAX1641" s="5"/>
      <c r="FAY1641" s="5"/>
      <c r="FAZ1641" s="5"/>
      <c r="FBA1641" s="5"/>
      <c r="FBB1641" s="5"/>
      <c r="FBC1641" s="5"/>
      <c r="FBD1641" s="5"/>
      <c r="FBE1641" s="5"/>
      <c r="FBF1641" s="5"/>
      <c r="FBG1641" s="5"/>
      <c r="FBH1641" s="5"/>
      <c r="FBI1641" s="5"/>
      <c r="FBJ1641" s="5"/>
      <c r="FBK1641" s="5"/>
      <c r="FBL1641" s="5"/>
      <c r="FBM1641" s="5"/>
      <c r="FBN1641" s="5"/>
      <c r="FBO1641" s="5"/>
      <c r="FBP1641" s="5"/>
      <c r="FBQ1641" s="5"/>
      <c r="FBR1641" s="5"/>
      <c r="FBS1641" s="5"/>
      <c r="FBT1641" s="5"/>
      <c r="FBU1641" s="5"/>
      <c r="FBV1641" s="5"/>
      <c r="FBW1641" s="5"/>
      <c r="FBX1641" s="5"/>
      <c r="FBY1641" s="5"/>
      <c r="FBZ1641" s="5"/>
      <c r="FCA1641" s="5"/>
      <c r="FCB1641" s="5"/>
      <c r="FCC1641" s="5"/>
      <c r="FCD1641" s="5"/>
      <c r="FCE1641" s="5"/>
      <c r="FCF1641" s="5"/>
      <c r="FCG1641" s="5"/>
      <c r="FCH1641" s="5"/>
      <c r="FCI1641" s="5"/>
      <c r="FCJ1641" s="5"/>
      <c r="FCK1641" s="5"/>
      <c r="FCL1641" s="5"/>
      <c r="FCM1641" s="5"/>
      <c r="FCN1641" s="5"/>
      <c r="FCO1641" s="5"/>
      <c r="FCP1641" s="5"/>
      <c r="FCQ1641" s="5"/>
      <c r="FCR1641" s="5"/>
      <c r="FCS1641" s="5"/>
      <c r="FCT1641" s="5"/>
      <c r="FCU1641" s="5"/>
      <c r="FCV1641" s="5"/>
      <c r="FCW1641" s="5"/>
      <c r="FCX1641" s="5"/>
      <c r="FCY1641" s="5"/>
      <c r="FCZ1641" s="5"/>
      <c r="FDA1641" s="5"/>
      <c r="FDB1641" s="5"/>
      <c r="FDC1641" s="5"/>
      <c r="FDD1641" s="5"/>
      <c r="FDE1641" s="5"/>
      <c r="FDF1641" s="5"/>
      <c r="FDG1641" s="5"/>
      <c r="FDH1641" s="5"/>
      <c r="FDI1641" s="5"/>
      <c r="FDJ1641" s="5"/>
      <c r="FDK1641" s="5"/>
      <c r="FDL1641" s="5"/>
      <c r="FDM1641" s="5"/>
      <c r="FDN1641" s="5"/>
      <c r="FDO1641" s="5"/>
      <c r="FDP1641" s="5"/>
      <c r="FDQ1641" s="5"/>
      <c r="FDR1641" s="5"/>
      <c r="FDS1641" s="5"/>
      <c r="FDT1641" s="5"/>
      <c r="FDU1641" s="5"/>
      <c r="FDV1641" s="5"/>
      <c r="FDW1641" s="5"/>
      <c r="FDX1641" s="5"/>
      <c r="FDY1641" s="5"/>
      <c r="FDZ1641" s="5"/>
      <c r="FEA1641" s="5"/>
      <c r="FEB1641" s="5"/>
      <c r="FEC1641" s="5"/>
      <c r="FED1641" s="5"/>
      <c r="FEE1641" s="5"/>
      <c r="FEF1641" s="5"/>
      <c r="FEG1641" s="5"/>
      <c r="FEH1641" s="5"/>
      <c r="FEI1641" s="5"/>
      <c r="FEJ1641" s="5"/>
      <c r="FEK1641" s="5"/>
      <c r="FEL1641" s="5"/>
      <c r="FEM1641" s="5"/>
      <c r="FEN1641" s="5"/>
      <c r="FEO1641" s="5"/>
      <c r="FEP1641" s="5"/>
      <c r="FEQ1641" s="5"/>
      <c r="FER1641" s="5"/>
      <c r="FES1641" s="5"/>
      <c r="FET1641" s="5"/>
      <c r="FEU1641" s="5"/>
      <c r="FEV1641" s="5"/>
      <c r="FEW1641" s="5"/>
      <c r="FEX1641" s="5"/>
      <c r="FEY1641" s="5"/>
      <c r="FEZ1641" s="5"/>
      <c r="FFA1641" s="5"/>
      <c r="FFB1641" s="5"/>
      <c r="FFC1641" s="5"/>
      <c r="FFD1641" s="5"/>
      <c r="FFE1641" s="5"/>
      <c r="FFF1641" s="5"/>
      <c r="FFG1641" s="5"/>
      <c r="FFH1641" s="5"/>
      <c r="FFI1641" s="5"/>
      <c r="FFJ1641" s="5"/>
      <c r="FFK1641" s="5"/>
      <c r="FFL1641" s="5"/>
      <c r="FFM1641" s="5"/>
      <c r="FFN1641" s="5"/>
      <c r="FFO1641" s="5"/>
      <c r="FFP1641" s="5"/>
      <c r="FFQ1641" s="5"/>
      <c r="FFR1641" s="5"/>
      <c r="FFS1641" s="5"/>
      <c r="FFT1641" s="5"/>
      <c r="FFU1641" s="5"/>
      <c r="FFV1641" s="5"/>
      <c r="FFW1641" s="5"/>
      <c r="FFX1641" s="5"/>
      <c r="FFY1641" s="5"/>
      <c r="FFZ1641" s="5"/>
      <c r="FGA1641" s="5"/>
      <c r="FGB1641" s="5"/>
      <c r="FGC1641" s="5"/>
      <c r="FGD1641" s="5"/>
      <c r="FGE1641" s="5"/>
      <c r="FGF1641" s="5"/>
      <c r="FGG1641" s="5"/>
      <c r="FGH1641" s="5"/>
      <c r="FGI1641" s="5"/>
      <c r="FGJ1641" s="5"/>
      <c r="FGK1641" s="5"/>
      <c r="FGL1641" s="5"/>
      <c r="FGM1641" s="5"/>
      <c r="FGN1641" s="5"/>
      <c r="FGO1641" s="5"/>
      <c r="FGP1641" s="5"/>
      <c r="FGQ1641" s="5"/>
      <c r="FGR1641" s="5"/>
      <c r="FGS1641" s="5"/>
      <c r="FGT1641" s="5"/>
      <c r="FGU1641" s="5"/>
      <c r="FGV1641" s="5"/>
      <c r="FGW1641" s="5"/>
      <c r="FGX1641" s="5"/>
      <c r="FGY1641" s="5"/>
      <c r="FGZ1641" s="5"/>
      <c r="FHA1641" s="5"/>
      <c r="FHB1641" s="5"/>
      <c r="FHC1641" s="5"/>
      <c r="FHD1641" s="5"/>
      <c r="FHE1641" s="5"/>
      <c r="FHF1641" s="5"/>
      <c r="FHG1641" s="5"/>
      <c r="FHH1641" s="5"/>
      <c r="FHI1641" s="5"/>
      <c r="FHJ1641" s="5"/>
      <c r="FHK1641" s="5"/>
      <c r="FHL1641" s="5"/>
      <c r="FHM1641" s="5"/>
      <c r="FHN1641" s="5"/>
      <c r="FHO1641" s="5"/>
      <c r="FHP1641" s="5"/>
      <c r="FHQ1641" s="5"/>
      <c r="FHR1641" s="5"/>
      <c r="FHS1641" s="5"/>
      <c r="FHT1641" s="5"/>
      <c r="FHU1641" s="5"/>
      <c r="FHV1641" s="5"/>
      <c r="FHW1641" s="5"/>
      <c r="FHX1641" s="5"/>
      <c r="FHY1641" s="5"/>
      <c r="FHZ1641" s="5"/>
      <c r="FIA1641" s="5"/>
      <c r="FIB1641" s="5"/>
      <c r="FIC1641" s="5"/>
      <c r="FID1641" s="5"/>
      <c r="FIE1641" s="5"/>
      <c r="FIF1641" s="5"/>
      <c r="FIG1641" s="5"/>
      <c r="FIH1641" s="5"/>
      <c r="FII1641" s="5"/>
      <c r="FIJ1641" s="5"/>
      <c r="FIK1641" s="5"/>
      <c r="FIL1641" s="5"/>
      <c r="FIM1641" s="5"/>
      <c r="FIN1641" s="5"/>
      <c r="FIO1641" s="5"/>
      <c r="FIP1641" s="5"/>
      <c r="FIQ1641" s="5"/>
      <c r="FIR1641" s="5"/>
      <c r="FIS1641" s="5"/>
      <c r="FIT1641" s="5"/>
      <c r="FIU1641" s="5"/>
      <c r="FIV1641" s="5"/>
      <c r="FIW1641" s="5"/>
      <c r="FIX1641" s="5"/>
      <c r="FIY1641" s="5"/>
      <c r="FIZ1641" s="5"/>
      <c r="FJA1641" s="5"/>
      <c r="FJB1641" s="5"/>
      <c r="FJC1641" s="5"/>
      <c r="FJD1641" s="5"/>
      <c r="FJE1641" s="5"/>
      <c r="FJF1641" s="5"/>
      <c r="FJG1641" s="5"/>
      <c r="FJH1641" s="5"/>
      <c r="FJI1641" s="5"/>
      <c r="FJJ1641" s="5"/>
      <c r="FJK1641" s="5"/>
      <c r="FJL1641" s="5"/>
      <c r="FJM1641" s="5"/>
      <c r="FJN1641" s="5"/>
      <c r="FJO1641" s="5"/>
      <c r="FJP1641" s="5"/>
      <c r="FJQ1641" s="5"/>
      <c r="FJR1641" s="5"/>
      <c r="FJS1641" s="5"/>
      <c r="FJT1641" s="5"/>
      <c r="FJU1641" s="5"/>
      <c r="FJV1641" s="5"/>
      <c r="FJW1641" s="5"/>
      <c r="FJX1641" s="5"/>
      <c r="FJY1641" s="5"/>
      <c r="FJZ1641" s="5"/>
      <c r="FKA1641" s="5"/>
      <c r="FKB1641" s="5"/>
      <c r="FKC1641" s="5"/>
      <c r="FKD1641" s="5"/>
      <c r="FKE1641" s="5"/>
      <c r="FKF1641" s="5"/>
      <c r="FKG1641" s="5"/>
      <c r="FKH1641" s="5"/>
      <c r="FKI1641" s="5"/>
      <c r="FKJ1641" s="5"/>
      <c r="FKK1641" s="5"/>
      <c r="FKL1641" s="5"/>
      <c r="FKM1641" s="5"/>
      <c r="FKN1641" s="5"/>
      <c r="FKO1641" s="5"/>
      <c r="FKP1641" s="5"/>
      <c r="FKQ1641" s="5"/>
      <c r="FKR1641" s="5"/>
      <c r="FKS1641" s="5"/>
      <c r="FKT1641" s="5"/>
      <c r="FKU1641" s="5"/>
      <c r="FKV1641" s="5"/>
      <c r="FKW1641" s="5"/>
      <c r="FKX1641" s="5"/>
      <c r="FKY1641" s="5"/>
      <c r="FKZ1641" s="5"/>
      <c r="FLA1641" s="5"/>
      <c r="FLB1641" s="5"/>
      <c r="FLC1641" s="5"/>
      <c r="FLD1641" s="5"/>
      <c r="FLE1641" s="5"/>
      <c r="FLF1641" s="5"/>
      <c r="FLG1641" s="5"/>
      <c r="FLH1641" s="5"/>
      <c r="FLI1641" s="5"/>
      <c r="FLJ1641" s="5"/>
      <c r="FLK1641" s="5"/>
      <c r="FLL1641" s="5"/>
      <c r="FLM1641" s="5"/>
      <c r="FLN1641" s="5"/>
      <c r="FLO1641" s="5"/>
      <c r="FLP1641" s="5"/>
      <c r="FLQ1641" s="5"/>
      <c r="FLR1641" s="5"/>
      <c r="FLS1641" s="5"/>
      <c r="FLT1641" s="5"/>
      <c r="FLU1641" s="5"/>
      <c r="FLV1641" s="5"/>
      <c r="FLW1641" s="5"/>
      <c r="FLX1641" s="5"/>
      <c r="FLY1641" s="5"/>
      <c r="FLZ1641" s="5"/>
      <c r="FMA1641" s="5"/>
      <c r="FMB1641" s="5"/>
      <c r="FMC1641" s="5"/>
      <c r="FMD1641" s="5"/>
      <c r="FME1641" s="5"/>
      <c r="FMF1641" s="5"/>
      <c r="FMG1641" s="5"/>
      <c r="FMH1641" s="5"/>
      <c r="FMI1641" s="5"/>
      <c r="FMJ1641" s="5"/>
      <c r="FMK1641" s="5"/>
      <c r="FML1641" s="5"/>
      <c r="FMM1641" s="5"/>
      <c r="FMN1641" s="5"/>
      <c r="FMO1641" s="5"/>
      <c r="FMP1641" s="5"/>
      <c r="FMQ1641" s="5"/>
      <c r="FMR1641" s="5"/>
      <c r="FMS1641" s="5"/>
      <c r="FMT1641" s="5"/>
      <c r="FMU1641" s="5"/>
      <c r="FMV1641" s="5"/>
      <c r="FMW1641" s="5"/>
      <c r="FMX1641" s="5"/>
      <c r="FMY1641" s="5"/>
      <c r="FMZ1641" s="5"/>
      <c r="FNA1641" s="5"/>
      <c r="FNB1641" s="5"/>
      <c r="FNC1641" s="5"/>
      <c r="FND1641" s="5"/>
      <c r="FNE1641" s="5"/>
      <c r="FNF1641" s="5"/>
      <c r="FNG1641" s="5"/>
      <c r="FNH1641" s="5"/>
      <c r="FNI1641" s="5"/>
      <c r="FNJ1641" s="5"/>
      <c r="FNK1641" s="5"/>
      <c r="FNL1641" s="5"/>
      <c r="FNM1641" s="5"/>
      <c r="FNN1641" s="5"/>
      <c r="FNO1641" s="5"/>
      <c r="FNP1641" s="5"/>
      <c r="FNQ1641" s="5"/>
      <c r="FNR1641" s="5"/>
      <c r="FNS1641" s="5"/>
      <c r="FNT1641" s="5"/>
      <c r="FNU1641" s="5"/>
      <c r="FNV1641" s="5"/>
      <c r="FNW1641" s="5"/>
      <c r="FNX1641" s="5"/>
      <c r="FNY1641" s="5"/>
      <c r="FNZ1641" s="5"/>
      <c r="FOA1641" s="5"/>
      <c r="FOB1641" s="5"/>
      <c r="FOC1641" s="5"/>
      <c r="FOD1641" s="5"/>
      <c r="FOE1641" s="5"/>
      <c r="FOF1641" s="5"/>
      <c r="FOG1641" s="5"/>
      <c r="FOH1641" s="5"/>
      <c r="FOI1641" s="5"/>
      <c r="FOJ1641" s="5"/>
      <c r="FOK1641" s="5"/>
      <c r="FOL1641" s="5"/>
      <c r="FOM1641" s="5"/>
      <c r="FON1641" s="5"/>
      <c r="FOO1641" s="5"/>
      <c r="FOP1641" s="5"/>
      <c r="FOQ1641" s="5"/>
      <c r="FOR1641" s="5"/>
      <c r="FOS1641" s="5"/>
      <c r="FOT1641" s="5"/>
      <c r="FOU1641" s="5"/>
      <c r="FOV1641" s="5"/>
      <c r="FOW1641" s="5"/>
      <c r="FOX1641" s="5"/>
      <c r="FOY1641" s="5"/>
      <c r="FOZ1641" s="5"/>
      <c r="FPA1641" s="5"/>
      <c r="FPB1641" s="5"/>
      <c r="FPC1641" s="5"/>
      <c r="FPD1641" s="5"/>
      <c r="FPE1641" s="5"/>
      <c r="FPF1641" s="5"/>
      <c r="FPG1641" s="5"/>
      <c r="FPH1641" s="5"/>
      <c r="FPI1641" s="5"/>
      <c r="FPJ1641" s="5"/>
      <c r="FPK1641" s="5"/>
      <c r="FPL1641" s="5"/>
      <c r="FPM1641" s="5"/>
      <c r="FPN1641" s="5"/>
      <c r="FPO1641" s="5"/>
      <c r="FPP1641" s="5"/>
      <c r="FPQ1641" s="5"/>
      <c r="FPR1641" s="5"/>
      <c r="FPS1641" s="5"/>
      <c r="FPT1641" s="5"/>
      <c r="FPU1641" s="5"/>
      <c r="FPV1641" s="5"/>
      <c r="FPW1641" s="5"/>
      <c r="FPX1641" s="5"/>
      <c r="FPY1641" s="5"/>
      <c r="FPZ1641" s="5"/>
      <c r="FQA1641" s="5"/>
      <c r="FQB1641" s="5"/>
      <c r="FQC1641" s="5"/>
      <c r="FQD1641" s="5"/>
      <c r="FQE1641" s="5"/>
      <c r="FQF1641" s="5"/>
      <c r="FQG1641" s="5"/>
      <c r="FQH1641" s="5"/>
      <c r="FQI1641" s="5"/>
      <c r="FQJ1641" s="5"/>
      <c r="FQK1641" s="5"/>
      <c r="FQL1641" s="5"/>
      <c r="FQM1641" s="5"/>
      <c r="FQN1641" s="5"/>
      <c r="FQO1641" s="5"/>
      <c r="FQP1641" s="5"/>
      <c r="FQQ1641" s="5"/>
      <c r="FQR1641" s="5"/>
      <c r="FQS1641" s="5"/>
      <c r="FQT1641" s="5"/>
      <c r="FQU1641" s="5"/>
      <c r="FQV1641" s="5"/>
      <c r="FQW1641" s="5"/>
      <c r="FQX1641" s="5"/>
      <c r="FQY1641" s="5"/>
      <c r="FQZ1641" s="5"/>
      <c r="FRA1641" s="5"/>
      <c r="FRB1641" s="5"/>
      <c r="FRC1641" s="5"/>
      <c r="FRD1641" s="5"/>
      <c r="FRE1641" s="5"/>
      <c r="FRF1641" s="5"/>
      <c r="FRG1641" s="5"/>
      <c r="FRH1641" s="5"/>
      <c r="FRI1641" s="5"/>
      <c r="FRJ1641" s="5"/>
      <c r="FRK1641" s="5"/>
      <c r="FRL1641" s="5"/>
      <c r="FRM1641" s="5"/>
      <c r="FRN1641" s="5"/>
      <c r="FRO1641" s="5"/>
      <c r="FRP1641" s="5"/>
      <c r="FRQ1641" s="5"/>
      <c r="FRR1641" s="5"/>
      <c r="FRS1641" s="5"/>
      <c r="FRT1641" s="5"/>
      <c r="FRU1641" s="5"/>
      <c r="FRV1641" s="5"/>
      <c r="FRW1641" s="5"/>
      <c r="FRX1641" s="5"/>
      <c r="FRY1641" s="5"/>
      <c r="FRZ1641" s="5"/>
      <c r="FSA1641" s="5"/>
      <c r="FSB1641" s="5"/>
      <c r="FSC1641" s="5"/>
      <c r="FSD1641" s="5"/>
      <c r="FSE1641" s="5"/>
      <c r="FSF1641" s="5"/>
      <c r="FSG1641" s="5"/>
      <c r="FSH1641" s="5"/>
      <c r="FSI1641" s="5"/>
      <c r="FSJ1641" s="5"/>
      <c r="FSK1641" s="5"/>
      <c r="FSL1641" s="5"/>
      <c r="FSM1641" s="5"/>
      <c r="FSN1641" s="5"/>
      <c r="FSO1641" s="5"/>
      <c r="FSP1641" s="5"/>
      <c r="FSQ1641" s="5"/>
      <c r="FSR1641" s="5"/>
      <c r="FSS1641" s="5"/>
      <c r="FST1641" s="5"/>
      <c r="FSU1641" s="5"/>
      <c r="FSV1641" s="5"/>
      <c r="FSW1641" s="5"/>
      <c r="FSX1641" s="5"/>
      <c r="FSY1641" s="5"/>
      <c r="FSZ1641" s="5"/>
      <c r="FTA1641" s="5"/>
      <c r="FTB1641" s="5"/>
      <c r="FTC1641" s="5"/>
      <c r="FTD1641" s="5"/>
      <c r="FTE1641" s="5"/>
      <c r="FTF1641" s="5"/>
      <c r="FTG1641" s="5"/>
      <c r="FTH1641" s="5"/>
      <c r="FTI1641" s="5"/>
      <c r="FTJ1641" s="5"/>
      <c r="FTK1641" s="5"/>
      <c r="FTL1641" s="5"/>
      <c r="FTM1641" s="5"/>
      <c r="FTN1641" s="5"/>
      <c r="FTO1641" s="5"/>
      <c r="FTP1641" s="5"/>
      <c r="FTQ1641" s="5"/>
      <c r="FTR1641" s="5"/>
      <c r="FTS1641" s="5"/>
      <c r="FTT1641" s="5"/>
      <c r="FTU1641" s="5"/>
      <c r="FTV1641" s="5"/>
      <c r="FTW1641" s="5"/>
      <c r="FTX1641" s="5"/>
      <c r="FTY1641" s="5"/>
      <c r="FTZ1641" s="5"/>
      <c r="FUA1641" s="5"/>
      <c r="FUB1641" s="5"/>
      <c r="FUC1641" s="5"/>
      <c r="FUD1641" s="5"/>
      <c r="FUE1641" s="5"/>
      <c r="FUF1641" s="5"/>
      <c r="FUG1641" s="5"/>
      <c r="FUH1641" s="5"/>
      <c r="FUI1641" s="5"/>
      <c r="FUJ1641" s="5"/>
      <c r="FUK1641" s="5"/>
      <c r="FUL1641" s="5"/>
      <c r="FUM1641" s="5"/>
      <c r="FUN1641" s="5"/>
      <c r="FUO1641" s="5"/>
      <c r="FUP1641" s="5"/>
      <c r="FUQ1641" s="5"/>
      <c r="FUR1641" s="5"/>
      <c r="FUS1641" s="5"/>
      <c r="FUT1641" s="5"/>
      <c r="FUU1641" s="5"/>
      <c r="FUV1641" s="5"/>
      <c r="FUW1641" s="5"/>
      <c r="FUX1641" s="5"/>
      <c r="FUY1641" s="5"/>
      <c r="FUZ1641" s="5"/>
      <c r="FVA1641" s="5"/>
      <c r="FVB1641" s="5"/>
      <c r="FVC1641" s="5"/>
      <c r="FVD1641" s="5"/>
      <c r="FVE1641" s="5"/>
      <c r="FVF1641" s="5"/>
      <c r="FVG1641" s="5"/>
      <c r="FVH1641" s="5"/>
      <c r="FVI1641" s="5"/>
      <c r="FVJ1641" s="5"/>
      <c r="FVK1641" s="5"/>
      <c r="FVL1641" s="5"/>
      <c r="FVM1641" s="5"/>
      <c r="FVN1641" s="5"/>
      <c r="FVO1641" s="5"/>
      <c r="FVP1641" s="5"/>
      <c r="FVQ1641" s="5"/>
      <c r="FVR1641" s="5"/>
      <c r="FVS1641" s="5"/>
      <c r="FVT1641" s="5"/>
      <c r="FVU1641" s="5"/>
      <c r="FVV1641" s="5"/>
      <c r="FVW1641" s="5"/>
      <c r="FVX1641" s="5"/>
      <c r="FVY1641" s="5"/>
      <c r="FVZ1641" s="5"/>
      <c r="FWA1641" s="5"/>
      <c r="FWB1641" s="5"/>
      <c r="FWC1641" s="5"/>
      <c r="FWD1641" s="5"/>
      <c r="FWE1641" s="5"/>
      <c r="FWF1641" s="5"/>
      <c r="FWG1641" s="5"/>
      <c r="FWH1641" s="5"/>
      <c r="FWI1641" s="5"/>
      <c r="FWJ1641" s="5"/>
      <c r="FWK1641" s="5"/>
      <c r="FWL1641" s="5"/>
      <c r="FWM1641" s="5"/>
      <c r="FWN1641" s="5"/>
      <c r="FWO1641" s="5"/>
      <c r="FWP1641" s="5"/>
      <c r="FWQ1641" s="5"/>
      <c r="FWR1641" s="5"/>
      <c r="FWS1641" s="5"/>
      <c r="FWT1641" s="5"/>
      <c r="FWU1641" s="5"/>
      <c r="FWV1641" s="5"/>
      <c r="FWW1641" s="5"/>
      <c r="FWX1641" s="5"/>
      <c r="FWY1641" s="5"/>
      <c r="FWZ1641" s="5"/>
      <c r="FXA1641" s="5"/>
      <c r="FXB1641" s="5"/>
      <c r="FXC1641" s="5"/>
      <c r="FXD1641" s="5"/>
      <c r="FXE1641" s="5"/>
      <c r="FXF1641" s="5"/>
      <c r="FXG1641" s="5"/>
      <c r="FXH1641" s="5"/>
      <c r="FXI1641" s="5"/>
      <c r="FXJ1641" s="5"/>
      <c r="FXK1641" s="5"/>
      <c r="FXL1641" s="5"/>
      <c r="FXM1641" s="5"/>
      <c r="FXN1641" s="5"/>
      <c r="FXO1641" s="5"/>
      <c r="FXP1641" s="5"/>
      <c r="FXQ1641" s="5"/>
      <c r="FXR1641" s="5"/>
      <c r="FXS1641" s="5"/>
      <c r="FXT1641" s="5"/>
      <c r="FXU1641" s="5"/>
      <c r="FXV1641" s="5"/>
      <c r="FXW1641" s="5"/>
      <c r="FXX1641" s="5"/>
      <c r="FXY1641" s="5"/>
      <c r="FXZ1641" s="5"/>
      <c r="FYA1641" s="5"/>
      <c r="FYB1641" s="5"/>
      <c r="FYC1641" s="5"/>
      <c r="FYD1641" s="5"/>
      <c r="FYE1641" s="5"/>
      <c r="FYF1641" s="5"/>
      <c r="FYG1641" s="5"/>
      <c r="FYH1641" s="5"/>
      <c r="FYI1641" s="5"/>
      <c r="FYJ1641" s="5"/>
      <c r="FYK1641" s="5"/>
      <c r="FYL1641" s="5"/>
      <c r="FYM1641" s="5"/>
      <c r="FYN1641" s="5"/>
      <c r="FYO1641" s="5"/>
      <c r="FYP1641" s="5"/>
      <c r="FYQ1641" s="5"/>
      <c r="FYR1641" s="5"/>
      <c r="FYS1641" s="5"/>
      <c r="FYT1641" s="5"/>
      <c r="FYU1641" s="5"/>
      <c r="FYV1641" s="5"/>
      <c r="FYW1641" s="5"/>
      <c r="FYX1641" s="5"/>
      <c r="FYY1641" s="5"/>
      <c r="FYZ1641" s="5"/>
      <c r="FZA1641" s="5"/>
      <c r="FZB1641" s="5"/>
      <c r="FZC1641" s="5"/>
      <c r="FZD1641" s="5"/>
      <c r="FZE1641" s="5"/>
      <c r="FZF1641" s="5"/>
      <c r="FZG1641" s="5"/>
      <c r="FZH1641" s="5"/>
      <c r="FZI1641" s="5"/>
      <c r="FZJ1641" s="5"/>
      <c r="FZK1641" s="5"/>
      <c r="FZL1641" s="5"/>
      <c r="FZM1641" s="5"/>
      <c r="FZN1641" s="5"/>
      <c r="FZO1641" s="5"/>
      <c r="FZP1641" s="5"/>
      <c r="FZQ1641" s="5"/>
      <c r="FZR1641" s="5"/>
      <c r="FZS1641" s="5"/>
      <c r="FZT1641" s="5"/>
      <c r="FZU1641" s="5"/>
      <c r="FZV1641" s="5"/>
      <c r="FZW1641" s="5"/>
      <c r="FZX1641" s="5"/>
      <c r="FZY1641" s="5"/>
      <c r="FZZ1641" s="5"/>
      <c r="GAA1641" s="5"/>
      <c r="GAB1641" s="5"/>
      <c r="GAC1641" s="5"/>
      <c r="GAD1641" s="5"/>
      <c r="GAE1641" s="5"/>
      <c r="GAF1641" s="5"/>
      <c r="GAG1641" s="5"/>
      <c r="GAH1641" s="5"/>
      <c r="GAI1641" s="5"/>
      <c r="GAJ1641" s="5"/>
      <c r="GAK1641" s="5"/>
      <c r="GAL1641" s="5"/>
      <c r="GAM1641" s="5"/>
      <c r="GAN1641" s="5"/>
      <c r="GAO1641" s="5"/>
      <c r="GAP1641" s="5"/>
      <c r="GAQ1641" s="5"/>
      <c r="GAR1641" s="5"/>
      <c r="GAS1641" s="5"/>
      <c r="GAT1641" s="5"/>
      <c r="GAU1641" s="5"/>
      <c r="GAV1641" s="5"/>
      <c r="GAW1641" s="5"/>
      <c r="GAX1641" s="5"/>
      <c r="GAY1641" s="5"/>
      <c r="GAZ1641" s="5"/>
      <c r="GBA1641" s="5"/>
      <c r="GBB1641" s="5"/>
      <c r="GBC1641" s="5"/>
      <c r="GBD1641" s="5"/>
      <c r="GBE1641" s="5"/>
      <c r="GBF1641" s="5"/>
      <c r="GBG1641" s="5"/>
      <c r="GBH1641" s="5"/>
      <c r="GBI1641" s="5"/>
      <c r="GBJ1641" s="5"/>
      <c r="GBK1641" s="5"/>
      <c r="GBL1641" s="5"/>
      <c r="GBM1641" s="5"/>
      <c r="GBN1641" s="5"/>
      <c r="GBO1641" s="5"/>
      <c r="GBP1641" s="5"/>
      <c r="GBQ1641" s="5"/>
      <c r="GBR1641" s="5"/>
      <c r="GBS1641" s="5"/>
      <c r="GBT1641" s="5"/>
      <c r="GBU1641" s="5"/>
      <c r="GBV1641" s="5"/>
      <c r="GBW1641" s="5"/>
      <c r="GBX1641" s="5"/>
      <c r="GBY1641" s="5"/>
      <c r="GBZ1641" s="5"/>
      <c r="GCA1641" s="5"/>
      <c r="GCB1641" s="5"/>
      <c r="GCC1641" s="5"/>
      <c r="GCD1641" s="5"/>
      <c r="GCE1641" s="5"/>
      <c r="GCF1641" s="5"/>
      <c r="GCG1641" s="5"/>
      <c r="GCH1641" s="5"/>
      <c r="GCI1641" s="5"/>
      <c r="GCJ1641" s="5"/>
      <c r="GCK1641" s="5"/>
      <c r="GCL1641" s="5"/>
      <c r="GCM1641" s="5"/>
      <c r="GCN1641" s="5"/>
      <c r="GCO1641" s="5"/>
      <c r="GCP1641" s="5"/>
      <c r="GCQ1641" s="5"/>
      <c r="GCR1641" s="5"/>
      <c r="GCS1641" s="5"/>
      <c r="GCT1641" s="5"/>
      <c r="GCU1641" s="5"/>
      <c r="GCV1641" s="5"/>
      <c r="GCW1641" s="5"/>
      <c r="GCX1641" s="5"/>
      <c r="GCY1641" s="5"/>
      <c r="GCZ1641" s="5"/>
      <c r="GDA1641" s="5"/>
      <c r="GDB1641" s="5"/>
      <c r="GDC1641" s="5"/>
      <c r="GDD1641" s="5"/>
      <c r="GDE1641" s="5"/>
      <c r="GDF1641" s="5"/>
      <c r="GDG1641" s="5"/>
      <c r="GDH1641" s="5"/>
      <c r="GDI1641" s="5"/>
      <c r="GDJ1641" s="5"/>
      <c r="GDK1641" s="5"/>
      <c r="GDL1641" s="5"/>
      <c r="GDM1641" s="5"/>
      <c r="GDN1641" s="5"/>
      <c r="GDO1641" s="5"/>
      <c r="GDP1641" s="5"/>
      <c r="GDQ1641" s="5"/>
      <c r="GDR1641" s="5"/>
      <c r="GDS1641" s="5"/>
      <c r="GDT1641" s="5"/>
      <c r="GDU1641" s="5"/>
      <c r="GDV1641" s="5"/>
      <c r="GDW1641" s="5"/>
      <c r="GDX1641" s="5"/>
      <c r="GDY1641" s="5"/>
      <c r="GDZ1641" s="5"/>
      <c r="GEA1641" s="5"/>
      <c r="GEB1641" s="5"/>
      <c r="GEC1641" s="5"/>
      <c r="GED1641" s="5"/>
      <c r="GEE1641" s="5"/>
      <c r="GEF1641" s="5"/>
      <c r="GEG1641" s="5"/>
      <c r="GEH1641" s="5"/>
      <c r="GEI1641" s="5"/>
      <c r="GEJ1641" s="5"/>
      <c r="GEK1641" s="5"/>
      <c r="GEL1641" s="5"/>
      <c r="GEM1641" s="5"/>
      <c r="GEN1641" s="5"/>
      <c r="GEO1641" s="5"/>
      <c r="GEP1641" s="5"/>
      <c r="GEQ1641" s="5"/>
      <c r="GER1641" s="5"/>
      <c r="GES1641" s="5"/>
      <c r="GET1641" s="5"/>
      <c r="GEU1641" s="5"/>
      <c r="GEV1641" s="5"/>
      <c r="GEW1641" s="5"/>
      <c r="GEX1641" s="5"/>
      <c r="GEY1641" s="5"/>
      <c r="GEZ1641" s="5"/>
      <c r="GFA1641" s="5"/>
      <c r="GFB1641" s="5"/>
      <c r="GFC1641" s="5"/>
      <c r="GFD1641" s="5"/>
      <c r="GFE1641" s="5"/>
      <c r="GFF1641" s="5"/>
      <c r="GFG1641" s="5"/>
      <c r="GFH1641" s="5"/>
      <c r="GFI1641" s="5"/>
      <c r="GFJ1641" s="5"/>
      <c r="GFK1641" s="5"/>
      <c r="GFL1641" s="5"/>
      <c r="GFM1641" s="5"/>
      <c r="GFN1641" s="5"/>
      <c r="GFO1641" s="5"/>
      <c r="GFP1641" s="5"/>
      <c r="GFQ1641" s="5"/>
      <c r="GFR1641" s="5"/>
      <c r="GFS1641" s="5"/>
      <c r="GFT1641" s="5"/>
      <c r="GFU1641" s="5"/>
      <c r="GFV1641" s="5"/>
      <c r="GFW1641" s="5"/>
      <c r="GFX1641" s="5"/>
      <c r="GFY1641" s="5"/>
      <c r="GFZ1641" s="5"/>
      <c r="GGA1641" s="5"/>
      <c r="GGB1641" s="5"/>
      <c r="GGC1641" s="5"/>
      <c r="GGD1641" s="5"/>
      <c r="GGE1641" s="5"/>
      <c r="GGF1641" s="5"/>
      <c r="GGG1641" s="5"/>
      <c r="GGH1641" s="5"/>
      <c r="GGI1641" s="5"/>
      <c r="GGJ1641" s="5"/>
      <c r="GGK1641" s="5"/>
      <c r="GGL1641" s="5"/>
      <c r="GGM1641" s="5"/>
      <c r="GGN1641" s="5"/>
      <c r="GGO1641" s="5"/>
      <c r="GGP1641" s="5"/>
      <c r="GGQ1641" s="5"/>
      <c r="GGR1641" s="5"/>
      <c r="GGS1641" s="5"/>
      <c r="GGT1641" s="5"/>
      <c r="GGU1641" s="5"/>
      <c r="GGV1641" s="5"/>
      <c r="GGW1641" s="5"/>
      <c r="GGX1641" s="5"/>
      <c r="GGY1641" s="5"/>
      <c r="GGZ1641" s="5"/>
      <c r="GHA1641" s="5"/>
      <c r="GHB1641" s="5"/>
      <c r="GHC1641" s="5"/>
      <c r="GHD1641" s="5"/>
      <c r="GHE1641" s="5"/>
      <c r="GHF1641" s="5"/>
      <c r="GHG1641" s="5"/>
      <c r="GHH1641" s="5"/>
      <c r="GHI1641" s="5"/>
      <c r="GHJ1641" s="5"/>
      <c r="GHK1641" s="5"/>
      <c r="GHL1641" s="5"/>
      <c r="GHM1641" s="5"/>
      <c r="GHN1641" s="5"/>
      <c r="GHO1641" s="5"/>
      <c r="GHP1641" s="5"/>
      <c r="GHQ1641" s="5"/>
      <c r="GHR1641" s="5"/>
      <c r="GHS1641" s="5"/>
      <c r="GHT1641" s="5"/>
      <c r="GHU1641" s="5"/>
      <c r="GHV1641" s="5"/>
      <c r="GHW1641" s="5"/>
      <c r="GHX1641" s="5"/>
      <c r="GHY1641" s="5"/>
      <c r="GHZ1641" s="5"/>
      <c r="GIA1641" s="5"/>
      <c r="GIB1641" s="5"/>
      <c r="GIC1641" s="5"/>
      <c r="GID1641" s="5"/>
      <c r="GIE1641" s="5"/>
      <c r="GIF1641" s="5"/>
      <c r="GIG1641" s="5"/>
      <c r="GIH1641" s="5"/>
      <c r="GII1641" s="5"/>
      <c r="GIJ1641" s="5"/>
      <c r="GIK1641" s="5"/>
      <c r="GIL1641" s="5"/>
      <c r="GIM1641" s="5"/>
      <c r="GIN1641" s="5"/>
      <c r="GIO1641" s="5"/>
      <c r="GIP1641" s="5"/>
      <c r="GIQ1641" s="5"/>
      <c r="GIR1641" s="5"/>
      <c r="GIS1641" s="5"/>
      <c r="GIT1641" s="5"/>
      <c r="GIU1641" s="5"/>
      <c r="GIV1641" s="5"/>
      <c r="GIW1641" s="5"/>
      <c r="GIX1641" s="5"/>
      <c r="GIY1641" s="5"/>
      <c r="GIZ1641" s="5"/>
      <c r="GJA1641" s="5"/>
      <c r="GJB1641" s="5"/>
      <c r="GJC1641" s="5"/>
      <c r="GJD1641" s="5"/>
      <c r="GJE1641" s="5"/>
      <c r="GJF1641" s="5"/>
      <c r="GJG1641" s="5"/>
      <c r="GJH1641" s="5"/>
      <c r="GJI1641" s="5"/>
      <c r="GJJ1641" s="5"/>
      <c r="GJK1641" s="5"/>
      <c r="GJL1641" s="5"/>
      <c r="GJM1641" s="5"/>
      <c r="GJN1641" s="5"/>
      <c r="GJO1641" s="5"/>
      <c r="GJP1641" s="5"/>
      <c r="GJQ1641" s="5"/>
      <c r="GJR1641" s="5"/>
      <c r="GJS1641" s="5"/>
      <c r="GJT1641" s="5"/>
      <c r="GJU1641" s="5"/>
      <c r="GJV1641" s="5"/>
      <c r="GJW1641" s="5"/>
      <c r="GJX1641" s="5"/>
      <c r="GJY1641" s="5"/>
      <c r="GJZ1641" s="5"/>
      <c r="GKA1641" s="5"/>
      <c r="GKB1641" s="5"/>
      <c r="GKC1641" s="5"/>
      <c r="GKD1641" s="5"/>
      <c r="GKE1641" s="5"/>
      <c r="GKF1641" s="5"/>
      <c r="GKG1641" s="5"/>
      <c r="GKH1641" s="5"/>
      <c r="GKI1641" s="5"/>
      <c r="GKJ1641" s="5"/>
      <c r="GKK1641" s="5"/>
      <c r="GKL1641" s="5"/>
      <c r="GKM1641" s="5"/>
      <c r="GKN1641" s="5"/>
      <c r="GKO1641" s="5"/>
      <c r="GKP1641" s="5"/>
      <c r="GKQ1641" s="5"/>
      <c r="GKR1641" s="5"/>
      <c r="GKS1641" s="5"/>
      <c r="GKT1641" s="5"/>
      <c r="GKU1641" s="5"/>
      <c r="GKV1641" s="5"/>
      <c r="GKW1641" s="5"/>
      <c r="GKX1641" s="5"/>
      <c r="GKY1641" s="5"/>
      <c r="GKZ1641" s="5"/>
      <c r="GLA1641" s="5"/>
      <c r="GLB1641" s="5"/>
      <c r="GLC1641" s="5"/>
      <c r="GLD1641" s="5"/>
      <c r="GLE1641" s="5"/>
      <c r="GLF1641" s="5"/>
      <c r="GLG1641" s="5"/>
      <c r="GLH1641" s="5"/>
      <c r="GLI1641" s="5"/>
      <c r="GLJ1641" s="5"/>
      <c r="GLK1641" s="5"/>
      <c r="GLL1641" s="5"/>
      <c r="GLM1641" s="5"/>
      <c r="GLN1641" s="5"/>
      <c r="GLO1641" s="5"/>
      <c r="GLP1641" s="5"/>
      <c r="GLQ1641" s="5"/>
      <c r="GLR1641" s="5"/>
      <c r="GLS1641" s="5"/>
      <c r="GLT1641" s="5"/>
      <c r="GLU1641" s="5"/>
      <c r="GLV1641" s="5"/>
      <c r="GLW1641" s="5"/>
      <c r="GLX1641" s="5"/>
      <c r="GLY1641" s="5"/>
      <c r="GLZ1641" s="5"/>
      <c r="GMA1641" s="5"/>
      <c r="GMB1641" s="5"/>
      <c r="GMC1641" s="5"/>
      <c r="GMD1641" s="5"/>
      <c r="GME1641" s="5"/>
      <c r="GMF1641" s="5"/>
      <c r="GMG1641" s="5"/>
      <c r="GMH1641" s="5"/>
      <c r="GMI1641" s="5"/>
      <c r="GMJ1641" s="5"/>
      <c r="GMK1641" s="5"/>
      <c r="GML1641" s="5"/>
      <c r="GMM1641" s="5"/>
      <c r="GMN1641" s="5"/>
      <c r="GMO1641" s="5"/>
      <c r="GMP1641" s="5"/>
      <c r="GMQ1641" s="5"/>
      <c r="GMR1641" s="5"/>
      <c r="GMS1641" s="5"/>
      <c r="GMT1641" s="5"/>
      <c r="GMU1641" s="5"/>
      <c r="GMV1641" s="5"/>
      <c r="GMW1641" s="5"/>
      <c r="GMX1641" s="5"/>
      <c r="GMY1641" s="5"/>
      <c r="GMZ1641" s="5"/>
      <c r="GNA1641" s="5"/>
      <c r="GNB1641" s="5"/>
      <c r="GNC1641" s="5"/>
      <c r="GND1641" s="5"/>
      <c r="GNE1641" s="5"/>
      <c r="GNF1641" s="5"/>
      <c r="GNG1641" s="5"/>
      <c r="GNH1641" s="5"/>
      <c r="GNI1641" s="5"/>
      <c r="GNJ1641" s="5"/>
      <c r="GNK1641" s="5"/>
      <c r="GNL1641" s="5"/>
      <c r="GNM1641" s="5"/>
      <c r="GNN1641" s="5"/>
      <c r="GNO1641" s="5"/>
      <c r="GNP1641" s="5"/>
      <c r="GNQ1641" s="5"/>
      <c r="GNR1641" s="5"/>
      <c r="GNS1641" s="5"/>
      <c r="GNT1641" s="5"/>
      <c r="GNU1641" s="5"/>
      <c r="GNV1641" s="5"/>
      <c r="GNW1641" s="5"/>
      <c r="GNX1641" s="5"/>
      <c r="GNY1641" s="5"/>
      <c r="GNZ1641" s="5"/>
      <c r="GOA1641" s="5"/>
      <c r="GOB1641" s="5"/>
      <c r="GOC1641" s="5"/>
      <c r="GOD1641" s="5"/>
      <c r="GOE1641" s="5"/>
      <c r="GOF1641" s="5"/>
      <c r="GOG1641" s="5"/>
      <c r="GOH1641" s="5"/>
      <c r="GOI1641" s="5"/>
      <c r="GOJ1641" s="5"/>
      <c r="GOK1641" s="5"/>
      <c r="GOL1641" s="5"/>
      <c r="GOM1641" s="5"/>
      <c r="GON1641" s="5"/>
      <c r="GOO1641" s="5"/>
      <c r="GOP1641" s="5"/>
      <c r="GOQ1641" s="5"/>
      <c r="GOR1641" s="5"/>
      <c r="GOS1641" s="5"/>
      <c r="GOT1641" s="5"/>
      <c r="GOU1641" s="5"/>
      <c r="GOV1641" s="5"/>
      <c r="GOW1641" s="5"/>
      <c r="GOX1641" s="5"/>
      <c r="GOY1641" s="5"/>
      <c r="GOZ1641" s="5"/>
      <c r="GPA1641" s="5"/>
      <c r="GPB1641" s="5"/>
      <c r="GPC1641" s="5"/>
      <c r="GPD1641" s="5"/>
      <c r="GPE1641" s="5"/>
      <c r="GPF1641" s="5"/>
      <c r="GPG1641" s="5"/>
      <c r="GPH1641" s="5"/>
      <c r="GPI1641" s="5"/>
      <c r="GPJ1641" s="5"/>
      <c r="GPK1641" s="5"/>
      <c r="GPL1641" s="5"/>
      <c r="GPM1641" s="5"/>
      <c r="GPN1641" s="5"/>
      <c r="GPO1641" s="5"/>
      <c r="GPP1641" s="5"/>
      <c r="GPQ1641" s="5"/>
      <c r="GPR1641" s="5"/>
      <c r="GPS1641" s="5"/>
      <c r="GPT1641" s="5"/>
      <c r="GPU1641" s="5"/>
      <c r="GPV1641" s="5"/>
      <c r="GPW1641" s="5"/>
      <c r="GPX1641" s="5"/>
      <c r="GPY1641" s="5"/>
      <c r="GPZ1641" s="5"/>
      <c r="GQA1641" s="5"/>
      <c r="GQB1641" s="5"/>
      <c r="GQC1641" s="5"/>
      <c r="GQD1641" s="5"/>
      <c r="GQE1641" s="5"/>
      <c r="GQF1641" s="5"/>
      <c r="GQG1641" s="5"/>
      <c r="GQH1641" s="5"/>
      <c r="GQI1641" s="5"/>
      <c r="GQJ1641" s="5"/>
      <c r="GQK1641" s="5"/>
      <c r="GQL1641" s="5"/>
      <c r="GQM1641" s="5"/>
      <c r="GQN1641" s="5"/>
      <c r="GQO1641" s="5"/>
      <c r="GQP1641" s="5"/>
      <c r="GQQ1641" s="5"/>
      <c r="GQR1641" s="5"/>
      <c r="GQS1641" s="5"/>
      <c r="GQT1641" s="5"/>
      <c r="GQU1641" s="5"/>
      <c r="GQV1641" s="5"/>
      <c r="GQW1641" s="5"/>
      <c r="GQX1641" s="5"/>
      <c r="GQY1641" s="5"/>
      <c r="GQZ1641" s="5"/>
      <c r="GRA1641" s="5"/>
      <c r="GRB1641" s="5"/>
      <c r="GRC1641" s="5"/>
      <c r="GRD1641" s="5"/>
      <c r="GRE1641" s="5"/>
      <c r="GRF1641" s="5"/>
      <c r="GRG1641" s="5"/>
      <c r="GRH1641" s="5"/>
      <c r="GRI1641" s="5"/>
      <c r="GRJ1641" s="5"/>
      <c r="GRK1641" s="5"/>
      <c r="GRL1641" s="5"/>
      <c r="GRM1641" s="5"/>
      <c r="GRN1641" s="5"/>
      <c r="GRO1641" s="5"/>
      <c r="GRP1641" s="5"/>
      <c r="GRQ1641" s="5"/>
      <c r="GRR1641" s="5"/>
      <c r="GRS1641" s="5"/>
      <c r="GRT1641" s="5"/>
      <c r="GRU1641" s="5"/>
      <c r="GRV1641" s="5"/>
      <c r="GRW1641" s="5"/>
      <c r="GRX1641" s="5"/>
      <c r="GRY1641" s="5"/>
      <c r="GRZ1641" s="5"/>
      <c r="GSA1641" s="5"/>
      <c r="GSB1641" s="5"/>
      <c r="GSC1641" s="5"/>
      <c r="GSD1641" s="5"/>
      <c r="GSE1641" s="5"/>
      <c r="GSF1641" s="5"/>
      <c r="GSG1641" s="5"/>
      <c r="GSH1641" s="5"/>
      <c r="GSI1641" s="5"/>
      <c r="GSJ1641" s="5"/>
      <c r="GSK1641" s="5"/>
      <c r="GSL1641" s="5"/>
      <c r="GSM1641" s="5"/>
      <c r="GSN1641" s="5"/>
      <c r="GSO1641" s="5"/>
      <c r="GSP1641" s="5"/>
      <c r="GSQ1641" s="5"/>
      <c r="GSR1641" s="5"/>
      <c r="GSS1641" s="5"/>
      <c r="GST1641" s="5"/>
      <c r="GSU1641" s="5"/>
      <c r="GSV1641" s="5"/>
      <c r="GSW1641" s="5"/>
      <c r="GSX1641" s="5"/>
      <c r="GSY1641" s="5"/>
      <c r="GSZ1641" s="5"/>
      <c r="GTA1641" s="5"/>
      <c r="GTB1641" s="5"/>
      <c r="GTC1641" s="5"/>
      <c r="GTD1641" s="5"/>
      <c r="GTE1641" s="5"/>
      <c r="GTF1641" s="5"/>
      <c r="GTG1641" s="5"/>
      <c r="GTH1641" s="5"/>
      <c r="GTI1641" s="5"/>
      <c r="GTJ1641" s="5"/>
      <c r="GTK1641" s="5"/>
      <c r="GTL1641" s="5"/>
      <c r="GTM1641" s="5"/>
      <c r="GTN1641" s="5"/>
      <c r="GTO1641" s="5"/>
      <c r="GTP1641" s="5"/>
      <c r="GTQ1641" s="5"/>
      <c r="GTR1641" s="5"/>
      <c r="GTS1641" s="5"/>
      <c r="GTT1641" s="5"/>
      <c r="GTU1641" s="5"/>
      <c r="GTV1641" s="5"/>
      <c r="GTW1641" s="5"/>
      <c r="GTX1641" s="5"/>
      <c r="GTY1641" s="5"/>
      <c r="GTZ1641" s="5"/>
      <c r="GUA1641" s="5"/>
      <c r="GUB1641" s="5"/>
      <c r="GUC1641" s="5"/>
      <c r="GUD1641" s="5"/>
      <c r="GUE1641" s="5"/>
      <c r="GUF1641" s="5"/>
      <c r="GUG1641" s="5"/>
      <c r="GUH1641" s="5"/>
      <c r="GUI1641" s="5"/>
      <c r="GUJ1641" s="5"/>
      <c r="GUK1641" s="5"/>
      <c r="GUL1641" s="5"/>
      <c r="GUM1641" s="5"/>
      <c r="GUN1641" s="5"/>
      <c r="GUO1641" s="5"/>
      <c r="GUP1641" s="5"/>
      <c r="GUQ1641" s="5"/>
      <c r="GUR1641" s="5"/>
      <c r="GUS1641" s="5"/>
      <c r="GUT1641" s="5"/>
      <c r="GUU1641" s="5"/>
      <c r="GUV1641" s="5"/>
      <c r="GUW1641" s="5"/>
      <c r="GUX1641" s="5"/>
      <c r="GUY1641" s="5"/>
      <c r="GUZ1641" s="5"/>
      <c r="GVA1641" s="5"/>
      <c r="GVB1641" s="5"/>
      <c r="GVC1641" s="5"/>
      <c r="GVD1641" s="5"/>
      <c r="GVE1641" s="5"/>
      <c r="GVF1641" s="5"/>
      <c r="GVG1641" s="5"/>
      <c r="GVH1641" s="5"/>
      <c r="GVI1641" s="5"/>
      <c r="GVJ1641" s="5"/>
      <c r="GVK1641" s="5"/>
      <c r="GVL1641" s="5"/>
      <c r="GVM1641" s="5"/>
      <c r="GVN1641" s="5"/>
      <c r="GVO1641" s="5"/>
      <c r="GVP1641" s="5"/>
      <c r="GVQ1641" s="5"/>
      <c r="GVR1641" s="5"/>
      <c r="GVS1641" s="5"/>
      <c r="GVT1641" s="5"/>
      <c r="GVU1641" s="5"/>
      <c r="GVV1641" s="5"/>
      <c r="GVW1641" s="5"/>
      <c r="GVX1641" s="5"/>
      <c r="GVY1641" s="5"/>
      <c r="GVZ1641" s="5"/>
      <c r="GWA1641" s="5"/>
      <c r="GWB1641" s="5"/>
      <c r="GWC1641" s="5"/>
      <c r="GWD1641" s="5"/>
      <c r="GWE1641" s="5"/>
      <c r="GWF1641" s="5"/>
      <c r="GWG1641" s="5"/>
      <c r="GWH1641" s="5"/>
      <c r="GWI1641" s="5"/>
      <c r="GWJ1641" s="5"/>
      <c r="GWK1641" s="5"/>
      <c r="GWL1641" s="5"/>
      <c r="GWM1641" s="5"/>
      <c r="GWN1641" s="5"/>
      <c r="GWO1641" s="5"/>
      <c r="GWP1641" s="5"/>
      <c r="GWQ1641" s="5"/>
      <c r="GWR1641" s="5"/>
      <c r="GWS1641" s="5"/>
      <c r="GWT1641" s="5"/>
      <c r="GWU1641" s="5"/>
      <c r="GWV1641" s="5"/>
      <c r="GWW1641" s="5"/>
      <c r="GWX1641" s="5"/>
      <c r="GWY1641" s="5"/>
      <c r="GWZ1641" s="5"/>
      <c r="GXA1641" s="5"/>
      <c r="GXB1641" s="5"/>
      <c r="GXC1641" s="5"/>
      <c r="GXD1641" s="5"/>
      <c r="GXE1641" s="5"/>
      <c r="GXF1641" s="5"/>
      <c r="GXG1641" s="5"/>
      <c r="GXH1641" s="5"/>
      <c r="GXI1641" s="5"/>
      <c r="GXJ1641" s="5"/>
      <c r="GXK1641" s="5"/>
      <c r="GXL1641" s="5"/>
      <c r="GXM1641" s="5"/>
      <c r="GXN1641" s="5"/>
      <c r="GXO1641" s="5"/>
      <c r="GXP1641" s="5"/>
      <c r="GXQ1641" s="5"/>
      <c r="GXR1641" s="5"/>
      <c r="GXS1641" s="5"/>
      <c r="GXT1641" s="5"/>
      <c r="GXU1641" s="5"/>
      <c r="GXV1641" s="5"/>
      <c r="GXW1641" s="5"/>
      <c r="GXX1641" s="5"/>
      <c r="GXY1641" s="5"/>
      <c r="GXZ1641" s="5"/>
      <c r="GYA1641" s="5"/>
      <c r="GYB1641" s="5"/>
      <c r="GYC1641" s="5"/>
      <c r="GYD1641" s="5"/>
      <c r="GYE1641" s="5"/>
      <c r="GYF1641" s="5"/>
      <c r="GYG1641" s="5"/>
      <c r="GYH1641" s="5"/>
      <c r="GYI1641" s="5"/>
      <c r="GYJ1641" s="5"/>
      <c r="GYK1641" s="5"/>
      <c r="GYL1641" s="5"/>
      <c r="GYM1641" s="5"/>
      <c r="GYN1641" s="5"/>
      <c r="GYO1641" s="5"/>
      <c r="GYP1641" s="5"/>
      <c r="GYQ1641" s="5"/>
      <c r="GYR1641" s="5"/>
      <c r="GYS1641" s="5"/>
      <c r="GYT1641" s="5"/>
      <c r="GYU1641" s="5"/>
      <c r="GYV1641" s="5"/>
      <c r="GYW1641" s="5"/>
      <c r="GYX1641" s="5"/>
      <c r="GYY1641" s="5"/>
      <c r="GYZ1641" s="5"/>
      <c r="GZA1641" s="5"/>
      <c r="GZB1641" s="5"/>
      <c r="GZC1641" s="5"/>
      <c r="GZD1641" s="5"/>
      <c r="GZE1641" s="5"/>
      <c r="GZF1641" s="5"/>
      <c r="GZG1641" s="5"/>
      <c r="GZH1641" s="5"/>
      <c r="GZI1641" s="5"/>
      <c r="GZJ1641" s="5"/>
      <c r="GZK1641" s="5"/>
      <c r="GZL1641" s="5"/>
      <c r="GZM1641" s="5"/>
      <c r="GZN1641" s="5"/>
      <c r="GZO1641" s="5"/>
      <c r="GZP1641" s="5"/>
      <c r="GZQ1641" s="5"/>
      <c r="GZR1641" s="5"/>
      <c r="GZS1641" s="5"/>
      <c r="GZT1641" s="5"/>
      <c r="GZU1641" s="5"/>
      <c r="GZV1641" s="5"/>
      <c r="GZW1641" s="5"/>
      <c r="GZX1641" s="5"/>
      <c r="GZY1641" s="5"/>
      <c r="GZZ1641" s="5"/>
      <c r="HAA1641" s="5"/>
      <c r="HAB1641" s="5"/>
      <c r="HAC1641" s="5"/>
      <c r="HAD1641" s="5"/>
      <c r="HAE1641" s="5"/>
      <c r="HAF1641" s="5"/>
      <c r="HAG1641" s="5"/>
      <c r="HAH1641" s="5"/>
      <c r="HAI1641" s="5"/>
      <c r="HAJ1641" s="5"/>
      <c r="HAK1641" s="5"/>
      <c r="HAL1641" s="5"/>
      <c r="HAM1641" s="5"/>
      <c r="HAN1641" s="5"/>
      <c r="HAO1641" s="5"/>
      <c r="HAP1641" s="5"/>
      <c r="HAQ1641" s="5"/>
      <c r="HAR1641" s="5"/>
      <c r="HAS1641" s="5"/>
      <c r="HAT1641" s="5"/>
      <c r="HAU1641" s="5"/>
      <c r="HAV1641" s="5"/>
      <c r="HAW1641" s="5"/>
      <c r="HAX1641" s="5"/>
      <c r="HAY1641" s="5"/>
      <c r="HAZ1641" s="5"/>
      <c r="HBA1641" s="5"/>
      <c r="HBB1641" s="5"/>
      <c r="HBC1641" s="5"/>
      <c r="HBD1641" s="5"/>
      <c r="HBE1641" s="5"/>
      <c r="HBF1641" s="5"/>
      <c r="HBG1641" s="5"/>
      <c r="HBH1641" s="5"/>
      <c r="HBI1641" s="5"/>
      <c r="HBJ1641" s="5"/>
      <c r="HBK1641" s="5"/>
      <c r="HBL1641" s="5"/>
      <c r="HBM1641" s="5"/>
      <c r="HBN1641" s="5"/>
      <c r="HBO1641" s="5"/>
      <c r="HBP1641" s="5"/>
      <c r="HBQ1641" s="5"/>
      <c r="HBR1641" s="5"/>
      <c r="HBS1641" s="5"/>
      <c r="HBT1641" s="5"/>
      <c r="HBU1641" s="5"/>
      <c r="HBV1641" s="5"/>
      <c r="HBW1641" s="5"/>
      <c r="HBX1641" s="5"/>
      <c r="HBY1641" s="5"/>
      <c r="HBZ1641" s="5"/>
      <c r="HCA1641" s="5"/>
      <c r="HCB1641" s="5"/>
      <c r="HCC1641" s="5"/>
      <c r="HCD1641" s="5"/>
      <c r="HCE1641" s="5"/>
      <c r="HCF1641" s="5"/>
      <c r="HCG1641" s="5"/>
      <c r="HCH1641" s="5"/>
      <c r="HCI1641" s="5"/>
      <c r="HCJ1641" s="5"/>
      <c r="HCK1641" s="5"/>
      <c r="HCL1641" s="5"/>
      <c r="HCM1641" s="5"/>
      <c r="HCN1641" s="5"/>
      <c r="HCO1641" s="5"/>
      <c r="HCP1641" s="5"/>
      <c r="HCQ1641" s="5"/>
      <c r="HCR1641" s="5"/>
      <c r="HCS1641" s="5"/>
      <c r="HCT1641" s="5"/>
      <c r="HCU1641" s="5"/>
      <c r="HCV1641" s="5"/>
      <c r="HCW1641" s="5"/>
      <c r="HCX1641" s="5"/>
      <c r="HCY1641" s="5"/>
      <c r="HCZ1641" s="5"/>
      <c r="HDA1641" s="5"/>
      <c r="HDB1641" s="5"/>
      <c r="HDC1641" s="5"/>
      <c r="HDD1641" s="5"/>
      <c r="HDE1641" s="5"/>
      <c r="HDF1641" s="5"/>
      <c r="HDG1641" s="5"/>
      <c r="HDH1641" s="5"/>
      <c r="HDI1641" s="5"/>
      <c r="HDJ1641" s="5"/>
      <c r="HDK1641" s="5"/>
      <c r="HDL1641" s="5"/>
      <c r="HDM1641" s="5"/>
      <c r="HDN1641" s="5"/>
      <c r="HDO1641" s="5"/>
      <c r="HDP1641" s="5"/>
      <c r="HDQ1641" s="5"/>
      <c r="HDR1641" s="5"/>
      <c r="HDS1641" s="5"/>
      <c r="HDT1641" s="5"/>
      <c r="HDU1641" s="5"/>
      <c r="HDV1641" s="5"/>
      <c r="HDW1641" s="5"/>
      <c r="HDX1641" s="5"/>
      <c r="HDY1641" s="5"/>
      <c r="HDZ1641" s="5"/>
      <c r="HEA1641" s="5"/>
      <c r="HEB1641" s="5"/>
      <c r="HEC1641" s="5"/>
      <c r="HED1641" s="5"/>
      <c r="HEE1641" s="5"/>
      <c r="HEF1641" s="5"/>
      <c r="HEG1641" s="5"/>
      <c r="HEH1641" s="5"/>
      <c r="HEI1641" s="5"/>
      <c r="HEJ1641" s="5"/>
      <c r="HEK1641" s="5"/>
      <c r="HEL1641" s="5"/>
      <c r="HEM1641" s="5"/>
      <c r="HEN1641" s="5"/>
      <c r="HEO1641" s="5"/>
      <c r="HEP1641" s="5"/>
      <c r="HEQ1641" s="5"/>
      <c r="HER1641" s="5"/>
      <c r="HES1641" s="5"/>
      <c r="HET1641" s="5"/>
      <c r="HEU1641" s="5"/>
      <c r="HEV1641" s="5"/>
      <c r="HEW1641" s="5"/>
      <c r="HEX1641" s="5"/>
      <c r="HEY1641" s="5"/>
      <c r="HEZ1641" s="5"/>
      <c r="HFA1641" s="5"/>
      <c r="HFB1641" s="5"/>
      <c r="HFC1641" s="5"/>
      <c r="HFD1641" s="5"/>
      <c r="HFE1641" s="5"/>
      <c r="HFF1641" s="5"/>
      <c r="HFG1641" s="5"/>
      <c r="HFH1641" s="5"/>
      <c r="HFI1641" s="5"/>
      <c r="HFJ1641" s="5"/>
      <c r="HFK1641" s="5"/>
      <c r="HFL1641" s="5"/>
      <c r="HFM1641" s="5"/>
      <c r="HFN1641" s="5"/>
      <c r="HFO1641" s="5"/>
      <c r="HFP1641" s="5"/>
      <c r="HFQ1641" s="5"/>
      <c r="HFR1641" s="5"/>
      <c r="HFS1641" s="5"/>
      <c r="HFT1641" s="5"/>
      <c r="HFU1641" s="5"/>
      <c r="HFV1641" s="5"/>
      <c r="HFW1641" s="5"/>
      <c r="HFX1641" s="5"/>
      <c r="HFY1641" s="5"/>
      <c r="HFZ1641" s="5"/>
      <c r="HGA1641" s="5"/>
      <c r="HGB1641" s="5"/>
      <c r="HGC1641" s="5"/>
      <c r="HGD1641" s="5"/>
      <c r="HGE1641" s="5"/>
      <c r="HGF1641" s="5"/>
      <c r="HGG1641" s="5"/>
      <c r="HGH1641" s="5"/>
      <c r="HGI1641" s="5"/>
      <c r="HGJ1641" s="5"/>
      <c r="HGK1641" s="5"/>
      <c r="HGL1641" s="5"/>
      <c r="HGM1641" s="5"/>
      <c r="HGN1641" s="5"/>
      <c r="HGO1641" s="5"/>
      <c r="HGP1641" s="5"/>
      <c r="HGQ1641" s="5"/>
      <c r="HGR1641" s="5"/>
      <c r="HGS1641" s="5"/>
      <c r="HGT1641" s="5"/>
      <c r="HGU1641" s="5"/>
      <c r="HGV1641" s="5"/>
      <c r="HGW1641" s="5"/>
      <c r="HGX1641" s="5"/>
      <c r="HGY1641" s="5"/>
      <c r="HGZ1641" s="5"/>
      <c r="HHA1641" s="5"/>
      <c r="HHB1641" s="5"/>
      <c r="HHC1641" s="5"/>
      <c r="HHD1641" s="5"/>
      <c r="HHE1641" s="5"/>
      <c r="HHF1641" s="5"/>
      <c r="HHG1641" s="5"/>
      <c r="HHH1641" s="5"/>
      <c r="HHI1641" s="5"/>
      <c r="HHJ1641" s="5"/>
      <c r="HHK1641" s="5"/>
      <c r="HHL1641" s="5"/>
      <c r="HHM1641" s="5"/>
      <c r="HHN1641" s="5"/>
      <c r="HHO1641" s="5"/>
      <c r="HHP1641" s="5"/>
      <c r="HHQ1641" s="5"/>
      <c r="HHR1641" s="5"/>
      <c r="HHS1641" s="5"/>
      <c r="HHT1641" s="5"/>
      <c r="HHU1641" s="5"/>
      <c r="HHV1641" s="5"/>
      <c r="HHW1641" s="5"/>
      <c r="HHX1641" s="5"/>
      <c r="HHY1641" s="5"/>
      <c r="HHZ1641" s="5"/>
      <c r="HIA1641" s="5"/>
      <c r="HIB1641" s="5"/>
      <c r="HIC1641" s="5"/>
      <c r="HID1641" s="5"/>
      <c r="HIE1641" s="5"/>
      <c r="HIF1641" s="5"/>
      <c r="HIG1641" s="5"/>
      <c r="HIH1641" s="5"/>
      <c r="HII1641" s="5"/>
      <c r="HIJ1641" s="5"/>
      <c r="HIK1641" s="5"/>
      <c r="HIL1641" s="5"/>
      <c r="HIM1641" s="5"/>
      <c r="HIN1641" s="5"/>
      <c r="HIO1641" s="5"/>
      <c r="HIP1641" s="5"/>
      <c r="HIQ1641" s="5"/>
      <c r="HIR1641" s="5"/>
      <c r="HIS1641" s="5"/>
      <c r="HIT1641" s="5"/>
      <c r="HIU1641" s="5"/>
      <c r="HIV1641" s="5"/>
      <c r="HIW1641" s="5"/>
      <c r="HIX1641" s="5"/>
      <c r="HIY1641" s="5"/>
      <c r="HIZ1641" s="5"/>
      <c r="HJA1641" s="5"/>
      <c r="HJB1641" s="5"/>
      <c r="HJC1641" s="5"/>
      <c r="HJD1641" s="5"/>
      <c r="HJE1641" s="5"/>
      <c r="HJF1641" s="5"/>
      <c r="HJG1641" s="5"/>
      <c r="HJH1641" s="5"/>
      <c r="HJI1641" s="5"/>
      <c r="HJJ1641" s="5"/>
      <c r="HJK1641" s="5"/>
      <c r="HJL1641" s="5"/>
      <c r="HJM1641" s="5"/>
      <c r="HJN1641" s="5"/>
      <c r="HJO1641" s="5"/>
      <c r="HJP1641" s="5"/>
      <c r="HJQ1641" s="5"/>
      <c r="HJR1641" s="5"/>
      <c r="HJS1641" s="5"/>
      <c r="HJT1641" s="5"/>
      <c r="HJU1641" s="5"/>
      <c r="HJV1641" s="5"/>
      <c r="HJW1641" s="5"/>
      <c r="HJX1641" s="5"/>
      <c r="HJY1641" s="5"/>
      <c r="HJZ1641" s="5"/>
      <c r="HKA1641" s="5"/>
      <c r="HKB1641" s="5"/>
      <c r="HKC1641" s="5"/>
      <c r="HKD1641" s="5"/>
      <c r="HKE1641" s="5"/>
      <c r="HKF1641" s="5"/>
      <c r="HKG1641" s="5"/>
      <c r="HKH1641" s="5"/>
      <c r="HKI1641" s="5"/>
      <c r="HKJ1641" s="5"/>
      <c r="HKK1641" s="5"/>
      <c r="HKL1641" s="5"/>
      <c r="HKM1641" s="5"/>
      <c r="HKN1641" s="5"/>
      <c r="HKO1641" s="5"/>
      <c r="HKP1641" s="5"/>
      <c r="HKQ1641" s="5"/>
      <c r="HKR1641" s="5"/>
      <c r="HKS1641" s="5"/>
      <c r="HKT1641" s="5"/>
      <c r="HKU1641" s="5"/>
      <c r="HKV1641" s="5"/>
      <c r="HKW1641" s="5"/>
      <c r="HKX1641" s="5"/>
      <c r="HKY1641" s="5"/>
      <c r="HKZ1641" s="5"/>
      <c r="HLA1641" s="5"/>
      <c r="HLB1641" s="5"/>
      <c r="HLC1641" s="5"/>
      <c r="HLD1641" s="5"/>
      <c r="HLE1641" s="5"/>
      <c r="HLF1641" s="5"/>
      <c r="HLG1641" s="5"/>
      <c r="HLH1641" s="5"/>
      <c r="HLI1641" s="5"/>
      <c r="HLJ1641" s="5"/>
      <c r="HLK1641" s="5"/>
      <c r="HLL1641" s="5"/>
      <c r="HLM1641" s="5"/>
      <c r="HLN1641" s="5"/>
      <c r="HLO1641" s="5"/>
      <c r="HLP1641" s="5"/>
      <c r="HLQ1641" s="5"/>
      <c r="HLR1641" s="5"/>
      <c r="HLS1641" s="5"/>
      <c r="HLT1641" s="5"/>
      <c r="HLU1641" s="5"/>
      <c r="HLV1641" s="5"/>
      <c r="HLW1641" s="5"/>
      <c r="HLX1641" s="5"/>
      <c r="HLY1641" s="5"/>
      <c r="HLZ1641" s="5"/>
      <c r="HMA1641" s="5"/>
      <c r="HMB1641" s="5"/>
      <c r="HMC1641" s="5"/>
      <c r="HMD1641" s="5"/>
      <c r="HME1641" s="5"/>
      <c r="HMF1641" s="5"/>
      <c r="HMG1641" s="5"/>
      <c r="HMH1641" s="5"/>
      <c r="HMI1641" s="5"/>
      <c r="HMJ1641" s="5"/>
      <c r="HMK1641" s="5"/>
      <c r="HML1641" s="5"/>
      <c r="HMM1641" s="5"/>
      <c r="HMN1641" s="5"/>
      <c r="HMO1641" s="5"/>
      <c r="HMP1641" s="5"/>
      <c r="HMQ1641" s="5"/>
      <c r="HMR1641" s="5"/>
      <c r="HMS1641" s="5"/>
      <c r="HMT1641" s="5"/>
      <c r="HMU1641" s="5"/>
      <c r="HMV1641" s="5"/>
      <c r="HMW1641" s="5"/>
      <c r="HMX1641" s="5"/>
      <c r="HMY1641" s="5"/>
      <c r="HMZ1641" s="5"/>
      <c r="HNA1641" s="5"/>
      <c r="HNB1641" s="5"/>
      <c r="HNC1641" s="5"/>
      <c r="HND1641" s="5"/>
      <c r="HNE1641" s="5"/>
      <c r="HNF1641" s="5"/>
      <c r="HNG1641" s="5"/>
      <c r="HNH1641" s="5"/>
      <c r="HNI1641" s="5"/>
      <c r="HNJ1641" s="5"/>
      <c r="HNK1641" s="5"/>
      <c r="HNL1641" s="5"/>
      <c r="HNM1641" s="5"/>
      <c r="HNN1641" s="5"/>
      <c r="HNO1641" s="5"/>
      <c r="HNP1641" s="5"/>
      <c r="HNQ1641" s="5"/>
      <c r="HNR1641" s="5"/>
      <c r="HNS1641" s="5"/>
      <c r="HNT1641" s="5"/>
      <c r="HNU1641" s="5"/>
      <c r="HNV1641" s="5"/>
      <c r="HNW1641" s="5"/>
      <c r="HNX1641" s="5"/>
      <c r="HNY1641" s="5"/>
      <c r="HNZ1641" s="5"/>
      <c r="HOA1641" s="5"/>
      <c r="HOB1641" s="5"/>
      <c r="HOC1641" s="5"/>
      <c r="HOD1641" s="5"/>
      <c r="HOE1641" s="5"/>
      <c r="HOF1641" s="5"/>
      <c r="HOG1641" s="5"/>
      <c r="HOH1641" s="5"/>
      <c r="HOI1641" s="5"/>
      <c r="HOJ1641" s="5"/>
      <c r="HOK1641" s="5"/>
      <c r="HOL1641" s="5"/>
      <c r="HOM1641" s="5"/>
      <c r="HON1641" s="5"/>
      <c r="HOO1641" s="5"/>
      <c r="HOP1641" s="5"/>
      <c r="HOQ1641" s="5"/>
      <c r="HOR1641" s="5"/>
      <c r="HOS1641" s="5"/>
      <c r="HOT1641" s="5"/>
      <c r="HOU1641" s="5"/>
      <c r="HOV1641" s="5"/>
      <c r="HOW1641" s="5"/>
      <c r="HOX1641" s="5"/>
      <c r="HOY1641" s="5"/>
      <c r="HOZ1641" s="5"/>
      <c r="HPA1641" s="5"/>
      <c r="HPB1641" s="5"/>
      <c r="HPC1641" s="5"/>
      <c r="HPD1641" s="5"/>
      <c r="HPE1641" s="5"/>
      <c r="HPF1641" s="5"/>
      <c r="HPG1641" s="5"/>
      <c r="HPH1641" s="5"/>
      <c r="HPI1641" s="5"/>
      <c r="HPJ1641" s="5"/>
      <c r="HPK1641" s="5"/>
      <c r="HPL1641" s="5"/>
      <c r="HPM1641" s="5"/>
      <c r="HPN1641" s="5"/>
      <c r="HPO1641" s="5"/>
      <c r="HPP1641" s="5"/>
      <c r="HPQ1641" s="5"/>
      <c r="HPR1641" s="5"/>
      <c r="HPS1641" s="5"/>
      <c r="HPT1641" s="5"/>
      <c r="HPU1641" s="5"/>
      <c r="HPV1641" s="5"/>
      <c r="HPW1641" s="5"/>
      <c r="HPX1641" s="5"/>
      <c r="HPY1641" s="5"/>
      <c r="HPZ1641" s="5"/>
      <c r="HQA1641" s="5"/>
      <c r="HQB1641" s="5"/>
      <c r="HQC1641" s="5"/>
      <c r="HQD1641" s="5"/>
      <c r="HQE1641" s="5"/>
      <c r="HQF1641" s="5"/>
      <c r="HQG1641" s="5"/>
      <c r="HQH1641" s="5"/>
      <c r="HQI1641" s="5"/>
      <c r="HQJ1641" s="5"/>
      <c r="HQK1641" s="5"/>
      <c r="HQL1641" s="5"/>
      <c r="HQM1641" s="5"/>
      <c r="HQN1641" s="5"/>
      <c r="HQO1641" s="5"/>
      <c r="HQP1641" s="5"/>
      <c r="HQQ1641" s="5"/>
      <c r="HQR1641" s="5"/>
      <c r="HQS1641" s="5"/>
      <c r="HQT1641" s="5"/>
      <c r="HQU1641" s="5"/>
      <c r="HQV1641" s="5"/>
      <c r="HQW1641" s="5"/>
      <c r="HQX1641" s="5"/>
      <c r="HQY1641" s="5"/>
      <c r="HQZ1641" s="5"/>
      <c r="HRA1641" s="5"/>
      <c r="HRB1641" s="5"/>
      <c r="HRC1641" s="5"/>
      <c r="HRD1641" s="5"/>
      <c r="HRE1641" s="5"/>
      <c r="HRF1641" s="5"/>
      <c r="HRG1641" s="5"/>
      <c r="HRH1641" s="5"/>
      <c r="HRI1641" s="5"/>
      <c r="HRJ1641" s="5"/>
      <c r="HRK1641" s="5"/>
      <c r="HRL1641" s="5"/>
      <c r="HRM1641" s="5"/>
      <c r="HRN1641" s="5"/>
      <c r="HRO1641" s="5"/>
      <c r="HRP1641" s="5"/>
      <c r="HRQ1641" s="5"/>
      <c r="HRR1641" s="5"/>
      <c r="HRS1641" s="5"/>
      <c r="HRT1641" s="5"/>
      <c r="HRU1641" s="5"/>
      <c r="HRV1641" s="5"/>
      <c r="HRW1641" s="5"/>
      <c r="HRX1641" s="5"/>
      <c r="HRY1641" s="5"/>
      <c r="HRZ1641" s="5"/>
      <c r="HSA1641" s="5"/>
      <c r="HSB1641" s="5"/>
      <c r="HSC1641" s="5"/>
      <c r="HSD1641" s="5"/>
      <c r="HSE1641" s="5"/>
      <c r="HSF1641" s="5"/>
      <c r="HSG1641" s="5"/>
      <c r="HSH1641" s="5"/>
      <c r="HSI1641" s="5"/>
      <c r="HSJ1641" s="5"/>
      <c r="HSK1641" s="5"/>
      <c r="HSL1641" s="5"/>
      <c r="HSM1641" s="5"/>
      <c r="HSN1641" s="5"/>
      <c r="HSO1641" s="5"/>
      <c r="HSP1641" s="5"/>
      <c r="HSQ1641" s="5"/>
      <c r="HSR1641" s="5"/>
      <c r="HSS1641" s="5"/>
      <c r="HST1641" s="5"/>
      <c r="HSU1641" s="5"/>
      <c r="HSV1641" s="5"/>
      <c r="HSW1641" s="5"/>
      <c r="HSX1641" s="5"/>
      <c r="HSY1641" s="5"/>
      <c r="HSZ1641" s="5"/>
      <c r="HTA1641" s="5"/>
      <c r="HTB1641" s="5"/>
      <c r="HTC1641" s="5"/>
      <c r="HTD1641" s="5"/>
      <c r="HTE1641" s="5"/>
      <c r="HTF1641" s="5"/>
      <c r="HTG1641" s="5"/>
      <c r="HTH1641" s="5"/>
      <c r="HTI1641" s="5"/>
      <c r="HTJ1641" s="5"/>
      <c r="HTK1641" s="5"/>
      <c r="HTL1641" s="5"/>
      <c r="HTM1641" s="5"/>
      <c r="HTN1641" s="5"/>
      <c r="HTO1641" s="5"/>
      <c r="HTP1641" s="5"/>
      <c r="HTQ1641" s="5"/>
      <c r="HTR1641" s="5"/>
      <c r="HTS1641" s="5"/>
      <c r="HTT1641" s="5"/>
      <c r="HTU1641" s="5"/>
      <c r="HTV1641" s="5"/>
      <c r="HTW1641" s="5"/>
      <c r="HTX1641" s="5"/>
      <c r="HTY1641" s="5"/>
      <c r="HTZ1641" s="5"/>
      <c r="HUA1641" s="5"/>
      <c r="HUB1641" s="5"/>
      <c r="HUC1641" s="5"/>
      <c r="HUD1641" s="5"/>
      <c r="HUE1641" s="5"/>
      <c r="HUF1641" s="5"/>
      <c r="HUG1641" s="5"/>
      <c r="HUH1641" s="5"/>
      <c r="HUI1641" s="5"/>
      <c r="HUJ1641" s="5"/>
      <c r="HUK1641" s="5"/>
      <c r="HUL1641" s="5"/>
      <c r="HUM1641" s="5"/>
      <c r="HUN1641" s="5"/>
      <c r="HUO1641" s="5"/>
      <c r="HUP1641" s="5"/>
      <c r="HUQ1641" s="5"/>
      <c r="HUR1641" s="5"/>
      <c r="HUS1641" s="5"/>
      <c r="HUT1641" s="5"/>
      <c r="HUU1641" s="5"/>
      <c r="HUV1641" s="5"/>
      <c r="HUW1641" s="5"/>
      <c r="HUX1641" s="5"/>
      <c r="HUY1641" s="5"/>
      <c r="HUZ1641" s="5"/>
      <c r="HVA1641" s="5"/>
      <c r="HVB1641" s="5"/>
      <c r="HVC1641" s="5"/>
      <c r="HVD1641" s="5"/>
      <c r="HVE1641" s="5"/>
      <c r="HVF1641" s="5"/>
      <c r="HVG1641" s="5"/>
      <c r="HVH1641" s="5"/>
      <c r="HVI1641" s="5"/>
      <c r="HVJ1641" s="5"/>
      <c r="HVK1641" s="5"/>
      <c r="HVL1641" s="5"/>
      <c r="HVM1641" s="5"/>
      <c r="HVN1641" s="5"/>
      <c r="HVO1641" s="5"/>
      <c r="HVP1641" s="5"/>
      <c r="HVQ1641" s="5"/>
      <c r="HVR1641" s="5"/>
      <c r="HVS1641" s="5"/>
      <c r="HVT1641" s="5"/>
      <c r="HVU1641" s="5"/>
      <c r="HVV1641" s="5"/>
      <c r="HVW1641" s="5"/>
      <c r="HVX1641" s="5"/>
      <c r="HVY1641" s="5"/>
      <c r="HVZ1641" s="5"/>
      <c r="HWA1641" s="5"/>
      <c r="HWB1641" s="5"/>
      <c r="HWC1641" s="5"/>
      <c r="HWD1641" s="5"/>
      <c r="HWE1641" s="5"/>
      <c r="HWF1641" s="5"/>
      <c r="HWG1641" s="5"/>
      <c r="HWH1641" s="5"/>
      <c r="HWI1641" s="5"/>
      <c r="HWJ1641" s="5"/>
      <c r="HWK1641" s="5"/>
      <c r="HWL1641" s="5"/>
      <c r="HWM1641" s="5"/>
      <c r="HWN1641" s="5"/>
      <c r="HWO1641" s="5"/>
      <c r="HWP1641" s="5"/>
      <c r="HWQ1641" s="5"/>
      <c r="HWR1641" s="5"/>
      <c r="HWS1641" s="5"/>
      <c r="HWT1641" s="5"/>
      <c r="HWU1641" s="5"/>
      <c r="HWV1641" s="5"/>
      <c r="HWW1641" s="5"/>
      <c r="HWX1641" s="5"/>
      <c r="HWY1641" s="5"/>
      <c r="HWZ1641" s="5"/>
      <c r="HXA1641" s="5"/>
      <c r="HXB1641" s="5"/>
      <c r="HXC1641" s="5"/>
      <c r="HXD1641" s="5"/>
      <c r="HXE1641" s="5"/>
      <c r="HXF1641" s="5"/>
      <c r="HXG1641" s="5"/>
      <c r="HXH1641" s="5"/>
      <c r="HXI1641" s="5"/>
      <c r="HXJ1641" s="5"/>
      <c r="HXK1641" s="5"/>
      <c r="HXL1641" s="5"/>
      <c r="HXM1641" s="5"/>
      <c r="HXN1641" s="5"/>
      <c r="HXO1641" s="5"/>
      <c r="HXP1641" s="5"/>
      <c r="HXQ1641" s="5"/>
      <c r="HXR1641" s="5"/>
      <c r="HXS1641" s="5"/>
      <c r="HXT1641" s="5"/>
      <c r="HXU1641" s="5"/>
      <c r="HXV1641" s="5"/>
      <c r="HXW1641" s="5"/>
      <c r="HXX1641" s="5"/>
      <c r="HXY1641" s="5"/>
      <c r="HXZ1641" s="5"/>
      <c r="HYA1641" s="5"/>
      <c r="HYB1641" s="5"/>
      <c r="HYC1641" s="5"/>
      <c r="HYD1641" s="5"/>
      <c r="HYE1641" s="5"/>
      <c r="HYF1641" s="5"/>
      <c r="HYG1641" s="5"/>
      <c r="HYH1641" s="5"/>
      <c r="HYI1641" s="5"/>
      <c r="HYJ1641" s="5"/>
      <c r="HYK1641" s="5"/>
      <c r="HYL1641" s="5"/>
      <c r="HYM1641" s="5"/>
      <c r="HYN1641" s="5"/>
      <c r="HYO1641" s="5"/>
      <c r="HYP1641" s="5"/>
      <c r="HYQ1641" s="5"/>
      <c r="HYR1641" s="5"/>
      <c r="HYS1641" s="5"/>
      <c r="HYT1641" s="5"/>
      <c r="HYU1641" s="5"/>
      <c r="HYV1641" s="5"/>
      <c r="HYW1641" s="5"/>
      <c r="HYX1641" s="5"/>
      <c r="HYY1641" s="5"/>
      <c r="HYZ1641" s="5"/>
      <c r="HZA1641" s="5"/>
      <c r="HZB1641" s="5"/>
      <c r="HZC1641" s="5"/>
      <c r="HZD1641" s="5"/>
      <c r="HZE1641" s="5"/>
      <c r="HZF1641" s="5"/>
      <c r="HZG1641" s="5"/>
      <c r="HZH1641" s="5"/>
      <c r="HZI1641" s="5"/>
      <c r="HZJ1641" s="5"/>
      <c r="HZK1641" s="5"/>
      <c r="HZL1641" s="5"/>
      <c r="HZM1641" s="5"/>
      <c r="HZN1641" s="5"/>
      <c r="HZO1641" s="5"/>
      <c r="HZP1641" s="5"/>
      <c r="HZQ1641" s="5"/>
      <c r="HZR1641" s="5"/>
      <c r="HZS1641" s="5"/>
      <c r="HZT1641" s="5"/>
      <c r="HZU1641" s="5"/>
      <c r="HZV1641" s="5"/>
      <c r="HZW1641" s="5"/>
      <c r="HZX1641" s="5"/>
      <c r="HZY1641" s="5"/>
      <c r="HZZ1641" s="5"/>
      <c r="IAA1641" s="5"/>
      <c r="IAB1641" s="5"/>
      <c r="IAC1641" s="5"/>
      <c r="IAD1641" s="5"/>
      <c r="IAE1641" s="5"/>
      <c r="IAF1641" s="5"/>
      <c r="IAG1641" s="5"/>
      <c r="IAH1641" s="5"/>
      <c r="IAI1641" s="5"/>
      <c r="IAJ1641" s="5"/>
      <c r="IAK1641" s="5"/>
      <c r="IAL1641" s="5"/>
      <c r="IAM1641" s="5"/>
      <c r="IAN1641" s="5"/>
      <c r="IAO1641" s="5"/>
      <c r="IAP1641" s="5"/>
      <c r="IAQ1641" s="5"/>
      <c r="IAR1641" s="5"/>
      <c r="IAS1641" s="5"/>
      <c r="IAT1641" s="5"/>
      <c r="IAU1641" s="5"/>
      <c r="IAV1641" s="5"/>
      <c r="IAW1641" s="5"/>
      <c r="IAX1641" s="5"/>
      <c r="IAY1641" s="5"/>
      <c r="IAZ1641" s="5"/>
      <c r="IBA1641" s="5"/>
      <c r="IBB1641" s="5"/>
      <c r="IBC1641" s="5"/>
      <c r="IBD1641" s="5"/>
      <c r="IBE1641" s="5"/>
      <c r="IBF1641" s="5"/>
      <c r="IBG1641" s="5"/>
      <c r="IBH1641" s="5"/>
      <c r="IBI1641" s="5"/>
      <c r="IBJ1641" s="5"/>
      <c r="IBK1641" s="5"/>
      <c r="IBL1641" s="5"/>
      <c r="IBM1641" s="5"/>
      <c r="IBN1641" s="5"/>
      <c r="IBO1641" s="5"/>
      <c r="IBP1641" s="5"/>
      <c r="IBQ1641" s="5"/>
      <c r="IBR1641" s="5"/>
      <c r="IBS1641" s="5"/>
      <c r="IBT1641" s="5"/>
      <c r="IBU1641" s="5"/>
      <c r="IBV1641" s="5"/>
      <c r="IBW1641" s="5"/>
      <c r="IBX1641" s="5"/>
      <c r="IBY1641" s="5"/>
      <c r="IBZ1641" s="5"/>
      <c r="ICA1641" s="5"/>
      <c r="ICB1641" s="5"/>
      <c r="ICC1641" s="5"/>
      <c r="ICD1641" s="5"/>
      <c r="ICE1641" s="5"/>
      <c r="ICF1641" s="5"/>
      <c r="ICG1641" s="5"/>
      <c r="ICH1641" s="5"/>
      <c r="ICI1641" s="5"/>
      <c r="ICJ1641" s="5"/>
      <c r="ICK1641" s="5"/>
      <c r="ICL1641" s="5"/>
      <c r="ICM1641" s="5"/>
      <c r="ICN1641" s="5"/>
      <c r="ICO1641" s="5"/>
      <c r="ICP1641" s="5"/>
      <c r="ICQ1641" s="5"/>
      <c r="ICR1641" s="5"/>
      <c r="ICS1641" s="5"/>
      <c r="ICT1641" s="5"/>
      <c r="ICU1641" s="5"/>
      <c r="ICV1641" s="5"/>
      <c r="ICW1641" s="5"/>
      <c r="ICX1641" s="5"/>
      <c r="ICY1641" s="5"/>
      <c r="ICZ1641" s="5"/>
      <c r="IDA1641" s="5"/>
      <c r="IDB1641" s="5"/>
      <c r="IDC1641" s="5"/>
      <c r="IDD1641" s="5"/>
      <c r="IDE1641" s="5"/>
      <c r="IDF1641" s="5"/>
      <c r="IDG1641" s="5"/>
      <c r="IDH1641" s="5"/>
      <c r="IDI1641" s="5"/>
      <c r="IDJ1641" s="5"/>
      <c r="IDK1641" s="5"/>
      <c r="IDL1641" s="5"/>
      <c r="IDM1641" s="5"/>
      <c r="IDN1641" s="5"/>
      <c r="IDO1641" s="5"/>
      <c r="IDP1641" s="5"/>
      <c r="IDQ1641" s="5"/>
      <c r="IDR1641" s="5"/>
      <c r="IDS1641" s="5"/>
      <c r="IDT1641" s="5"/>
      <c r="IDU1641" s="5"/>
      <c r="IDV1641" s="5"/>
      <c r="IDW1641" s="5"/>
      <c r="IDX1641" s="5"/>
      <c r="IDY1641" s="5"/>
      <c r="IDZ1641" s="5"/>
      <c r="IEA1641" s="5"/>
      <c r="IEB1641" s="5"/>
      <c r="IEC1641" s="5"/>
      <c r="IED1641" s="5"/>
      <c r="IEE1641" s="5"/>
      <c r="IEF1641" s="5"/>
      <c r="IEG1641" s="5"/>
      <c r="IEH1641" s="5"/>
      <c r="IEI1641" s="5"/>
      <c r="IEJ1641" s="5"/>
      <c r="IEK1641" s="5"/>
      <c r="IEL1641" s="5"/>
      <c r="IEM1641" s="5"/>
      <c r="IEN1641" s="5"/>
      <c r="IEO1641" s="5"/>
      <c r="IEP1641" s="5"/>
      <c r="IEQ1641" s="5"/>
      <c r="IER1641" s="5"/>
      <c r="IES1641" s="5"/>
      <c r="IET1641" s="5"/>
      <c r="IEU1641" s="5"/>
      <c r="IEV1641" s="5"/>
      <c r="IEW1641" s="5"/>
      <c r="IEX1641" s="5"/>
      <c r="IEY1641" s="5"/>
      <c r="IEZ1641" s="5"/>
      <c r="IFA1641" s="5"/>
      <c r="IFB1641" s="5"/>
      <c r="IFC1641" s="5"/>
      <c r="IFD1641" s="5"/>
      <c r="IFE1641" s="5"/>
      <c r="IFF1641" s="5"/>
      <c r="IFG1641" s="5"/>
      <c r="IFH1641" s="5"/>
      <c r="IFI1641" s="5"/>
      <c r="IFJ1641" s="5"/>
      <c r="IFK1641" s="5"/>
      <c r="IFL1641" s="5"/>
      <c r="IFM1641" s="5"/>
      <c r="IFN1641" s="5"/>
      <c r="IFO1641" s="5"/>
      <c r="IFP1641" s="5"/>
      <c r="IFQ1641" s="5"/>
      <c r="IFR1641" s="5"/>
      <c r="IFS1641" s="5"/>
      <c r="IFT1641" s="5"/>
      <c r="IFU1641" s="5"/>
      <c r="IFV1641" s="5"/>
      <c r="IFW1641" s="5"/>
      <c r="IFX1641" s="5"/>
      <c r="IFY1641" s="5"/>
      <c r="IFZ1641" s="5"/>
      <c r="IGA1641" s="5"/>
      <c r="IGB1641" s="5"/>
      <c r="IGC1641" s="5"/>
      <c r="IGD1641" s="5"/>
      <c r="IGE1641" s="5"/>
      <c r="IGF1641" s="5"/>
      <c r="IGG1641" s="5"/>
      <c r="IGH1641" s="5"/>
      <c r="IGI1641" s="5"/>
      <c r="IGJ1641" s="5"/>
      <c r="IGK1641" s="5"/>
      <c r="IGL1641" s="5"/>
      <c r="IGM1641" s="5"/>
      <c r="IGN1641" s="5"/>
      <c r="IGO1641" s="5"/>
      <c r="IGP1641" s="5"/>
      <c r="IGQ1641" s="5"/>
      <c r="IGR1641" s="5"/>
      <c r="IGS1641" s="5"/>
      <c r="IGT1641" s="5"/>
      <c r="IGU1641" s="5"/>
      <c r="IGV1641" s="5"/>
      <c r="IGW1641" s="5"/>
      <c r="IGX1641" s="5"/>
      <c r="IGY1641" s="5"/>
      <c r="IGZ1641" s="5"/>
      <c r="IHA1641" s="5"/>
      <c r="IHB1641" s="5"/>
      <c r="IHC1641" s="5"/>
      <c r="IHD1641" s="5"/>
      <c r="IHE1641" s="5"/>
      <c r="IHF1641" s="5"/>
      <c r="IHG1641" s="5"/>
      <c r="IHH1641" s="5"/>
      <c r="IHI1641" s="5"/>
      <c r="IHJ1641" s="5"/>
      <c r="IHK1641" s="5"/>
      <c r="IHL1641" s="5"/>
      <c r="IHM1641" s="5"/>
      <c r="IHN1641" s="5"/>
      <c r="IHO1641" s="5"/>
      <c r="IHP1641" s="5"/>
      <c r="IHQ1641" s="5"/>
      <c r="IHR1641" s="5"/>
      <c r="IHS1641" s="5"/>
      <c r="IHT1641" s="5"/>
      <c r="IHU1641" s="5"/>
      <c r="IHV1641" s="5"/>
      <c r="IHW1641" s="5"/>
      <c r="IHX1641" s="5"/>
      <c r="IHY1641" s="5"/>
      <c r="IHZ1641" s="5"/>
      <c r="IIA1641" s="5"/>
      <c r="IIB1641" s="5"/>
      <c r="IIC1641" s="5"/>
      <c r="IID1641" s="5"/>
      <c r="IIE1641" s="5"/>
      <c r="IIF1641" s="5"/>
      <c r="IIG1641" s="5"/>
      <c r="IIH1641" s="5"/>
      <c r="III1641" s="5"/>
      <c r="IIJ1641" s="5"/>
      <c r="IIK1641" s="5"/>
      <c r="IIL1641" s="5"/>
      <c r="IIM1641" s="5"/>
      <c r="IIN1641" s="5"/>
      <c r="IIO1641" s="5"/>
      <c r="IIP1641" s="5"/>
      <c r="IIQ1641" s="5"/>
      <c r="IIR1641" s="5"/>
      <c r="IIS1641" s="5"/>
      <c r="IIT1641" s="5"/>
      <c r="IIU1641" s="5"/>
      <c r="IIV1641" s="5"/>
      <c r="IIW1641" s="5"/>
      <c r="IIX1641" s="5"/>
      <c r="IIY1641" s="5"/>
      <c r="IIZ1641" s="5"/>
      <c r="IJA1641" s="5"/>
      <c r="IJB1641" s="5"/>
      <c r="IJC1641" s="5"/>
      <c r="IJD1641" s="5"/>
      <c r="IJE1641" s="5"/>
      <c r="IJF1641" s="5"/>
      <c r="IJG1641" s="5"/>
      <c r="IJH1641" s="5"/>
      <c r="IJI1641" s="5"/>
      <c r="IJJ1641" s="5"/>
      <c r="IJK1641" s="5"/>
      <c r="IJL1641" s="5"/>
      <c r="IJM1641" s="5"/>
      <c r="IJN1641" s="5"/>
      <c r="IJO1641" s="5"/>
      <c r="IJP1641" s="5"/>
      <c r="IJQ1641" s="5"/>
      <c r="IJR1641" s="5"/>
      <c r="IJS1641" s="5"/>
      <c r="IJT1641" s="5"/>
      <c r="IJU1641" s="5"/>
      <c r="IJV1641" s="5"/>
      <c r="IJW1641" s="5"/>
      <c r="IJX1641" s="5"/>
      <c r="IJY1641" s="5"/>
      <c r="IJZ1641" s="5"/>
      <c r="IKA1641" s="5"/>
      <c r="IKB1641" s="5"/>
      <c r="IKC1641" s="5"/>
      <c r="IKD1641" s="5"/>
      <c r="IKE1641" s="5"/>
      <c r="IKF1641" s="5"/>
      <c r="IKG1641" s="5"/>
      <c r="IKH1641" s="5"/>
      <c r="IKI1641" s="5"/>
      <c r="IKJ1641" s="5"/>
      <c r="IKK1641" s="5"/>
      <c r="IKL1641" s="5"/>
      <c r="IKM1641" s="5"/>
      <c r="IKN1641" s="5"/>
      <c r="IKO1641" s="5"/>
      <c r="IKP1641" s="5"/>
      <c r="IKQ1641" s="5"/>
      <c r="IKR1641" s="5"/>
      <c r="IKS1641" s="5"/>
      <c r="IKT1641" s="5"/>
      <c r="IKU1641" s="5"/>
      <c r="IKV1641" s="5"/>
      <c r="IKW1641" s="5"/>
      <c r="IKX1641" s="5"/>
      <c r="IKY1641" s="5"/>
      <c r="IKZ1641" s="5"/>
      <c r="ILA1641" s="5"/>
      <c r="ILB1641" s="5"/>
      <c r="ILC1641" s="5"/>
      <c r="ILD1641" s="5"/>
      <c r="ILE1641" s="5"/>
      <c r="ILF1641" s="5"/>
      <c r="ILG1641" s="5"/>
      <c r="ILH1641" s="5"/>
      <c r="ILI1641" s="5"/>
      <c r="ILJ1641" s="5"/>
      <c r="ILK1641" s="5"/>
      <c r="ILL1641" s="5"/>
      <c r="ILM1641" s="5"/>
      <c r="ILN1641" s="5"/>
      <c r="ILO1641" s="5"/>
      <c r="ILP1641" s="5"/>
      <c r="ILQ1641" s="5"/>
      <c r="ILR1641" s="5"/>
      <c r="ILS1641" s="5"/>
      <c r="ILT1641" s="5"/>
      <c r="ILU1641" s="5"/>
      <c r="ILV1641" s="5"/>
      <c r="ILW1641" s="5"/>
      <c r="ILX1641" s="5"/>
      <c r="ILY1641" s="5"/>
      <c r="ILZ1641" s="5"/>
      <c r="IMA1641" s="5"/>
      <c r="IMB1641" s="5"/>
      <c r="IMC1641" s="5"/>
      <c r="IMD1641" s="5"/>
      <c r="IME1641" s="5"/>
      <c r="IMF1641" s="5"/>
      <c r="IMG1641" s="5"/>
      <c r="IMH1641" s="5"/>
      <c r="IMI1641" s="5"/>
      <c r="IMJ1641" s="5"/>
      <c r="IMK1641" s="5"/>
      <c r="IML1641" s="5"/>
      <c r="IMM1641" s="5"/>
      <c r="IMN1641" s="5"/>
      <c r="IMO1641" s="5"/>
      <c r="IMP1641" s="5"/>
      <c r="IMQ1641" s="5"/>
      <c r="IMR1641" s="5"/>
      <c r="IMS1641" s="5"/>
      <c r="IMT1641" s="5"/>
      <c r="IMU1641" s="5"/>
      <c r="IMV1641" s="5"/>
      <c r="IMW1641" s="5"/>
      <c r="IMX1641" s="5"/>
      <c r="IMY1641" s="5"/>
      <c r="IMZ1641" s="5"/>
      <c r="INA1641" s="5"/>
      <c r="INB1641" s="5"/>
      <c r="INC1641" s="5"/>
      <c r="IND1641" s="5"/>
      <c r="INE1641" s="5"/>
      <c r="INF1641" s="5"/>
      <c r="ING1641" s="5"/>
      <c r="INH1641" s="5"/>
      <c r="INI1641" s="5"/>
      <c r="INJ1641" s="5"/>
      <c r="INK1641" s="5"/>
      <c r="INL1641" s="5"/>
      <c r="INM1641" s="5"/>
      <c r="INN1641" s="5"/>
      <c r="INO1641" s="5"/>
      <c r="INP1641" s="5"/>
      <c r="INQ1641" s="5"/>
      <c r="INR1641" s="5"/>
      <c r="INS1641" s="5"/>
      <c r="INT1641" s="5"/>
      <c r="INU1641" s="5"/>
      <c r="INV1641" s="5"/>
      <c r="INW1641" s="5"/>
      <c r="INX1641" s="5"/>
      <c r="INY1641" s="5"/>
      <c r="INZ1641" s="5"/>
      <c r="IOA1641" s="5"/>
      <c r="IOB1641" s="5"/>
      <c r="IOC1641" s="5"/>
      <c r="IOD1641" s="5"/>
      <c r="IOE1641" s="5"/>
      <c r="IOF1641" s="5"/>
      <c r="IOG1641" s="5"/>
      <c r="IOH1641" s="5"/>
      <c r="IOI1641" s="5"/>
      <c r="IOJ1641" s="5"/>
      <c r="IOK1641" s="5"/>
      <c r="IOL1641" s="5"/>
      <c r="IOM1641" s="5"/>
      <c r="ION1641" s="5"/>
      <c r="IOO1641" s="5"/>
      <c r="IOP1641" s="5"/>
      <c r="IOQ1641" s="5"/>
      <c r="IOR1641" s="5"/>
      <c r="IOS1641" s="5"/>
      <c r="IOT1641" s="5"/>
      <c r="IOU1641" s="5"/>
      <c r="IOV1641" s="5"/>
      <c r="IOW1641" s="5"/>
      <c r="IOX1641" s="5"/>
      <c r="IOY1641" s="5"/>
      <c r="IOZ1641" s="5"/>
      <c r="IPA1641" s="5"/>
      <c r="IPB1641" s="5"/>
      <c r="IPC1641" s="5"/>
      <c r="IPD1641" s="5"/>
      <c r="IPE1641" s="5"/>
      <c r="IPF1641" s="5"/>
      <c r="IPG1641" s="5"/>
      <c r="IPH1641" s="5"/>
      <c r="IPI1641" s="5"/>
      <c r="IPJ1641" s="5"/>
      <c r="IPK1641" s="5"/>
      <c r="IPL1641" s="5"/>
      <c r="IPM1641" s="5"/>
      <c r="IPN1641" s="5"/>
      <c r="IPO1641" s="5"/>
      <c r="IPP1641" s="5"/>
      <c r="IPQ1641" s="5"/>
      <c r="IPR1641" s="5"/>
      <c r="IPS1641" s="5"/>
      <c r="IPT1641" s="5"/>
      <c r="IPU1641" s="5"/>
      <c r="IPV1641" s="5"/>
      <c r="IPW1641" s="5"/>
      <c r="IPX1641" s="5"/>
      <c r="IPY1641" s="5"/>
      <c r="IPZ1641" s="5"/>
      <c r="IQA1641" s="5"/>
      <c r="IQB1641" s="5"/>
      <c r="IQC1641" s="5"/>
      <c r="IQD1641" s="5"/>
      <c r="IQE1641" s="5"/>
      <c r="IQF1641" s="5"/>
      <c r="IQG1641" s="5"/>
      <c r="IQH1641" s="5"/>
      <c r="IQI1641" s="5"/>
      <c r="IQJ1641" s="5"/>
      <c r="IQK1641" s="5"/>
      <c r="IQL1641" s="5"/>
      <c r="IQM1641" s="5"/>
      <c r="IQN1641" s="5"/>
      <c r="IQO1641" s="5"/>
      <c r="IQP1641" s="5"/>
      <c r="IQQ1641" s="5"/>
      <c r="IQR1641" s="5"/>
      <c r="IQS1641" s="5"/>
      <c r="IQT1641" s="5"/>
      <c r="IQU1641" s="5"/>
      <c r="IQV1641" s="5"/>
      <c r="IQW1641" s="5"/>
      <c r="IQX1641" s="5"/>
      <c r="IQY1641" s="5"/>
      <c r="IQZ1641" s="5"/>
      <c r="IRA1641" s="5"/>
      <c r="IRB1641" s="5"/>
      <c r="IRC1641" s="5"/>
      <c r="IRD1641" s="5"/>
      <c r="IRE1641" s="5"/>
      <c r="IRF1641" s="5"/>
      <c r="IRG1641" s="5"/>
      <c r="IRH1641" s="5"/>
      <c r="IRI1641" s="5"/>
      <c r="IRJ1641" s="5"/>
      <c r="IRK1641" s="5"/>
      <c r="IRL1641" s="5"/>
      <c r="IRM1641" s="5"/>
      <c r="IRN1641" s="5"/>
      <c r="IRO1641" s="5"/>
      <c r="IRP1641" s="5"/>
      <c r="IRQ1641" s="5"/>
      <c r="IRR1641" s="5"/>
      <c r="IRS1641" s="5"/>
      <c r="IRT1641" s="5"/>
      <c r="IRU1641" s="5"/>
      <c r="IRV1641" s="5"/>
      <c r="IRW1641" s="5"/>
      <c r="IRX1641" s="5"/>
      <c r="IRY1641" s="5"/>
      <c r="IRZ1641" s="5"/>
      <c r="ISA1641" s="5"/>
      <c r="ISB1641" s="5"/>
      <c r="ISC1641" s="5"/>
      <c r="ISD1641" s="5"/>
      <c r="ISE1641" s="5"/>
      <c r="ISF1641" s="5"/>
      <c r="ISG1641" s="5"/>
      <c r="ISH1641" s="5"/>
      <c r="ISI1641" s="5"/>
      <c r="ISJ1641" s="5"/>
      <c r="ISK1641" s="5"/>
      <c r="ISL1641" s="5"/>
      <c r="ISM1641" s="5"/>
      <c r="ISN1641" s="5"/>
      <c r="ISO1641" s="5"/>
      <c r="ISP1641" s="5"/>
      <c r="ISQ1641" s="5"/>
      <c r="ISR1641" s="5"/>
      <c r="ISS1641" s="5"/>
      <c r="IST1641" s="5"/>
      <c r="ISU1641" s="5"/>
      <c r="ISV1641" s="5"/>
      <c r="ISW1641" s="5"/>
      <c r="ISX1641" s="5"/>
      <c r="ISY1641" s="5"/>
      <c r="ISZ1641" s="5"/>
      <c r="ITA1641" s="5"/>
      <c r="ITB1641" s="5"/>
      <c r="ITC1641" s="5"/>
      <c r="ITD1641" s="5"/>
      <c r="ITE1641" s="5"/>
      <c r="ITF1641" s="5"/>
      <c r="ITG1641" s="5"/>
      <c r="ITH1641" s="5"/>
      <c r="ITI1641" s="5"/>
      <c r="ITJ1641" s="5"/>
      <c r="ITK1641" s="5"/>
      <c r="ITL1641" s="5"/>
      <c r="ITM1641" s="5"/>
      <c r="ITN1641" s="5"/>
      <c r="ITO1641" s="5"/>
      <c r="ITP1641" s="5"/>
      <c r="ITQ1641" s="5"/>
      <c r="ITR1641" s="5"/>
      <c r="ITS1641" s="5"/>
      <c r="ITT1641" s="5"/>
      <c r="ITU1641" s="5"/>
      <c r="ITV1641" s="5"/>
      <c r="ITW1641" s="5"/>
      <c r="ITX1641" s="5"/>
      <c r="ITY1641" s="5"/>
      <c r="ITZ1641" s="5"/>
      <c r="IUA1641" s="5"/>
      <c r="IUB1641" s="5"/>
      <c r="IUC1641" s="5"/>
      <c r="IUD1641" s="5"/>
      <c r="IUE1641" s="5"/>
      <c r="IUF1641" s="5"/>
      <c r="IUG1641" s="5"/>
      <c r="IUH1641" s="5"/>
      <c r="IUI1641" s="5"/>
      <c r="IUJ1641" s="5"/>
      <c r="IUK1641" s="5"/>
      <c r="IUL1641" s="5"/>
      <c r="IUM1641" s="5"/>
      <c r="IUN1641" s="5"/>
      <c r="IUO1641" s="5"/>
      <c r="IUP1641" s="5"/>
      <c r="IUQ1641" s="5"/>
      <c r="IUR1641" s="5"/>
      <c r="IUS1641" s="5"/>
      <c r="IUT1641" s="5"/>
      <c r="IUU1641" s="5"/>
      <c r="IUV1641" s="5"/>
      <c r="IUW1641" s="5"/>
      <c r="IUX1641" s="5"/>
      <c r="IUY1641" s="5"/>
      <c r="IUZ1641" s="5"/>
      <c r="IVA1641" s="5"/>
      <c r="IVB1641" s="5"/>
      <c r="IVC1641" s="5"/>
      <c r="IVD1641" s="5"/>
      <c r="IVE1641" s="5"/>
      <c r="IVF1641" s="5"/>
      <c r="IVG1641" s="5"/>
      <c r="IVH1641" s="5"/>
      <c r="IVI1641" s="5"/>
      <c r="IVJ1641" s="5"/>
      <c r="IVK1641" s="5"/>
      <c r="IVL1641" s="5"/>
      <c r="IVM1641" s="5"/>
      <c r="IVN1641" s="5"/>
      <c r="IVO1641" s="5"/>
      <c r="IVP1641" s="5"/>
      <c r="IVQ1641" s="5"/>
      <c r="IVR1641" s="5"/>
      <c r="IVS1641" s="5"/>
      <c r="IVT1641" s="5"/>
      <c r="IVU1641" s="5"/>
      <c r="IVV1641" s="5"/>
      <c r="IVW1641" s="5"/>
      <c r="IVX1641" s="5"/>
      <c r="IVY1641" s="5"/>
      <c r="IVZ1641" s="5"/>
      <c r="IWA1641" s="5"/>
      <c r="IWB1641" s="5"/>
      <c r="IWC1641" s="5"/>
      <c r="IWD1641" s="5"/>
      <c r="IWE1641" s="5"/>
      <c r="IWF1641" s="5"/>
      <c r="IWG1641" s="5"/>
      <c r="IWH1641" s="5"/>
      <c r="IWI1641" s="5"/>
      <c r="IWJ1641" s="5"/>
      <c r="IWK1641" s="5"/>
      <c r="IWL1641" s="5"/>
      <c r="IWM1641" s="5"/>
      <c r="IWN1641" s="5"/>
      <c r="IWO1641" s="5"/>
      <c r="IWP1641" s="5"/>
      <c r="IWQ1641" s="5"/>
      <c r="IWR1641" s="5"/>
      <c r="IWS1641" s="5"/>
      <c r="IWT1641" s="5"/>
      <c r="IWU1641" s="5"/>
      <c r="IWV1641" s="5"/>
      <c r="IWW1641" s="5"/>
      <c r="IWX1641" s="5"/>
      <c r="IWY1641" s="5"/>
      <c r="IWZ1641" s="5"/>
      <c r="IXA1641" s="5"/>
      <c r="IXB1641" s="5"/>
      <c r="IXC1641" s="5"/>
      <c r="IXD1641" s="5"/>
      <c r="IXE1641" s="5"/>
      <c r="IXF1641" s="5"/>
      <c r="IXG1641" s="5"/>
      <c r="IXH1641" s="5"/>
      <c r="IXI1641" s="5"/>
      <c r="IXJ1641" s="5"/>
      <c r="IXK1641" s="5"/>
      <c r="IXL1641" s="5"/>
      <c r="IXM1641" s="5"/>
      <c r="IXN1641" s="5"/>
      <c r="IXO1641" s="5"/>
      <c r="IXP1641" s="5"/>
      <c r="IXQ1641" s="5"/>
      <c r="IXR1641" s="5"/>
      <c r="IXS1641" s="5"/>
      <c r="IXT1641" s="5"/>
      <c r="IXU1641" s="5"/>
      <c r="IXV1641" s="5"/>
      <c r="IXW1641" s="5"/>
      <c r="IXX1641" s="5"/>
      <c r="IXY1641" s="5"/>
      <c r="IXZ1641" s="5"/>
      <c r="IYA1641" s="5"/>
      <c r="IYB1641" s="5"/>
      <c r="IYC1641" s="5"/>
      <c r="IYD1641" s="5"/>
      <c r="IYE1641" s="5"/>
      <c r="IYF1641" s="5"/>
      <c r="IYG1641" s="5"/>
      <c r="IYH1641" s="5"/>
      <c r="IYI1641" s="5"/>
      <c r="IYJ1641" s="5"/>
      <c r="IYK1641" s="5"/>
      <c r="IYL1641" s="5"/>
      <c r="IYM1641" s="5"/>
      <c r="IYN1641" s="5"/>
      <c r="IYO1641" s="5"/>
      <c r="IYP1641" s="5"/>
      <c r="IYQ1641" s="5"/>
      <c r="IYR1641" s="5"/>
      <c r="IYS1641" s="5"/>
      <c r="IYT1641" s="5"/>
      <c r="IYU1641" s="5"/>
      <c r="IYV1641" s="5"/>
      <c r="IYW1641" s="5"/>
      <c r="IYX1641" s="5"/>
      <c r="IYY1641" s="5"/>
      <c r="IYZ1641" s="5"/>
      <c r="IZA1641" s="5"/>
      <c r="IZB1641" s="5"/>
      <c r="IZC1641" s="5"/>
      <c r="IZD1641" s="5"/>
      <c r="IZE1641" s="5"/>
      <c r="IZF1641" s="5"/>
      <c r="IZG1641" s="5"/>
      <c r="IZH1641" s="5"/>
      <c r="IZI1641" s="5"/>
      <c r="IZJ1641" s="5"/>
      <c r="IZK1641" s="5"/>
      <c r="IZL1641" s="5"/>
      <c r="IZM1641" s="5"/>
      <c r="IZN1641" s="5"/>
      <c r="IZO1641" s="5"/>
      <c r="IZP1641" s="5"/>
      <c r="IZQ1641" s="5"/>
      <c r="IZR1641" s="5"/>
      <c r="IZS1641" s="5"/>
      <c r="IZT1641" s="5"/>
      <c r="IZU1641" s="5"/>
      <c r="IZV1641" s="5"/>
      <c r="IZW1641" s="5"/>
      <c r="IZX1641" s="5"/>
      <c r="IZY1641" s="5"/>
      <c r="IZZ1641" s="5"/>
      <c r="JAA1641" s="5"/>
      <c r="JAB1641" s="5"/>
      <c r="JAC1641" s="5"/>
      <c r="JAD1641" s="5"/>
      <c r="JAE1641" s="5"/>
      <c r="JAF1641" s="5"/>
      <c r="JAG1641" s="5"/>
      <c r="JAH1641" s="5"/>
      <c r="JAI1641" s="5"/>
      <c r="JAJ1641" s="5"/>
      <c r="JAK1641" s="5"/>
      <c r="JAL1641" s="5"/>
      <c r="JAM1641" s="5"/>
      <c r="JAN1641" s="5"/>
      <c r="JAO1641" s="5"/>
      <c r="JAP1641" s="5"/>
      <c r="JAQ1641" s="5"/>
      <c r="JAR1641" s="5"/>
      <c r="JAS1641" s="5"/>
      <c r="JAT1641" s="5"/>
      <c r="JAU1641" s="5"/>
      <c r="JAV1641" s="5"/>
      <c r="JAW1641" s="5"/>
      <c r="JAX1641" s="5"/>
      <c r="JAY1641" s="5"/>
      <c r="JAZ1641" s="5"/>
      <c r="JBA1641" s="5"/>
      <c r="JBB1641" s="5"/>
      <c r="JBC1641" s="5"/>
      <c r="JBD1641" s="5"/>
      <c r="JBE1641" s="5"/>
      <c r="JBF1641" s="5"/>
      <c r="JBG1641" s="5"/>
      <c r="JBH1641" s="5"/>
      <c r="JBI1641" s="5"/>
      <c r="JBJ1641" s="5"/>
      <c r="JBK1641" s="5"/>
      <c r="JBL1641" s="5"/>
      <c r="JBM1641" s="5"/>
      <c r="JBN1641" s="5"/>
      <c r="JBO1641" s="5"/>
      <c r="JBP1641" s="5"/>
      <c r="JBQ1641" s="5"/>
      <c r="JBR1641" s="5"/>
      <c r="JBS1641" s="5"/>
      <c r="JBT1641" s="5"/>
      <c r="JBU1641" s="5"/>
      <c r="JBV1641" s="5"/>
      <c r="JBW1641" s="5"/>
      <c r="JBX1641" s="5"/>
      <c r="JBY1641" s="5"/>
      <c r="JBZ1641" s="5"/>
      <c r="JCA1641" s="5"/>
      <c r="JCB1641" s="5"/>
      <c r="JCC1641" s="5"/>
      <c r="JCD1641" s="5"/>
      <c r="JCE1641" s="5"/>
      <c r="JCF1641" s="5"/>
      <c r="JCG1641" s="5"/>
      <c r="JCH1641" s="5"/>
      <c r="JCI1641" s="5"/>
      <c r="JCJ1641" s="5"/>
      <c r="JCK1641" s="5"/>
      <c r="JCL1641" s="5"/>
      <c r="JCM1641" s="5"/>
      <c r="JCN1641" s="5"/>
      <c r="JCO1641" s="5"/>
      <c r="JCP1641" s="5"/>
      <c r="JCQ1641" s="5"/>
      <c r="JCR1641" s="5"/>
      <c r="JCS1641" s="5"/>
      <c r="JCT1641" s="5"/>
      <c r="JCU1641" s="5"/>
      <c r="JCV1641" s="5"/>
      <c r="JCW1641" s="5"/>
      <c r="JCX1641" s="5"/>
      <c r="JCY1641" s="5"/>
      <c r="JCZ1641" s="5"/>
      <c r="JDA1641" s="5"/>
      <c r="JDB1641" s="5"/>
      <c r="JDC1641" s="5"/>
      <c r="JDD1641" s="5"/>
      <c r="JDE1641" s="5"/>
      <c r="JDF1641" s="5"/>
      <c r="JDG1641" s="5"/>
      <c r="JDH1641" s="5"/>
      <c r="JDI1641" s="5"/>
      <c r="JDJ1641" s="5"/>
      <c r="JDK1641" s="5"/>
      <c r="JDL1641" s="5"/>
      <c r="JDM1641" s="5"/>
      <c r="JDN1641" s="5"/>
      <c r="JDO1641" s="5"/>
      <c r="JDP1641" s="5"/>
      <c r="JDQ1641" s="5"/>
      <c r="JDR1641" s="5"/>
      <c r="JDS1641" s="5"/>
      <c r="JDT1641" s="5"/>
      <c r="JDU1641" s="5"/>
      <c r="JDV1641" s="5"/>
      <c r="JDW1641" s="5"/>
      <c r="JDX1641" s="5"/>
      <c r="JDY1641" s="5"/>
      <c r="JDZ1641" s="5"/>
      <c r="JEA1641" s="5"/>
      <c r="JEB1641" s="5"/>
      <c r="JEC1641" s="5"/>
      <c r="JED1641" s="5"/>
      <c r="JEE1641" s="5"/>
      <c r="JEF1641" s="5"/>
      <c r="JEG1641" s="5"/>
      <c r="JEH1641" s="5"/>
      <c r="JEI1641" s="5"/>
      <c r="JEJ1641" s="5"/>
      <c r="JEK1641" s="5"/>
      <c r="JEL1641" s="5"/>
      <c r="JEM1641" s="5"/>
      <c r="JEN1641" s="5"/>
      <c r="JEO1641" s="5"/>
      <c r="JEP1641" s="5"/>
      <c r="JEQ1641" s="5"/>
      <c r="JER1641" s="5"/>
      <c r="JES1641" s="5"/>
      <c r="JET1641" s="5"/>
      <c r="JEU1641" s="5"/>
      <c r="JEV1641" s="5"/>
      <c r="JEW1641" s="5"/>
      <c r="JEX1641" s="5"/>
      <c r="JEY1641" s="5"/>
      <c r="JEZ1641" s="5"/>
      <c r="JFA1641" s="5"/>
      <c r="JFB1641" s="5"/>
      <c r="JFC1641" s="5"/>
      <c r="JFD1641" s="5"/>
      <c r="JFE1641" s="5"/>
      <c r="JFF1641" s="5"/>
      <c r="JFG1641" s="5"/>
      <c r="JFH1641" s="5"/>
      <c r="JFI1641" s="5"/>
      <c r="JFJ1641" s="5"/>
      <c r="JFK1641" s="5"/>
      <c r="JFL1641" s="5"/>
      <c r="JFM1641" s="5"/>
      <c r="JFN1641" s="5"/>
      <c r="JFO1641" s="5"/>
      <c r="JFP1641" s="5"/>
      <c r="JFQ1641" s="5"/>
      <c r="JFR1641" s="5"/>
      <c r="JFS1641" s="5"/>
      <c r="JFT1641" s="5"/>
      <c r="JFU1641" s="5"/>
      <c r="JFV1641" s="5"/>
      <c r="JFW1641" s="5"/>
      <c r="JFX1641" s="5"/>
      <c r="JFY1641" s="5"/>
      <c r="JFZ1641" s="5"/>
      <c r="JGA1641" s="5"/>
      <c r="JGB1641" s="5"/>
      <c r="JGC1641" s="5"/>
      <c r="JGD1641" s="5"/>
      <c r="JGE1641" s="5"/>
      <c r="JGF1641" s="5"/>
      <c r="JGG1641" s="5"/>
      <c r="JGH1641" s="5"/>
      <c r="JGI1641" s="5"/>
      <c r="JGJ1641" s="5"/>
      <c r="JGK1641" s="5"/>
      <c r="JGL1641" s="5"/>
      <c r="JGM1641" s="5"/>
      <c r="JGN1641" s="5"/>
      <c r="JGO1641" s="5"/>
      <c r="JGP1641" s="5"/>
      <c r="JGQ1641" s="5"/>
      <c r="JGR1641" s="5"/>
      <c r="JGS1641" s="5"/>
      <c r="JGT1641" s="5"/>
      <c r="JGU1641" s="5"/>
      <c r="JGV1641" s="5"/>
      <c r="JGW1641" s="5"/>
      <c r="JGX1641" s="5"/>
      <c r="JGY1641" s="5"/>
      <c r="JGZ1641" s="5"/>
      <c r="JHA1641" s="5"/>
      <c r="JHB1641" s="5"/>
      <c r="JHC1641" s="5"/>
      <c r="JHD1641" s="5"/>
      <c r="JHE1641" s="5"/>
      <c r="JHF1641" s="5"/>
      <c r="JHG1641" s="5"/>
      <c r="JHH1641" s="5"/>
      <c r="JHI1641" s="5"/>
      <c r="JHJ1641" s="5"/>
      <c r="JHK1641" s="5"/>
      <c r="JHL1641" s="5"/>
      <c r="JHM1641" s="5"/>
      <c r="JHN1641" s="5"/>
      <c r="JHO1641" s="5"/>
      <c r="JHP1641" s="5"/>
      <c r="JHQ1641" s="5"/>
      <c r="JHR1641" s="5"/>
      <c r="JHS1641" s="5"/>
      <c r="JHT1641" s="5"/>
      <c r="JHU1641" s="5"/>
      <c r="JHV1641" s="5"/>
      <c r="JHW1641" s="5"/>
      <c r="JHX1641" s="5"/>
      <c r="JHY1641" s="5"/>
      <c r="JHZ1641" s="5"/>
      <c r="JIA1641" s="5"/>
      <c r="JIB1641" s="5"/>
      <c r="JIC1641" s="5"/>
      <c r="JID1641" s="5"/>
      <c r="JIE1641" s="5"/>
      <c r="JIF1641" s="5"/>
      <c r="JIG1641" s="5"/>
      <c r="JIH1641" s="5"/>
      <c r="JII1641" s="5"/>
      <c r="JIJ1641" s="5"/>
      <c r="JIK1641" s="5"/>
      <c r="JIL1641" s="5"/>
      <c r="JIM1641" s="5"/>
      <c r="JIN1641" s="5"/>
      <c r="JIO1641" s="5"/>
      <c r="JIP1641" s="5"/>
      <c r="JIQ1641" s="5"/>
      <c r="JIR1641" s="5"/>
      <c r="JIS1641" s="5"/>
      <c r="JIT1641" s="5"/>
      <c r="JIU1641" s="5"/>
      <c r="JIV1641" s="5"/>
      <c r="JIW1641" s="5"/>
      <c r="JIX1641" s="5"/>
      <c r="JIY1641" s="5"/>
      <c r="JIZ1641" s="5"/>
      <c r="JJA1641" s="5"/>
      <c r="JJB1641" s="5"/>
      <c r="JJC1641" s="5"/>
      <c r="JJD1641" s="5"/>
      <c r="JJE1641" s="5"/>
      <c r="JJF1641" s="5"/>
      <c r="JJG1641" s="5"/>
      <c r="JJH1641" s="5"/>
      <c r="JJI1641" s="5"/>
      <c r="JJJ1641" s="5"/>
      <c r="JJK1641" s="5"/>
      <c r="JJL1641" s="5"/>
      <c r="JJM1641" s="5"/>
      <c r="JJN1641" s="5"/>
      <c r="JJO1641" s="5"/>
      <c r="JJP1641" s="5"/>
      <c r="JJQ1641" s="5"/>
      <c r="JJR1641" s="5"/>
      <c r="JJS1641" s="5"/>
      <c r="JJT1641" s="5"/>
      <c r="JJU1641" s="5"/>
      <c r="JJV1641" s="5"/>
      <c r="JJW1641" s="5"/>
      <c r="JJX1641" s="5"/>
      <c r="JJY1641" s="5"/>
      <c r="JJZ1641" s="5"/>
      <c r="JKA1641" s="5"/>
      <c r="JKB1641" s="5"/>
      <c r="JKC1641" s="5"/>
      <c r="JKD1641" s="5"/>
      <c r="JKE1641" s="5"/>
      <c r="JKF1641" s="5"/>
      <c r="JKG1641" s="5"/>
      <c r="JKH1641" s="5"/>
      <c r="JKI1641" s="5"/>
      <c r="JKJ1641" s="5"/>
      <c r="JKK1641" s="5"/>
      <c r="JKL1641" s="5"/>
      <c r="JKM1641" s="5"/>
      <c r="JKN1641" s="5"/>
      <c r="JKO1641" s="5"/>
      <c r="JKP1641" s="5"/>
      <c r="JKQ1641" s="5"/>
      <c r="JKR1641" s="5"/>
      <c r="JKS1641" s="5"/>
      <c r="JKT1641" s="5"/>
      <c r="JKU1641" s="5"/>
      <c r="JKV1641" s="5"/>
      <c r="JKW1641" s="5"/>
      <c r="JKX1641" s="5"/>
      <c r="JKY1641" s="5"/>
      <c r="JKZ1641" s="5"/>
      <c r="JLA1641" s="5"/>
      <c r="JLB1641" s="5"/>
      <c r="JLC1641" s="5"/>
      <c r="JLD1641" s="5"/>
      <c r="JLE1641" s="5"/>
      <c r="JLF1641" s="5"/>
      <c r="JLG1641" s="5"/>
      <c r="JLH1641" s="5"/>
      <c r="JLI1641" s="5"/>
      <c r="JLJ1641" s="5"/>
      <c r="JLK1641" s="5"/>
      <c r="JLL1641" s="5"/>
      <c r="JLM1641" s="5"/>
      <c r="JLN1641" s="5"/>
      <c r="JLO1641" s="5"/>
      <c r="JLP1641" s="5"/>
      <c r="JLQ1641" s="5"/>
      <c r="JLR1641" s="5"/>
      <c r="JLS1641" s="5"/>
      <c r="JLT1641" s="5"/>
      <c r="JLU1641" s="5"/>
      <c r="JLV1641" s="5"/>
      <c r="JLW1641" s="5"/>
      <c r="JLX1641" s="5"/>
      <c r="JLY1641" s="5"/>
      <c r="JLZ1641" s="5"/>
      <c r="JMA1641" s="5"/>
      <c r="JMB1641" s="5"/>
      <c r="JMC1641" s="5"/>
      <c r="JMD1641" s="5"/>
      <c r="JME1641" s="5"/>
      <c r="JMF1641" s="5"/>
      <c r="JMG1641" s="5"/>
      <c r="JMH1641" s="5"/>
      <c r="JMI1641" s="5"/>
      <c r="JMJ1641" s="5"/>
      <c r="JMK1641" s="5"/>
      <c r="JML1641" s="5"/>
      <c r="JMM1641" s="5"/>
      <c r="JMN1641" s="5"/>
      <c r="JMO1641" s="5"/>
      <c r="JMP1641" s="5"/>
      <c r="JMQ1641" s="5"/>
      <c r="JMR1641" s="5"/>
      <c r="JMS1641" s="5"/>
      <c r="JMT1641" s="5"/>
      <c r="JMU1641" s="5"/>
      <c r="JMV1641" s="5"/>
      <c r="JMW1641" s="5"/>
      <c r="JMX1641" s="5"/>
      <c r="JMY1641" s="5"/>
      <c r="JMZ1641" s="5"/>
      <c r="JNA1641" s="5"/>
      <c r="JNB1641" s="5"/>
      <c r="JNC1641" s="5"/>
      <c r="JND1641" s="5"/>
      <c r="JNE1641" s="5"/>
      <c r="JNF1641" s="5"/>
      <c r="JNG1641" s="5"/>
      <c r="JNH1641" s="5"/>
      <c r="JNI1641" s="5"/>
      <c r="JNJ1641" s="5"/>
      <c r="JNK1641" s="5"/>
      <c r="JNL1641" s="5"/>
      <c r="JNM1641" s="5"/>
      <c r="JNN1641" s="5"/>
      <c r="JNO1641" s="5"/>
      <c r="JNP1641" s="5"/>
      <c r="JNQ1641" s="5"/>
      <c r="JNR1641" s="5"/>
      <c r="JNS1641" s="5"/>
      <c r="JNT1641" s="5"/>
      <c r="JNU1641" s="5"/>
      <c r="JNV1641" s="5"/>
      <c r="JNW1641" s="5"/>
      <c r="JNX1641" s="5"/>
      <c r="JNY1641" s="5"/>
      <c r="JNZ1641" s="5"/>
      <c r="JOA1641" s="5"/>
      <c r="JOB1641" s="5"/>
      <c r="JOC1641" s="5"/>
      <c r="JOD1641" s="5"/>
      <c r="JOE1641" s="5"/>
      <c r="JOF1641" s="5"/>
      <c r="JOG1641" s="5"/>
      <c r="JOH1641" s="5"/>
      <c r="JOI1641" s="5"/>
      <c r="JOJ1641" s="5"/>
      <c r="JOK1641" s="5"/>
      <c r="JOL1641" s="5"/>
      <c r="JOM1641" s="5"/>
      <c r="JON1641" s="5"/>
      <c r="JOO1641" s="5"/>
      <c r="JOP1641" s="5"/>
      <c r="JOQ1641" s="5"/>
      <c r="JOR1641" s="5"/>
      <c r="JOS1641" s="5"/>
      <c r="JOT1641" s="5"/>
      <c r="JOU1641" s="5"/>
      <c r="JOV1641" s="5"/>
      <c r="JOW1641" s="5"/>
      <c r="JOX1641" s="5"/>
      <c r="JOY1641" s="5"/>
      <c r="JOZ1641" s="5"/>
      <c r="JPA1641" s="5"/>
      <c r="JPB1641" s="5"/>
      <c r="JPC1641" s="5"/>
      <c r="JPD1641" s="5"/>
      <c r="JPE1641" s="5"/>
      <c r="JPF1641" s="5"/>
      <c r="JPG1641" s="5"/>
      <c r="JPH1641" s="5"/>
      <c r="JPI1641" s="5"/>
      <c r="JPJ1641" s="5"/>
      <c r="JPK1641" s="5"/>
      <c r="JPL1641" s="5"/>
      <c r="JPM1641" s="5"/>
      <c r="JPN1641" s="5"/>
      <c r="JPO1641" s="5"/>
      <c r="JPP1641" s="5"/>
      <c r="JPQ1641" s="5"/>
      <c r="JPR1641" s="5"/>
      <c r="JPS1641" s="5"/>
      <c r="JPT1641" s="5"/>
      <c r="JPU1641" s="5"/>
      <c r="JPV1641" s="5"/>
      <c r="JPW1641" s="5"/>
      <c r="JPX1641" s="5"/>
      <c r="JPY1641" s="5"/>
      <c r="JPZ1641" s="5"/>
      <c r="JQA1641" s="5"/>
      <c r="JQB1641" s="5"/>
      <c r="JQC1641" s="5"/>
      <c r="JQD1641" s="5"/>
      <c r="JQE1641" s="5"/>
      <c r="JQF1641" s="5"/>
      <c r="JQG1641" s="5"/>
      <c r="JQH1641" s="5"/>
      <c r="JQI1641" s="5"/>
      <c r="JQJ1641" s="5"/>
      <c r="JQK1641" s="5"/>
      <c r="JQL1641" s="5"/>
      <c r="JQM1641" s="5"/>
      <c r="JQN1641" s="5"/>
      <c r="JQO1641" s="5"/>
      <c r="JQP1641" s="5"/>
      <c r="JQQ1641" s="5"/>
      <c r="JQR1641" s="5"/>
      <c r="JQS1641" s="5"/>
      <c r="JQT1641" s="5"/>
      <c r="JQU1641" s="5"/>
      <c r="JQV1641" s="5"/>
      <c r="JQW1641" s="5"/>
      <c r="JQX1641" s="5"/>
      <c r="JQY1641" s="5"/>
      <c r="JQZ1641" s="5"/>
      <c r="JRA1641" s="5"/>
      <c r="JRB1641" s="5"/>
      <c r="JRC1641" s="5"/>
      <c r="JRD1641" s="5"/>
      <c r="JRE1641" s="5"/>
      <c r="JRF1641" s="5"/>
      <c r="JRG1641" s="5"/>
      <c r="JRH1641" s="5"/>
      <c r="JRI1641" s="5"/>
      <c r="JRJ1641" s="5"/>
      <c r="JRK1641" s="5"/>
      <c r="JRL1641" s="5"/>
      <c r="JRM1641" s="5"/>
      <c r="JRN1641" s="5"/>
      <c r="JRO1641" s="5"/>
      <c r="JRP1641" s="5"/>
      <c r="JRQ1641" s="5"/>
      <c r="JRR1641" s="5"/>
      <c r="JRS1641" s="5"/>
      <c r="JRT1641" s="5"/>
      <c r="JRU1641" s="5"/>
      <c r="JRV1641" s="5"/>
      <c r="JRW1641" s="5"/>
      <c r="JRX1641" s="5"/>
      <c r="JRY1641" s="5"/>
      <c r="JRZ1641" s="5"/>
      <c r="JSA1641" s="5"/>
      <c r="JSB1641" s="5"/>
      <c r="JSC1641" s="5"/>
      <c r="JSD1641" s="5"/>
      <c r="JSE1641" s="5"/>
      <c r="JSF1641" s="5"/>
      <c r="JSG1641" s="5"/>
      <c r="JSH1641" s="5"/>
      <c r="JSI1641" s="5"/>
      <c r="JSJ1641" s="5"/>
      <c r="JSK1641" s="5"/>
      <c r="JSL1641" s="5"/>
      <c r="JSM1641" s="5"/>
      <c r="JSN1641" s="5"/>
      <c r="JSO1641" s="5"/>
      <c r="JSP1641" s="5"/>
      <c r="JSQ1641" s="5"/>
      <c r="JSR1641" s="5"/>
      <c r="JSS1641" s="5"/>
      <c r="JST1641" s="5"/>
      <c r="JSU1641" s="5"/>
      <c r="JSV1641" s="5"/>
      <c r="JSW1641" s="5"/>
      <c r="JSX1641" s="5"/>
      <c r="JSY1641" s="5"/>
      <c r="JSZ1641" s="5"/>
      <c r="JTA1641" s="5"/>
      <c r="JTB1641" s="5"/>
      <c r="JTC1641" s="5"/>
      <c r="JTD1641" s="5"/>
      <c r="JTE1641" s="5"/>
      <c r="JTF1641" s="5"/>
      <c r="JTG1641" s="5"/>
      <c r="JTH1641" s="5"/>
      <c r="JTI1641" s="5"/>
      <c r="JTJ1641" s="5"/>
      <c r="JTK1641" s="5"/>
      <c r="JTL1641" s="5"/>
      <c r="JTM1641" s="5"/>
      <c r="JTN1641" s="5"/>
      <c r="JTO1641" s="5"/>
      <c r="JTP1641" s="5"/>
      <c r="JTQ1641" s="5"/>
      <c r="JTR1641" s="5"/>
      <c r="JTS1641" s="5"/>
      <c r="JTT1641" s="5"/>
      <c r="JTU1641" s="5"/>
      <c r="JTV1641" s="5"/>
      <c r="JTW1641" s="5"/>
      <c r="JTX1641" s="5"/>
      <c r="JTY1641" s="5"/>
      <c r="JTZ1641" s="5"/>
      <c r="JUA1641" s="5"/>
      <c r="JUB1641" s="5"/>
      <c r="JUC1641" s="5"/>
      <c r="JUD1641" s="5"/>
      <c r="JUE1641" s="5"/>
      <c r="JUF1641" s="5"/>
      <c r="JUG1641" s="5"/>
      <c r="JUH1641" s="5"/>
      <c r="JUI1641" s="5"/>
      <c r="JUJ1641" s="5"/>
      <c r="JUK1641" s="5"/>
      <c r="JUL1641" s="5"/>
      <c r="JUM1641" s="5"/>
      <c r="JUN1641" s="5"/>
      <c r="JUO1641" s="5"/>
      <c r="JUP1641" s="5"/>
      <c r="JUQ1641" s="5"/>
      <c r="JUR1641" s="5"/>
      <c r="JUS1641" s="5"/>
      <c r="JUT1641" s="5"/>
      <c r="JUU1641" s="5"/>
      <c r="JUV1641" s="5"/>
      <c r="JUW1641" s="5"/>
      <c r="JUX1641" s="5"/>
      <c r="JUY1641" s="5"/>
      <c r="JUZ1641" s="5"/>
      <c r="JVA1641" s="5"/>
      <c r="JVB1641" s="5"/>
      <c r="JVC1641" s="5"/>
      <c r="JVD1641" s="5"/>
      <c r="JVE1641" s="5"/>
      <c r="JVF1641" s="5"/>
      <c r="JVG1641" s="5"/>
      <c r="JVH1641" s="5"/>
      <c r="JVI1641" s="5"/>
      <c r="JVJ1641" s="5"/>
      <c r="JVK1641" s="5"/>
      <c r="JVL1641" s="5"/>
      <c r="JVM1641" s="5"/>
      <c r="JVN1641" s="5"/>
      <c r="JVO1641" s="5"/>
      <c r="JVP1641" s="5"/>
      <c r="JVQ1641" s="5"/>
      <c r="JVR1641" s="5"/>
      <c r="JVS1641" s="5"/>
      <c r="JVT1641" s="5"/>
      <c r="JVU1641" s="5"/>
      <c r="JVV1641" s="5"/>
      <c r="JVW1641" s="5"/>
      <c r="JVX1641" s="5"/>
      <c r="JVY1641" s="5"/>
      <c r="JVZ1641" s="5"/>
      <c r="JWA1641" s="5"/>
      <c r="JWB1641" s="5"/>
      <c r="JWC1641" s="5"/>
      <c r="JWD1641" s="5"/>
      <c r="JWE1641" s="5"/>
      <c r="JWF1641" s="5"/>
      <c r="JWG1641" s="5"/>
      <c r="JWH1641" s="5"/>
      <c r="JWI1641" s="5"/>
      <c r="JWJ1641" s="5"/>
      <c r="JWK1641" s="5"/>
      <c r="JWL1641" s="5"/>
      <c r="JWM1641" s="5"/>
      <c r="JWN1641" s="5"/>
      <c r="JWO1641" s="5"/>
      <c r="JWP1641" s="5"/>
      <c r="JWQ1641" s="5"/>
      <c r="JWR1641" s="5"/>
      <c r="JWS1641" s="5"/>
      <c r="JWT1641" s="5"/>
      <c r="JWU1641" s="5"/>
      <c r="JWV1641" s="5"/>
      <c r="JWW1641" s="5"/>
      <c r="JWX1641" s="5"/>
      <c r="JWY1641" s="5"/>
      <c r="JWZ1641" s="5"/>
      <c r="JXA1641" s="5"/>
      <c r="JXB1641" s="5"/>
      <c r="JXC1641" s="5"/>
      <c r="JXD1641" s="5"/>
      <c r="JXE1641" s="5"/>
      <c r="JXF1641" s="5"/>
      <c r="JXG1641" s="5"/>
      <c r="JXH1641" s="5"/>
      <c r="JXI1641" s="5"/>
      <c r="JXJ1641" s="5"/>
      <c r="JXK1641" s="5"/>
      <c r="JXL1641" s="5"/>
      <c r="JXM1641" s="5"/>
      <c r="JXN1641" s="5"/>
      <c r="JXO1641" s="5"/>
      <c r="JXP1641" s="5"/>
      <c r="JXQ1641" s="5"/>
      <c r="JXR1641" s="5"/>
      <c r="JXS1641" s="5"/>
      <c r="JXT1641" s="5"/>
      <c r="JXU1641" s="5"/>
      <c r="JXV1641" s="5"/>
      <c r="JXW1641" s="5"/>
      <c r="JXX1641" s="5"/>
      <c r="JXY1641" s="5"/>
      <c r="JXZ1641" s="5"/>
      <c r="JYA1641" s="5"/>
      <c r="JYB1641" s="5"/>
      <c r="JYC1641" s="5"/>
      <c r="JYD1641" s="5"/>
      <c r="JYE1641" s="5"/>
      <c r="JYF1641" s="5"/>
      <c r="JYG1641" s="5"/>
      <c r="JYH1641" s="5"/>
      <c r="JYI1641" s="5"/>
      <c r="JYJ1641" s="5"/>
      <c r="JYK1641" s="5"/>
      <c r="JYL1641" s="5"/>
      <c r="JYM1641" s="5"/>
      <c r="JYN1641" s="5"/>
      <c r="JYO1641" s="5"/>
      <c r="JYP1641" s="5"/>
      <c r="JYQ1641" s="5"/>
      <c r="JYR1641" s="5"/>
      <c r="JYS1641" s="5"/>
      <c r="JYT1641" s="5"/>
      <c r="JYU1641" s="5"/>
      <c r="JYV1641" s="5"/>
      <c r="JYW1641" s="5"/>
      <c r="JYX1641" s="5"/>
      <c r="JYY1641" s="5"/>
      <c r="JYZ1641" s="5"/>
      <c r="JZA1641" s="5"/>
      <c r="JZB1641" s="5"/>
      <c r="JZC1641" s="5"/>
      <c r="JZD1641" s="5"/>
      <c r="JZE1641" s="5"/>
      <c r="JZF1641" s="5"/>
      <c r="JZG1641" s="5"/>
      <c r="JZH1641" s="5"/>
      <c r="JZI1641" s="5"/>
      <c r="JZJ1641" s="5"/>
      <c r="JZK1641" s="5"/>
      <c r="JZL1641" s="5"/>
      <c r="JZM1641" s="5"/>
      <c r="JZN1641" s="5"/>
      <c r="JZO1641" s="5"/>
      <c r="JZP1641" s="5"/>
      <c r="JZQ1641" s="5"/>
      <c r="JZR1641" s="5"/>
      <c r="JZS1641" s="5"/>
      <c r="JZT1641" s="5"/>
      <c r="JZU1641" s="5"/>
      <c r="JZV1641" s="5"/>
      <c r="JZW1641" s="5"/>
      <c r="JZX1641" s="5"/>
      <c r="JZY1641" s="5"/>
      <c r="JZZ1641" s="5"/>
      <c r="KAA1641" s="5"/>
      <c r="KAB1641" s="5"/>
      <c r="KAC1641" s="5"/>
      <c r="KAD1641" s="5"/>
      <c r="KAE1641" s="5"/>
      <c r="KAF1641" s="5"/>
      <c r="KAG1641" s="5"/>
      <c r="KAH1641" s="5"/>
      <c r="KAI1641" s="5"/>
      <c r="KAJ1641" s="5"/>
      <c r="KAK1641" s="5"/>
      <c r="KAL1641" s="5"/>
      <c r="KAM1641" s="5"/>
      <c r="KAN1641" s="5"/>
      <c r="KAO1641" s="5"/>
      <c r="KAP1641" s="5"/>
      <c r="KAQ1641" s="5"/>
      <c r="KAR1641" s="5"/>
      <c r="KAS1641" s="5"/>
      <c r="KAT1641" s="5"/>
      <c r="KAU1641" s="5"/>
      <c r="KAV1641" s="5"/>
      <c r="KAW1641" s="5"/>
      <c r="KAX1641" s="5"/>
      <c r="KAY1641" s="5"/>
      <c r="KAZ1641" s="5"/>
      <c r="KBA1641" s="5"/>
      <c r="KBB1641" s="5"/>
      <c r="KBC1641" s="5"/>
      <c r="KBD1641" s="5"/>
      <c r="KBE1641" s="5"/>
      <c r="KBF1641" s="5"/>
      <c r="KBG1641" s="5"/>
      <c r="KBH1641" s="5"/>
      <c r="KBI1641" s="5"/>
      <c r="KBJ1641" s="5"/>
      <c r="KBK1641" s="5"/>
      <c r="KBL1641" s="5"/>
      <c r="KBM1641" s="5"/>
      <c r="KBN1641" s="5"/>
      <c r="KBO1641" s="5"/>
      <c r="KBP1641" s="5"/>
      <c r="KBQ1641" s="5"/>
      <c r="KBR1641" s="5"/>
      <c r="KBS1641" s="5"/>
      <c r="KBT1641" s="5"/>
      <c r="KBU1641" s="5"/>
      <c r="KBV1641" s="5"/>
      <c r="KBW1641" s="5"/>
      <c r="KBX1641" s="5"/>
      <c r="KBY1641" s="5"/>
      <c r="KBZ1641" s="5"/>
      <c r="KCA1641" s="5"/>
      <c r="KCB1641" s="5"/>
      <c r="KCC1641" s="5"/>
      <c r="KCD1641" s="5"/>
      <c r="KCE1641" s="5"/>
      <c r="KCF1641" s="5"/>
      <c r="KCG1641" s="5"/>
      <c r="KCH1641" s="5"/>
      <c r="KCI1641" s="5"/>
      <c r="KCJ1641" s="5"/>
      <c r="KCK1641" s="5"/>
      <c r="KCL1641" s="5"/>
      <c r="KCM1641" s="5"/>
      <c r="KCN1641" s="5"/>
      <c r="KCO1641" s="5"/>
      <c r="KCP1641" s="5"/>
      <c r="KCQ1641" s="5"/>
      <c r="KCR1641" s="5"/>
      <c r="KCS1641" s="5"/>
      <c r="KCT1641" s="5"/>
      <c r="KCU1641" s="5"/>
      <c r="KCV1641" s="5"/>
      <c r="KCW1641" s="5"/>
      <c r="KCX1641" s="5"/>
      <c r="KCY1641" s="5"/>
      <c r="KCZ1641" s="5"/>
      <c r="KDA1641" s="5"/>
      <c r="KDB1641" s="5"/>
      <c r="KDC1641" s="5"/>
      <c r="KDD1641" s="5"/>
      <c r="KDE1641" s="5"/>
      <c r="KDF1641" s="5"/>
      <c r="KDG1641" s="5"/>
      <c r="KDH1641" s="5"/>
      <c r="KDI1641" s="5"/>
      <c r="KDJ1641" s="5"/>
      <c r="KDK1641" s="5"/>
      <c r="KDL1641" s="5"/>
      <c r="KDM1641" s="5"/>
      <c r="KDN1641" s="5"/>
      <c r="KDO1641" s="5"/>
      <c r="KDP1641" s="5"/>
      <c r="KDQ1641" s="5"/>
      <c r="KDR1641" s="5"/>
      <c r="KDS1641" s="5"/>
      <c r="KDT1641" s="5"/>
      <c r="KDU1641" s="5"/>
      <c r="KDV1641" s="5"/>
      <c r="KDW1641" s="5"/>
      <c r="KDX1641" s="5"/>
      <c r="KDY1641" s="5"/>
      <c r="KDZ1641" s="5"/>
      <c r="KEA1641" s="5"/>
      <c r="KEB1641" s="5"/>
      <c r="KEC1641" s="5"/>
      <c r="KED1641" s="5"/>
      <c r="KEE1641" s="5"/>
      <c r="KEF1641" s="5"/>
      <c r="KEG1641" s="5"/>
      <c r="KEH1641" s="5"/>
      <c r="KEI1641" s="5"/>
      <c r="KEJ1641" s="5"/>
      <c r="KEK1641" s="5"/>
      <c r="KEL1641" s="5"/>
      <c r="KEM1641" s="5"/>
      <c r="KEN1641" s="5"/>
      <c r="KEO1641" s="5"/>
      <c r="KEP1641" s="5"/>
      <c r="KEQ1641" s="5"/>
      <c r="KER1641" s="5"/>
      <c r="KES1641" s="5"/>
      <c r="KET1641" s="5"/>
      <c r="KEU1641" s="5"/>
      <c r="KEV1641" s="5"/>
      <c r="KEW1641" s="5"/>
      <c r="KEX1641" s="5"/>
      <c r="KEY1641" s="5"/>
      <c r="KEZ1641" s="5"/>
      <c r="KFA1641" s="5"/>
      <c r="KFB1641" s="5"/>
      <c r="KFC1641" s="5"/>
      <c r="KFD1641" s="5"/>
      <c r="KFE1641" s="5"/>
      <c r="KFF1641" s="5"/>
      <c r="KFG1641" s="5"/>
      <c r="KFH1641" s="5"/>
      <c r="KFI1641" s="5"/>
      <c r="KFJ1641" s="5"/>
      <c r="KFK1641" s="5"/>
      <c r="KFL1641" s="5"/>
      <c r="KFM1641" s="5"/>
      <c r="KFN1641" s="5"/>
      <c r="KFO1641" s="5"/>
      <c r="KFP1641" s="5"/>
      <c r="KFQ1641" s="5"/>
      <c r="KFR1641" s="5"/>
      <c r="KFS1641" s="5"/>
      <c r="KFT1641" s="5"/>
      <c r="KFU1641" s="5"/>
      <c r="KFV1641" s="5"/>
      <c r="KFW1641" s="5"/>
      <c r="KFX1641" s="5"/>
      <c r="KFY1641" s="5"/>
      <c r="KFZ1641" s="5"/>
      <c r="KGA1641" s="5"/>
      <c r="KGB1641" s="5"/>
      <c r="KGC1641" s="5"/>
      <c r="KGD1641" s="5"/>
      <c r="KGE1641" s="5"/>
      <c r="KGF1641" s="5"/>
      <c r="KGG1641" s="5"/>
      <c r="KGH1641" s="5"/>
      <c r="KGI1641" s="5"/>
      <c r="KGJ1641" s="5"/>
      <c r="KGK1641" s="5"/>
      <c r="KGL1641" s="5"/>
      <c r="KGM1641" s="5"/>
      <c r="KGN1641" s="5"/>
      <c r="KGO1641" s="5"/>
      <c r="KGP1641" s="5"/>
      <c r="KGQ1641" s="5"/>
      <c r="KGR1641" s="5"/>
      <c r="KGS1641" s="5"/>
      <c r="KGT1641" s="5"/>
      <c r="KGU1641" s="5"/>
      <c r="KGV1641" s="5"/>
      <c r="KGW1641" s="5"/>
      <c r="KGX1641" s="5"/>
      <c r="KGY1641" s="5"/>
      <c r="KGZ1641" s="5"/>
      <c r="KHA1641" s="5"/>
      <c r="KHB1641" s="5"/>
      <c r="KHC1641" s="5"/>
      <c r="KHD1641" s="5"/>
      <c r="KHE1641" s="5"/>
      <c r="KHF1641" s="5"/>
      <c r="KHG1641" s="5"/>
      <c r="KHH1641" s="5"/>
      <c r="KHI1641" s="5"/>
      <c r="KHJ1641" s="5"/>
      <c r="KHK1641" s="5"/>
      <c r="KHL1641" s="5"/>
      <c r="KHM1641" s="5"/>
      <c r="KHN1641" s="5"/>
      <c r="KHO1641" s="5"/>
      <c r="KHP1641" s="5"/>
      <c r="KHQ1641" s="5"/>
      <c r="KHR1641" s="5"/>
      <c r="KHS1641" s="5"/>
      <c r="KHT1641" s="5"/>
      <c r="KHU1641" s="5"/>
      <c r="KHV1641" s="5"/>
      <c r="KHW1641" s="5"/>
      <c r="KHX1641" s="5"/>
      <c r="KHY1641" s="5"/>
      <c r="KHZ1641" s="5"/>
      <c r="KIA1641" s="5"/>
      <c r="KIB1641" s="5"/>
      <c r="KIC1641" s="5"/>
      <c r="KID1641" s="5"/>
      <c r="KIE1641" s="5"/>
      <c r="KIF1641" s="5"/>
      <c r="KIG1641" s="5"/>
      <c r="KIH1641" s="5"/>
      <c r="KII1641" s="5"/>
      <c r="KIJ1641" s="5"/>
      <c r="KIK1641" s="5"/>
      <c r="KIL1641" s="5"/>
      <c r="KIM1641" s="5"/>
      <c r="KIN1641" s="5"/>
      <c r="KIO1641" s="5"/>
      <c r="KIP1641" s="5"/>
      <c r="KIQ1641" s="5"/>
      <c r="KIR1641" s="5"/>
      <c r="KIS1641" s="5"/>
      <c r="KIT1641" s="5"/>
      <c r="KIU1641" s="5"/>
      <c r="KIV1641" s="5"/>
      <c r="KIW1641" s="5"/>
      <c r="KIX1641" s="5"/>
      <c r="KIY1641" s="5"/>
      <c r="KIZ1641" s="5"/>
      <c r="KJA1641" s="5"/>
      <c r="KJB1641" s="5"/>
      <c r="KJC1641" s="5"/>
      <c r="KJD1641" s="5"/>
      <c r="KJE1641" s="5"/>
      <c r="KJF1641" s="5"/>
      <c r="KJG1641" s="5"/>
      <c r="KJH1641" s="5"/>
      <c r="KJI1641" s="5"/>
      <c r="KJJ1641" s="5"/>
      <c r="KJK1641" s="5"/>
      <c r="KJL1641" s="5"/>
      <c r="KJM1641" s="5"/>
      <c r="KJN1641" s="5"/>
      <c r="KJO1641" s="5"/>
      <c r="KJP1641" s="5"/>
      <c r="KJQ1641" s="5"/>
      <c r="KJR1641" s="5"/>
      <c r="KJS1641" s="5"/>
      <c r="KJT1641" s="5"/>
      <c r="KJU1641" s="5"/>
      <c r="KJV1641" s="5"/>
      <c r="KJW1641" s="5"/>
      <c r="KJX1641" s="5"/>
      <c r="KJY1641" s="5"/>
      <c r="KJZ1641" s="5"/>
      <c r="KKA1641" s="5"/>
      <c r="KKB1641" s="5"/>
      <c r="KKC1641" s="5"/>
      <c r="KKD1641" s="5"/>
      <c r="KKE1641" s="5"/>
      <c r="KKF1641" s="5"/>
      <c r="KKG1641" s="5"/>
      <c r="KKH1641" s="5"/>
      <c r="KKI1641" s="5"/>
      <c r="KKJ1641" s="5"/>
      <c r="KKK1641" s="5"/>
      <c r="KKL1641" s="5"/>
      <c r="KKM1641" s="5"/>
      <c r="KKN1641" s="5"/>
      <c r="KKO1641" s="5"/>
      <c r="KKP1641" s="5"/>
      <c r="KKQ1641" s="5"/>
      <c r="KKR1641" s="5"/>
      <c r="KKS1641" s="5"/>
      <c r="KKT1641" s="5"/>
      <c r="KKU1641" s="5"/>
      <c r="KKV1641" s="5"/>
      <c r="KKW1641" s="5"/>
      <c r="KKX1641" s="5"/>
      <c r="KKY1641" s="5"/>
      <c r="KKZ1641" s="5"/>
      <c r="KLA1641" s="5"/>
      <c r="KLB1641" s="5"/>
      <c r="KLC1641" s="5"/>
      <c r="KLD1641" s="5"/>
      <c r="KLE1641" s="5"/>
      <c r="KLF1641" s="5"/>
      <c r="KLG1641" s="5"/>
      <c r="KLH1641" s="5"/>
      <c r="KLI1641" s="5"/>
      <c r="KLJ1641" s="5"/>
      <c r="KLK1641" s="5"/>
      <c r="KLL1641" s="5"/>
      <c r="KLM1641" s="5"/>
      <c r="KLN1641" s="5"/>
      <c r="KLO1641" s="5"/>
      <c r="KLP1641" s="5"/>
      <c r="KLQ1641" s="5"/>
      <c r="KLR1641" s="5"/>
      <c r="KLS1641" s="5"/>
      <c r="KLT1641" s="5"/>
      <c r="KLU1641" s="5"/>
      <c r="KLV1641" s="5"/>
      <c r="KLW1641" s="5"/>
      <c r="KLX1641" s="5"/>
      <c r="KLY1641" s="5"/>
      <c r="KLZ1641" s="5"/>
      <c r="KMA1641" s="5"/>
      <c r="KMB1641" s="5"/>
      <c r="KMC1641" s="5"/>
      <c r="KMD1641" s="5"/>
      <c r="KME1641" s="5"/>
      <c r="KMF1641" s="5"/>
      <c r="KMG1641" s="5"/>
      <c r="KMH1641" s="5"/>
      <c r="KMI1641" s="5"/>
      <c r="KMJ1641" s="5"/>
      <c r="KMK1641" s="5"/>
      <c r="KML1641" s="5"/>
      <c r="KMM1641" s="5"/>
      <c r="KMN1641" s="5"/>
      <c r="KMO1641" s="5"/>
      <c r="KMP1641" s="5"/>
      <c r="KMQ1641" s="5"/>
      <c r="KMR1641" s="5"/>
      <c r="KMS1641" s="5"/>
      <c r="KMT1641" s="5"/>
      <c r="KMU1641" s="5"/>
      <c r="KMV1641" s="5"/>
      <c r="KMW1641" s="5"/>
      <c r="KMX1641" s="5"/>
      <c r="KMY1641" s="5"/>
      <c r="KMZ1641" s="5"/>
      <c r="KNA1641" s="5"/>
      <c r="KNB1641" s="5"/>
      <c r="KNC1641" s="5"/>
      <c r="KND1641" s="5"/>
      <c r="KNE1641" s="5"/>
      <c r="KNF1641" s="5"/>
      <c r="KNG1641" s="5"/>
      <c r="KNH1641" s="5"/>
      <c r="KNI1641" s="5"/>
      <c r="KNJ1641" s="5"/>
      <c r="KNK1641" s="5"/>
      <c r="KNL1641" s="5"/>
      <c r="KNM1641" s="5"/>
      <c r="KNN1641" s="5"/>
      <c r="KNO1641" s="5"/>
      <c r="KNP1641" s="5"/>
      <c r="KNQ1641" s="5"/>
      <c r="KNR1641" s="5"/>
      <c r="KNS1641" s="5"/>
      <c r="KNT1641" s="5"/>
      <c r="KNU1641" s="5"/>
      <c r="KNV1641" s="5"/>
      <c r="KNW1641" s="5"/>
      <c r="KNX1641" s="5"/>
      <c r="KNY1641" s="5"/>
      <c r="KNZ1641" s="5"/>
      <c r="KOA1641" s="5"/>
      <c r="KOB1641" s="5"/>
      <c r="KOC1641" s="5"/>
      <c r="KOD1641" s="5"/>
      <c r="KOE1641" s="5"/>
      <c r="KOF1641" s="5"/>
      <c r="KOG1641" s="5"/>
      <c r="KOH1641" s="5"/>
      <c r="KOI1641" s="5"/>
      <c r="KOJ1641" s="5"/>
      <c r="KOK1641" s="5"/>
      <c r="KOL1641" s="5"/>
      <c r="KOM1641" s="5"/>
      <c r="KON1641" s="5"/>
      <c r="KOO1641" s="5"/>
      <c r="KOP1641" s="5"/>
      <c r="KOQ1641" s="5"/>
      <c r="KOR1641" s="5"/>
      <c r="KOS1641" s="5"/>
      <c r="KOT1641" s="5"/>
      <c r="KOU1641" s="5"/>
      <c r="KOV1641" s="5"/>
      <c r="KOW1641" s="5"/>
      <c r="KOX1641" s="5"/>
      <c r="KOY1641" s="5"/>
      <c r="KOZ1641" s="5"/>
      <c r="KPA1641" s="5"/>
      <c r="KPB1641" s="5"/>
      <c r="KPC1641" s="5"/>
      <c r="KPD1641" s="5"/>
      <c r="KPE1641" s="5"/>
      <c r="KPF1641" s="5"/>
      <c r="KPG1641" s="5"/>
      <c r="KPH1641" s="5"/>
      <c r="KPI1641" s="5"/>
      <c r="KPJ1641" s="5"/>
      <c r="KPK1641" s="5"/>
      <c r="KPL1641" s="5"/>
      <c r="KPM1641" s="5"/>
      <c r="KPN1641" s="5"/>
      <c r="KPO1641" s="5"/>
      <c r="KPP1641" s="5"/>
      <c r="KPQ1641" s="5"/>
      <c r="KPR1641" s="5"/>
      <c r="KPS1641" s="5"/>
      <c r="KPT1641" s="5"/>
      <c r="KPU1641" s="5"/>
      <c r="KPV1641" s="5"/>
      <c r="KPW1641" s="5"/>
      <c r="KPX1641" s="5"/>
      <c r="KPY1641" s="5"/>
      <c r="KPZ1641" s="5"/>
      <c r="KQA1641" s="5"/>
      <c r="KQB1641" s="5"/>
      <c r="KQC1641" s="5"/>
      <c r="KQD1641" s="5"/>
      <c r="KQE1641" s="5"/>
      <c r="KQF1641" s="5"/>
      <c r="KQG1641" s="5"/>
      <c r="KQH1641" s="5"/>
      <c r="KQI1641" s="5"/>
      <c r="KQJ1641" s="5"/>
      <c r="KQK1641" s="5"/>
      <c r="KQL1641" s="5"/>
      <c r="KQM1641" s="5"/>
      <c r="KQN1641" s="5"/>
      <c r="KQO1641" s="5"/>
      <c r="KQP1641" s="5"/>
      <c r="KQQ1641" s="5"/>
      <c r="KQR1641" s="5"/>
      <c r="KQS1641" s="5"/>
      <c r="KQT1641" s="5"/>
      <c r="KQU1641" s="5"/>
      <c r="KQV1641" s="5"/>
      <c r="KQW1641" s="5"/>
      <c r="KQX1641" s="5"/>
      <c r="KQY1641" s="5"/>
      <c r="KQZ1641" s="5"/>
      <c r="KRA1641" s="5"/>
      <c r="KRB1641" s="5"/>
      <c r="KRC1641" s="5"/>
      <c r="KRD1641" s="5"/>
      <c r="KRE1641" s="5"/>
      <c r="KRF1641" s="5"/>
      <c r="KRG1641" s="5"/>
      <c r="KRH1641" s="5"/>
      <c r="KRI1641" s="5"/>
      <c r="KRJ1641" s="5"/>
      <c r="KRK1641" s="5"/>
      <c r="KRL1641" s="5"/>
      <c r="KRM1641" s="5"/>
      <c r="KRN1641" s="5"/>
      <c r="KRO1641" s="5"/>
      <c r="KRP1641" s="5"/>
      <c r="KRQ1641" s="5"/>
      <c r="KRR1641" s="5"/>
      <c r="KRS1641" s="5"/>
      <c r="KRT1641" s="5"/>
      <c r="KRU1641" s="5"/>
      <c r="KRV1641" s="5"/>
      <c r="KRW1641" s="5"/>
      <c r="KRX1641" s="5"/>
      <c r="KRY1641" s="5"/>
      <c r="KRZ1641" s="5"/>
      <c r="KSA1641" s="5"/>
      <c r="KSB1641" s="5"/>
      <c r="KSC1641" s="5"/>
      <c r="KSD1641" s="5"/>
      <c r="KSE1641" s="5"/>
      <c r="KSF1641" s="5"/>
      <c r="KSG1641" s="5"/>
      <c r="KSH1641" s="5"/>
      <c r="KSI1641" s="5"/>
      <c r="KSJ1641" s="5"/>
      <c r="KSK1641" s="5"/>
      <c r="KSL1641" s="5"/>
      <c r="KSM1641" s="5"/>
      <c r="KSN1641" s="5"/>
      <c r="KSO1641" s="5"/>
      <c r="KSP1641" s="5"/>
      <c r="KSQ1641" s="5"/>
      <c r="KSR1641" s="5"/>
      <c r="KSS1641" s="5"/>
      <c r="KST1641" s="5"/>
      <c r="KSU1641" s="5"/>
      <c r="KSV1641" s="5"/>
      <c r="KSW1641" s="5"/>
      <c r="KSX1641" s="5"/>
      <c r="KSY1641" s="5"/>
      <c r="KSZ1641" s="5"/>
      <c r="KTA1641" s="5"/>
      <c r="KTB1641" s="5"/>
      <c r="KTC1641" s="5"/>
      <c r="KTD1641" s="5"/>
      <c r="KTE1641" s="5"/>
      <c r="KTF1641" s="5"/>
      <c r="KTG1641" s="5"/>
      <c r="KTH1641" s="5"/>
      <c r="KTI1641" s="5"/>
      <c r="KTJ1641" s="5"/>
      <c r="KTK1641" s="5"/>
      <c r="KTL1641" s="5"/>
      <c r="KTM1641" s="5"/>
      <c r="KTN1641" s="5"/>
      <c r="KTO1641" s="5"/>
      <c r="KTP1641" s="5"/>
      <c r="KTQ1641" s="5"/>
      <c r="KTR1641" s="5"/>
      <c r="KTS1641" s="5"/>
      <c r="KTT1641" s="5"/>
      <c r="KTU1641" s="5"/>
      <c r="KTV1641" s="5"/>
      <c r="KTW1641" s="5"/>
      <c r="KTX1641" s="5"/>
      <c r="KTY1641" s="5"/>
      <c r="KTZ1641" s="5"/>
      <c r="KUA1641" s="5"/>
      <c r="KUB1641" s="5"/>
      <c r="KUC1641" s="5"/>
      <c r="KUD1641" s="5"/>
      <c r="KUE1641" s="5"/>
      <c r="KUF1641" s="5"/>
      <c r="KUG1641" s="5"/>
      <c r="KUH1641" s="5"/>
      <c r="KUI1641" s="5"/>
      <c r="KUJ1641" s="5"/>
      <c r="KUK1641" s="5"/>
      <c r="KUL1641" s="5"/>
      <c r="KUM1641" s="5"/>
      <c r="KUN1641" s="5"/>
      <c r="KUO1641" s="5"/>
      <c r="KUP1641" s="5"/>
      <c r="KUQ1641" s="5"/>
      <c r="KUR1641" s="5"/>
      <c r="KUS1641" s="5"/>
      <c r="KUT1641" s="5"/>
      <c r="KUU1641" s="5"/>
      <c r="KUV1641" s="5"/>
      <c r="KUW1641" s="5"/>
      <c r="KUX1641" s="5"/>
      <c r="KUY1641" s="5"/>
      <c r="KUZ1641" s="5"/>
      <c r="KVA1641" s="5"/>
      <c r="KVB1641" s="5"/>
      <c r="KVC1641" s="5"/>
      <c r="KVD1641" s="5"/>
      <c r="KVE1641" s="5"/>
      <c r="KVF1641" s="5"/>
      <c r="KVG1641" s="5"/>
      <c r="KVH1641" s="5"/>
      <c r="KVI1641" s="5"/>
      <c r="KVJ1641" s="5"/>
      <c r="KVK1641" s="5"/>
      <c r="KVL1641" s="5"/>
      <c r="KVM1641" s="5"/>
      <c r="KVN1641" s="5"/>
      <c r="KVO1641" s="5"/>
      <c r="KVP1641" s="5"/>
      <c r="KVQ1641" s="5"/>
      <c r="KVR1641" s="5"/>
      <c r="KVS1641" s="5"/>
      <c r="KVT1641" s="5"/>
      <c r="KVU1641" s="5"/>
      <c r="KVV1641" s="5"/>
      <c r="KVW1641" s="5"/>
      <c r="KVX1641" s="5"/>
      <c r="KVY1641" s="5"/>
      <c r="KVZ1641" s="5"/>
      <c r="KWA1641" s="5"/>
      <c r="KWB1641" s="5"/>
      <c r="KWC1641" s="5"/>
      <c r="KWD1641" s="5"/>
      <c r="KWE1641" s="5"/>
      <c r="KWF1641" s="5"/>
      <c r="KWG1641" s="5"/>
      <c r="KWH1641" s="5"/>
      <c r="KWI1641" s="5"/>
      <c r="KWJ1641" s="5"/>
      <c r="KWK1641" s="5"/>
      <c r="KWL1641" s="5"/>
      <c r="KWM1641" s="5"/>
      <c r="KWN1641" s="5"/>
      <c r="KWO1641" s="5"/>
      <c r="KWP1641" s="5"/>
      <c r="KWQ1641" s="5"/>
      <c r="KWR1641" s="5"/>
      <c r="KWS1641" s="5"/>
      <c r="KWT1641" s="5"/>
      <c r="KWU1641" s="5"/>
      <c r="KWV1641" s="5"/>
      <c r="KWW1641" s="5"/>
      <c r="KWX1641" s="5"/>
      <c r="KWY1641" s="5"/>
      <c r="KWZ1641" s="5"/>
      <c r="KXA1641" s="5"/>
      <c r="KXB1641" s="5"/>
      <c r="KXC1641" s="5"/>
      <c r="KXD1641" s="5"/>
      <c r="KXE1641" s="5"/>
      <c r="KXF1641" s="5"/>
      <c r="KXG1641" s="5"/>
      <c r="KXH1641" s="5"/>
      <c r="KXI1641" s="5"/>
      <c r="KXJ1641" s="5"/>
      <c r="KXK1641" s="5"/>
      <c r="KXL1641" s="5"/>
      <c r="KXM1641" s="5"/>
      <c r="KXN1641" s="5"/>
      <c r="KXO1641" s="5"/>
      <c r="KXP1641" s="5"/>
      <c r="KXQ1641" s="5"/>
      <c r="KXR1641" s="5"/>
      <c r="KXS1641" s="5"/>
      <c r="KXT1641" s="5"/>
      <c r="KXU1641" s="5"/>
      <c r="KXV1641" s="5"/>
      <c r="KXW1641" s="5"/>
      <c r="KXX1641" s="5"/>
      <c r="KXY1641" s="5"/>
      <c r="KXZ1641" s="5"/>
      <c r="KYA1641" s="5"/>
      <c r="KYB1641" s="5"/>
      <c r="KYC1641" s="5"/>
      <c r="KYD1641" s="5"/>
      <c r="KYE1641" s="5"/>
      <c r="KYF1641" s="5"/>
      <c r="KYG1641" s="5"/>
      <c r="KYH1641" s="5"/>
      <c r="KYI1641" s="5"/>
      <c r="KYJ1641" s="5"/>
      <c r="KYK1641" s="5"/>
      <c r="KYL1641" s="5"/>
      <c r="KYM1641" s="5"/>
      <c r="KYN1641" s="5"/>
      <c r="KYO1641" s="5"/>
      <c r="KYP1641" s="5"/>
      <c r="KYQ1641" s="5"/>
      <c r="KYR1641" s="5"/>
      <c r="KYS1641" s="5"/>
      <c r="KYT1641" s="5"/>
      <c r="KYU1641" s="5"/>
      <c r="KYV1641" s="5"/>
      <c r="KYW1641" s="5"/>
      <c r="KYX1641" s="5"/>
      <c r="KYY1641" s="5"/>
      <c r="KYZ1641" s="5"/>
      <c r="KZA1641" s="5"/>
      <c r="KZB1641" s="5"/>
      <c r="KZC1641" s="5"/>
      <c r="KZD1641" s="5"/>
      <c r="KZE1641" s="5"/>
      <c r="KZF1641" s="5"/>
      <c r="KZG1641" s="5"/>
      <c r="KZH1641" s="5"/>
      <c r="KZI1641" s="5"/>
      <c r="KZJ1641" s="5"/>
      <c r="KZK1641" s="5"/>
      <c r="KZL1641" s="5"/>
      <c r="KZM1641" s="5"/>
      <c r="KZN1641" s="5"/>
      <c r="KZO1641" s="5"/>
      <c r="KZP1641" s="5"/>
      <c r="KZQ1641" s="5"/>
      <c r="KZR1641" s="5"/>
      <c r="KZS1641" s="5"/>
      <c r="KZT1641" s="5"/>
      <c r="KZU1641" s="5"/>
      <c r="KZV1641" s="5"/>
      <c r="KZW1641" s="5"/>
      <c r="KZX1641" s="5"/>
      <c r="KZY1641" s="5"/>
      <c r="KZZ1641" s="5"/>
      <c r="LAA1641" s="5"/>
      <c r="LAB1641" s="5"/>
      <c r="LAC1641" s="5"/>
      <c r="LAD1641" s="5"/>
      <c r="LAE1641" s="5"/>
      <c r="LAF1641" s="5"/>
      <c r="LAG1641" s="5"/>
      <c r="LAH1641" s="5"/>
      <c r="LAI1641" s="5"/>
      <c r="LAJ1641" s="5"/>
      <c r="LAK1641" s="5"/>
      <c r="LAL1641" s="5"/>
      <c r="LAM1641" s="5"/>
      <c r="LAN1641" s="5"/>
      <c r="LAO1641" s="5"/>
      <c r="LAP1641" s="5"/>
      <c r="LAQ1641" s="5"/>
      <c r="LAR1641" s="5"/>
      <c r="LAS1641" s="5"/>
      <c r="LAT1641" s="5"/>
      <c r="LAU1641" s="5"/>
      <c r="LAV1641" s="5"/>
      <c r="LAW1641" s="5"/>
      <c r="LAX1641" s="5"/>
      <c r="LAY1641" s="5"/>
      <c r="LAZ1641" s="5"/>
      <c r="LBA1641" s="5"/>
      <c r="LBB1641" s="5"/>
      <c r="LBC1641" s="5"/>
      <c r="LBD1641" s="5"/>
      <c r="LBE1641" s="5"/>
      <c r="LBF1641" s="5"/>
      <c r="LBG1641" s="5"/>
      <c r="LBH1641" s="5"/>
      <c r="LBI1641" s="5"/>
      <c r="LBJ1641" s="5"/>
      <c r="LBK1641" s="5"/>
      <c r="LBL1641" s="5"/>
      <c r="LBM1641" s="5"/>
      <c r="LBN1641" s="5"/>
      <c r="LBO1641" s="5"/>
      <c r="LBP1641" s="5"/>
      <c r="LBQ1641" s="5"/>
      <c r="LBR1641" s="5"/>
      <c r="LBS1641" s="5"/>
      <c r="LBT1641" s="5"/>
      <c r="LBU1641" s="5"/>
      <c r="LBV1641" s="5"/>
      <c r="LBW1641" s="5"/>
      <c r="LBX1641" s="5"/>
      <c r="LBY1641" s="5"/>
      <c r="LBZ1641" s="5"/>
      <c r="LCA1641" s="5"/>
      <c r="LCB1641" s="5"/>
      <c r="LCC1641" s="5"/>
      <c r="LCD1641" s="5"/>
      <c r="LCE1641" s="5"/>
      <c r="LCF1641" s="5"/>
      <c r="LCG1641" s="5"/>
      <c r="LCH1641" s="5"/>
      <c r="LCI1641" s="5"/>
      <c r="LCJ1641" s="5"/>
      <c r="LCK1641" s="5"/>
      <c r="LCL1641" s="5"/>
      <c r="LCM1641" s="5"/>
      <c r="LCN1641" s="5"/>
      <c r="LCO1641" s="5"/>
      <c r="LCP1641" s="5"/>
      <c r="LCQ1641" s="5"/>
      <c r="LCR1641" s="5"/>
      <c r="LCS1641" s="5"/>
      <c r="LCT1641" s="5"/>
      <c r="LCU1641" s="5"/>
      <c r="LCV1641" s="5"/>
      <c r="LCW1641" s="5"/>
      <c r="LCX1641" s="5"/>
      <c r="LCY1641" s="5"/>
      <c r="LCZ1641" s="5"/>
      <c r="LDA1641" s="5"/>
      <c r="LDB1641" s="5"/>
      <c r="LDC1641" s="5"/>
      <c r="LDD1641" s="5"/>
      <c r="LDE1641" s="5"/>
      <c r="LDF1641" s="5"/>
      <c r="LDG1641" s="5"/>
      <c r="LDH1641" s="5"/>
      <c r="LDI1641" s="5"/>
      <c r="LDJ1641" s="5"/>
      <c r="LDK1641" s="5"/>
      <c r="LDL1641" s="5"/>
      <c r="LDM1641" s="5"/>
      <c r="LDN1641" s="5"/>
      <c r="LDO1641" s="5"/>
      <c r="LDP1641" s="5"/>
      <c r="LDQ1641" s="5"/>
      <c r="LDR1641" s="5"/>
      <c r="LDS1641" s="5"/>
      <c r="LDT1641" s="5"/>
      <c r="LDU1641" s="5"/>
      <c r="LDV1641" s="5"/>
      <c r="LDW1641" s="5"/>
      <c r="LDX1641" s="5"/>
      <c r="LDY1641" s="5"/>
      <c r="LDZ1641" s="5"/>
      <c r="LEA1641" s="5"/>
      <c r="LEB1641" s="5"/>
      <c r="LEC1641" s="5"/>
      <c r="LED1641" s="5"/>
      <c r="LEE1641" s="5"/>
      <c r="LEF1641" s="5"/>
      <c r="LEG1641" s="5"/>
      <c r="LEH1641" s="5"/>
      <c r="LEI1641" s="5"/>
      <c r="LEJ1641" s="5"/>
      <c r="LEK1641" s="5"/>
      <c r="LEL1641" s="5"/>
      <c r="LEM1641" s="5"/>
      <c r="LEN1641" s="5"/>
      <c r="LEO1641" s="5"/>
      <c r="LEP1641" s="5"/>
      <c r="LEQ1641" s="5"/>
      <c r="LER1641" s="5"/>
      <c r="LES1641" s="5"/>
      <c r="LET1641" s="5"/>
      <c r="LEU1641" s="5"/>
      <c r="LEV1641" s="5"/>
      <c r="LEW1641" s="5"/>
      <c r="LEX1641" s="5"/>
      <c r="LEY1641" s="5"/>
      <c r="LEZ1641" s="5"/>
      <c r="LFA1641" s="5"/>
      <c r="LFB1641" s="5"/>
      <c r="LFC1641" s="5"/>
      <c r="LFD1641" s="5"/>
      <c r="LFE1641" s="5"/>
      <c r="LFF1641" s="5"/>
      <c r="LFG1641" s="5"/>
      <c r="LFH1641" s="5"/>
      <c r="LFI1641" s="5"/>
      <c r="LFJ1641" s="5"/>
      <c r="LFK1641" s="5"/>
      <c r="LFL1641" s="5"/>
      <c r="LFM1641" s="5"/>
      <c r="LFN1641" s="5"/>
      <c r="LFO1641" s="5"/>
      <c r="LFP1641" s="5"/>
      <c r="LFQ1641" s="5"/>
      <c r="LFR1641" s="5"/>
      <c r="LFS1641" s="5"/>
      <c r="LFT1641" s="5"/>
      <c r="LFU1641" s="5"/>
      <c r="LFV1641" s="5"/>
      <c r="LFW1641" s="5"/>
      <c r="LFX1641" s="5"/>
      <c r="LFY1641" s="5"/>
      <c r="LFZ1641" s="5"/>
      <c r="LGA1641" s="5"/>
      <c r="LGB1641" s="5"/>
      <c r="LGC1641" s="5"/>
      <c r="LGD1641" s="5"/>
      <c r="LGE1641" s="5"/>
      <c r="LGF1641" s="5"/>
      <c r="LGG1641" s="5"/>
      <c r="LGH1641" s="5"/>
      <c r="LGI1641" s="5"/>
      <c r="LGJ1641" s="5"/>
      <c r="LGK1641" s="5"/>
      <c r="LGL1641" s="5"/>
      <c r="LGM1641" s="5"/>
      <c r="LGN1641" s="5"/>
      <c r="LGO1641" s="5"/>
      <c r="LGP1641" s="5"/>
      <c r="LGQ1641" s="5"/>
      <c r="LGR1641" s="5"/>
      <c r="LGS1641" s="5"/>
      <c r="LGT1641" s="5"/>
      <c r="LGU1641" s="5"/>
      <c r="LGV1641" s="5"/>
      <c r="LGW1641" s="5"/>
      <c r="LGX1641" s="5"/>
      <c r="LGY1641" s="5"/>
      <c r="LGZ1641" s="5"/>
      <c r="LHA1641" s="5"/>
      <c r="LHB1641" s="5"/>
      <c r="LHC1641" s="5"/>
      <c r="LHD1641" s="5"/>
      <c r="LHE1641" s="5"/>
      <c r="LHF1641" s="5"/>
      <c r="LHG1641" s="5"/>
      <c r="LHH1641" s="5"/>
      <c r="LHI1641" s="5"/>
      <c r="LHJ1641" s="5"/>
      <c r="LHK1641" s="5"/>
      <c r="LHL1641" s="5"/>
      <c r="LHM1641" s="5"/>
      <c r="LHN1641" s="5"/>
      <c r="LHO1641" s="5"/>
      <c r="LHP1641" s="5"/>
      <c r="LHQ1641" s="5"/>
      <c r="LHR1641" s="5"/>
      <c r="LHS1641" s="5"/>
      <c r="LHT1641" s="5"/>
      <c r="LHU1641" s="5"/>
      <c r="LHV1641" s="5"/>
      <c r="LHW1641" s="5"/>
      <c r="LHX1641" s="5"/>
      <c r="LHY1641" s="5"/>
      <c r="LHZ1641" s="5"/>
      <c r="LIA1641" s="5"/>
      <c r="LIB1641" s="5"/>
      <c r="LIC1641" s="5"/>
      <c r="LID1641" s="5"/>
      <c r="LIE1641" s="5"/>
      <c r="LIF1641" s="5"/>
      <c r="LIG1641" s="5"/>
      <c r="LIH1641" s="5"/>
      <c r="LII1641" s="5"/>
      <c r="LIJ1641" s="5"/>
      <c r="LIK1641" s="5"/>
      <c r="LIL1641" s="5"/>
      <c r="LIM1641" s="5"/>
      <c r="LIN1641" s="5"/>
      <c r="LIO1641" s="5"/>
      <c r="LIP1641" s="5"/>
      <c r="LIQ1641" s="5"/>
      <c r="LIR1641" s="5"/>
      <c r="LIS1641" s="5"/>
      <c r="LIT1641" s="5"/>
      <c r="LIU1641" s="5"/>
      <c r="LIV1641" s="5"/>
      <c r="LIW1641" s="5"/>
      <c r="LIX1641" s="5"/>
      <c r="LIY1641" s="5"/>
      <c r="LIZ1641" s="5"/>
      <c r="LJA1641" s="5"/>
      <c r="LJB1641" s="5"/>
      <c r="LJC1641" s="5"/>
      <c r="LJD1641" s="5"/>
      <c r="LJE1641" s="5"/>
      <c r="LJF1641" s="5"/>
      <c r="LJG1641" s="5"/>
      <c r="LJH1641" s="5"/>
      <c r="LJI1641" s="5"/>
      <c r="LJJ1641" s="5"/>
      <c r="LJK1641" s="5"/>
      <c r="LJL1641" s="5"/>
      <c r="LJM1641" s="5"/>
      <c r="LJN1641" s="5"/>
      <c r="LJO1641" s="5"/>
      <c r="LJP1641" s="5"/>
      <c r="LJQ1641" s="5"/>
      <c r="LJR1641" s="5"/>
      <c r="LJS1641" s="5"/>
      <c r="LJT1641" s="5"/>
      <c r="LJU1641" s="5"/>
      <c r="LJV1641" s="5"/>
      <c r="LJW1641" s="5"/>
      <c r="LJX1641" s="5"/>
      <c r="LJY1641" s="5"/>
      <c r="LJZ1641" s="5"/>
      <c r="LKA1641" s="5"/>
      <c r="LKB1641" s="5"/>
      <c r="LKC1641" s="5"/>
      <c r="LKD1641" s="5"/>
      <c r="LKE1641" s="5"/>
      <c r="LKF1641" s="5"/>
      <c r="LKG1641" s="5"/>
      <c r="LKH1641" s="5"/>
      <c r="LKI1641" s="5"/>
      <c r="LKJ1641" s="5"/>
      <c r="LKK1641" s="5"/>
      <c r="LKL1641" s="5"/>
      <c r="LKM1641" s="5"/>
      <c r="LKN1641" s="5"/>
      <c r="LKO1641" s="5"/>
      <c r="LKP1641" s="5"/>
      <c r="LKQ1641" s="5"/>
      <c r="LKR1641" s="5"/>
      <c r="LKS1641" s="5"/>
      <c r="LKT1641" s="5"/>
      <c r="LKU1641" s="5"/>
      <c r="LKV1641" s="5"/>
      <c r="LKW1641" s="5"/>
      <c r="LKX1641" s="5"/>
      <c r="LKY1641" s="5"/>
      <c r="LKZ1641" s="5"/>
      <c r="LLA1641" s="5"/>
      <c r="LLB1641" s="5"/>
      <c r="LLC1641" s="5"/>
      <c r="LLD1641" s="5"/>
      <c r="LLE1641" s="5"/>
      <c r="LLF1641" s="5"/>
      <c r="LLG1641" s="5"/>
      <c r="LLH1641" s="5"/>
      <c r="LLI1641" s="5"/>
      <c r="LLJ1641" s="5"/>
      <c r="LLK1641" s="5"/>
      <c r="LLL1641" s="5"/>
      <c r="LLM1641" s="5"/>
      <c r="LLN1641" s="5"/>
      <c r="LLO1641" s="5"/>
      <c r="LLP1641" s="5"/>
      <c r="LLQ1641" s="5"/>
      <c r="LLR1641" s="5"/>
      <c r="LLS1641" s="5"/>
      <c r="LLT1641" s="5"/>
      <c r="LLU1641" s="5"/>
      <c r="LLV1641" s="5"/>
      <c r="LLW1641" s="5"/>
      <c r="LLX1641" s="5"/>
      <c r="LLY1641" s="5"/>
      <c r="LLZ1641" s="5"/>
      <c r="LMA1641" s="5"/>
      <c r="LMB1641" s="5"/>
      <c r="LMC1641" s="5"/>
      <c r="LMD1641" s="5"/>
      <c r="LME1641" s="5"/>
      <c r="LMF1641" s="5"/>
      <c r="LMG1641" s="5"/>
      <c r="LMH1641" s="5"/>
      <c r="LMI1641" s="5"/>
      <c r="LMJ1641" s="5"/>
      <c r="LMK1641" s="5"/>
      <c r="LML1641" s="5"/>
      <c r="LMM1641" s="5"/>
      <c r="LMN1641" s="5"/>
      <c r="LMO1641" s="5"/>
      <c r="LMP1641" s="5"/>
      <c r="LMQ1641" s="5"/>
      <c r="LMR1641" s="5"/>
      <c r="LMS1641" s="5"/>
      <c r="LMT1641" s="5"/>
      <c r="LMU1641" s="5"/>
      <c r="LMV1641" s="5"/>
      <c r="LMW1641" s="5"/>
      <c r="LMX1641" s="5"/>
      <c r="LMY1641" s="5"/>
      <c r="LMZ1641" s="5"/>
      <c r="LNA1641" s="5"/>
      <c r="LNB1641" s="5"/>
      <c r="LNC1641" s="5"/>
      <c r="LND1641" s="5"/>
      <c r="LNE1641" s="5"/>
      <c r="LNF1641" s="5"/>
      <c r="LNG1641" s="5"/>
      <c r="LNH1641" s="5"/>
      <c r="LNI1641" s="5"/>
      <c r="LNJ1641" s="5"/>
      <c r="LNK1641" s="5"/>
      <c r="LNL1641" s="5"/>
      <c r="LNM1641" s="5"/>
      <c r="LNN1641" s="5"/>
      <c r="LNO1641" s="5"/>
      <c r="LNP1641" s="5"/>
      <c r="LNQ1641" s="5"/>
      <c r="LNR1641" s="5"/>
      <c r="LNS1641" s="5"/>
      <c r="LNT1641" s="5"/>
      <c r="LNU1641" s="5"/>
      <c r="LNV1641" s="5"/>
      <c r="LNW1641" s="5"/>
      <c r="LNX1641" s="5"/>
      <c r="LNY1641" s="5"/>
      <c r="LNZ1641" s="5"/>
      <c r="LOA1641" s="5"/>
      <c r="LOB1641" s="5"/>
      <c r="LOC1641" s="5"/>
      <c r="LOD1641" s="5"/>
      <c r="LOE1641" s="5"/>
      <c r="LOF1641" s="5"/>
      <c r="LOG1641" s="5"/>
      <c r="LOH1641" s="5"/>
      <c r="LOI1641" s="5"/>
      <c r="LOJ1641" s="5"/>
      <c r="LOK1641" s="5"/>
      <c r="LOL1641" s="5"/>
      <c r="LOM1641" s="5"/>
      <c r="LON1641" s="5"/>
      <c r="LOO1641" s="5"/>
      <c r="LOP1641" s="5"/>
      <c r="LOQ1641" s="5"/>
      <c r="LOR1641" s="5"/>
      <c r="LOS1641" s="5"/>
      <c r="LOT1641" s="5"/>
      <c r="LOU1641" s="5"/>
      <c r="LOV1641" s="5"/>
      <c r="LOW1641" s="5"/>
      <c r="LOX1641" s="5"/>
      <c r="LOY1641" s="5"/>
      <c r="LOZ1641" s="5"/>
      <c r="LPA1641" s="5"/>
      <c r="LPB1641" s="5"/>
      <c r="LPC1641" s="5"/>
      <c r="LPD1641" s="5"/>
      <c r="LPE1641" s="5"/>
      <c r="LPF1641" s="5"/>
      <c r="LPG1641" s="5"/>
      <c r="LPH1641" s="5"/>
      <c r="LPI1641" s="5"/>
      <c r="LPJ1641" s="5"/>
      <c r="LPK1641" s="5"/>
      <c r="LPL1641" s="5"/>
      <c r="LPM1641" s="5"/>
      <c r="LPN1641" s="5"/>
      <c r="LPO1641" s="5"/>
      <c r="LPP1641" s="5"/>
      <c r="LPQ1641" s="5"/>
      <c r="LPR1641" s="5"/>
      <c r="LPS1641" s="5"/>
      <c r="LPT1641" s="5"/>
      <c r="LPU1641" s="5"/>
      <c r="LPV1641" s="5"/>
      <c r="LPW1641" s="5"/>
      <c r="LPX1641" s="5"/>
      <c r="LPY1641" s="5"/>
      <c r="LPZ1641" s="5"/>
      <c r="LQA1641" s="5"/>
      <c r="LQB1641" s="5"/>
      <c r="LQC1641" s="5"/>
      <c r="LQD1641" s="5"/>
      <c r="LQE1641" s="5"/>
      <c r="LQF1641" s="5"/>
      <c r="LQG1641" s="5"/>
      <c r="LQH1641" s="5"/>
      <c r="LQI1641" s="5"/>
      <c r="LQJ1641" s="5"/>
      <c r="LQK1641" s="5"/>
      <c r="LQL1641" s="5"/>
      <c r="LQM1641" s="5"/>
      <c r="LQN1641" s="5"/>
      <c r="LQO1641" s="5"/>
      <c r="LQP1641" s="5"/>
      <c r="LQQ1641" s="5"/>
      <c r="LQR1641" s="5"/>
      <c r="LQS1641" s="5"/>
      <c r="LQT1641" s="5"/>
      <c r="LQU1641" s="5"/>
      <c r="LQV1641" s="5"/>
      <c r="LQW1641" s="5"/>
      <c r="LQX1641" s="5"/>
      <c r="LQY1641" s="5"/>
      <c r="LQZ1641" s="5"/>
      <c r="LRA1641" s="5"/>
      <c r="LRB1641" s="5"/>
      <c r="LRC1641" s="5"/>
      <c r="LRD1641" s="5"/>
      <c r="LRE1641" s="5"/>
      <c r="LRF1641" s="5"/>
      <c r="LRG1641" s="5"/>
      <c r="LRH1641" s="5"/>
      <c r="LRI1641" s="5"/>
      <c r="LRJ1641" s="5"/>
      <c r="LRK1641" s="5"/>
      <c r="LRL1641" s="5"/>
      <c r="LRM1641" s="5"/>
      <c r="LRN1641" s="5"/>
      <c r="LRO1641" s="5"/>
      <c r="LRP1641" s="5"/>
      <c r="LRQ1641" s="5"/>
      <c r="LRR1641" s="5"/>
      <c r="LRS1641" s="5"/>
      <c r="LRT1641" s="5"/>
      <c r="LRU1641" s="5"/>
      <c r="LRV1641" s="5"/>
      <c r="LRW1641" s="5"/>
      <c r="LRX1641" s="5"/>
      <c r="LRY1641" s="5"/>
      <c r="LRZ1641" s="5"/>
      <c r="LSA1641" s="5"/>
      <c r="LSB1641" s="5"/>
      <c r="LSC1641" s="5"/>
      <c r="LSD1641" s="5"/>
      <c r="LSE1641" s="5"/>
      <c r="LSF1641" s="5"/>
      <c r="LSG1641" s="5"/>
      <c r="LSH1641" s="5"/>
      <c r="LSI1641" s="5"/>
      <c r="LSJ1641" s="5"/>
      <c r="LSK1641" s="5"/>
      <c r="LSL1641" s="5"/>
      <c r="LSM1641" s="5"/>
      <c r="LSN1641" s="5"/>
      <c r="LSO1641" s="5"/>
      <c r="LSP1641" s="5"/>
      <c r="LSQ1641" s="5"/>
      <c r="LSR1641" s="5"/>
      <c r="LSS1641" s="5"/>
      <c r="LST1641" s="5"/>
      <c r="LSU1641" s="5"/>
      <c r="LSV1641" s="5"/>
      <c r="LSW1641" s="5"/>
      <c r="LSX1641" s="5"/>
      <c r="LSY1641" s="5"/>
      <c r="LSZ1641" s="5"/>
      <c r="LTA1641" s="5"/>
      <c r="LTB1641" s="5"/>
      <c r="LTC1641" s="5"/>
      <c r="LTD1641" s="5"/>
      <c r="LTE1641" s="5"/>
      <c r="LTF1641" s="5"/>
      <c r="LTG1641" s="5"/>
      <c r="LTH1641" s="5"/>
      <c r="LTI1641" s="5"/>
      <c r="LTJ1641" s="5"/>
      <c r="LTK1641" s="5"/>
      <c r="LTL1641" s="5"/>
      <c r="LTM1641" s="5"/>
      <c r="LTN1641" s="5"/>
      <c r="LTO1641" s="5"/>
      <c r="LTP1641" s="5"/>
      <c r="LTQ1641" s="5"/>
      <c r="LTR1641" s="5"/>
      <c r="LTS1641" s="5"/>
      <c r="LTT1641" s="5"/>
      <c r="LTU1641" s="5"/>
      <c r="LTV1641" s="5"/>
      <c r="LTW1641" s="5"/>
      <c r="LTX1641" s="5"/>
      <c r="LTY1641" s="5"/>
      <c r="LTZ1641" s="5"/>
      <c r="LUA1641" s="5"/>
      <c r="LUB1641" s="5"/>
      <c r="LUC1641" s="5"/>
      <c r="LUD1641" s="5"/>
      <c r="LUE1641" s="5"/>
      <c r="LUF1641" s="5"/>
      <c r="LUG1641" s="5"/>
      <c r="LUH1641" s="5"/>
      <c r="LUI1641" s="5"/>
      <c r="LUJ1641" s="5"/>
      <c r="LUK1641" s="5"/>
      <c r="LUL1641" s="5"/>
      <c r="LUM1641" s="5"/>
      <c r="LUN1641" s="5"/>
      <c r="LUO1641" s="5"/>
      <c r="LUP1641" s="5"/>
      <c r="LUQ1641" s="5"/>
      <c r="LUR1641" s="5"/>
      <c r="LUS1641" s="5"/>
      <c r="LUT1641" s="5"/>
      <c r="LUU1641" s="5"/>
      <c r="LUV1641" s="5"/>
      <c r="LUW1641" s="5"/>
      <c r="LUX1641" s="5"/>
      <c r="LUY1641" s="5"/>
      <c r="LUZ1641" s="5"/>
      <c r="LVA1641" s="5"/>
      <c r="LVB1641" s="5"/>
      <c r="LVC1641" s="5"/>
      <c r="LVD1641" s="5"/>
      <c r="LVE1641" s="5"/>
      <c r="LVF1641" s="5"/>
      <c r="LVG1641" s="5"/>
      <c r="LVH1641" s="5"/>
      <c r="LVI1641" s="5"/>
      <c r="LVJ1641" s="5"/>
      <c r="LVK1641" s="5"/>
      <c r="LVL1641" s="5"/>
      <c r="LVM1641" s="5"/>
      <c r="LVN1641" s="5"/>
      <c r="LVO1641" s="5"/>
      <c r="LVP1641" s="5"/>
      <c r="LVQ1641" s="5"/>
      <c r="LVR1641" s="5"/>
      <c r="LVS1641" s="5"/>
      <c r="LVT1641" s="5"/>
      <c r="LVU1641" s="5"/>
      <c r="LVV1641" s="5"/>
      <c r="LVW1641" s="5"/>
      <c r="LVX1641" s="5"/>
      <c r="LVY1641" s="5"/>
      <c r="LVZ1641" s="5"/>
      <c r="LWA1641" s="5"/>
      <c r="LWB1641" s="5"/>
      <c r="LWC1641" s="5"/>
      <c r="LWD1641" s="5"/>
      <c r="LWE1641" s="5"/>
      <c r="LWF1641" s="5"/>
      <c r="LWG1641" s="5"/>
      <c r="LWH1641" s="5"/>
      <c r="LWI1641" s="5"/>
      <c r="LWJ1641" s="5"/>
      <c r="LWK1641" s="5"/>
      <c r="LWL1641" s="5"/>
      <c r="LWM1641" s="5"/>
      <c r="LWN1641" s="5"/>
      <c r="LWO1641" s="5"/>
      <c r="LWP1641" s="5"/>
      <c r="LWQ1641" s="5"/>
      <c r="LWR1641" s="5"/>
      <c r="LWS1641" s="5"/>
      <c r="LWT1641" s="5"/>
      <c r="LWU1641" s="5"/>
      <c r="LWV1641" s="5"/>
      <c r="LWW1641" s="5"/>
      <c r="LWX1641" s="5"/>
      <c r="LWY1641" s="5"/>
      <c r="LWZ1641" s="5"/>
      <c r="LXA1641" s="5"/>
      <c r="LXB1641" s="5"/>
      <c r="LXC1641" s="5"/>
      <c r="LXD1641" s="5"/>
      <c r="LXE1641" s="5"/>
      <c r="LXF1641" s="5"/>
      <c r="LXG1641" s="5"/>
      <c r="LXH1641" s="5"/>
      <c r="LXI1641" s="5"/>
      <c r="LXJ1641" s="5"/>
      <c r="LXK1641" s="5"/>
      <c r="LXL1641" s="5"/>
      <c r="LXM1641" s="5"/>
      <c r="LXN1641" s="5"/>
      <c r="LXO1641" s="5"/>
      <c r="LXP1641" s="5"/>
      <c r="LXQ1641" s="5"/>
      <c r="LXR1641" s="5"/>
      <c r="LXS1641" s="5"/>
      <c r="LXT1641" s="5"/>
      <c r="LXU1641" s="5"/>
      <c r="LXV1641" s="5"/>
      <c r="LXW1641" s="5"/>
      <c r="LXX1641" s="5"/>
      <c r="LXY1641" s="5"/>
      <c r="LXZ1641" s="5"/>
      <c r="LYA1641" s="5"/>
      <c r="LYB1641" s="5"/>
      <c r="LYC1641" s="5"/>
      <c r="LYD1641" s="5"/>
      <c r="LYE1641" s="5"/>
      <c r="LYF1641" s="5"/>
      <c r="LYG1641" s="5"/>
      <c r="LYH1641" s="5"/>
      <c r="LYI1641" s="5"/>
      <c r="LYJ1641" s="5"/>
      <c r="LYK1641" s="5"/>
      <c r="LYL1641" s="5"/>
      <c r="LYM1641" s="5"/>
      <c r="LYN1641" s="5"/>
      <c r="LYO1641" s="5"/>
      <c r="LYP1641" s="5"/>
      <c r="LYQ1641" s="5"/>
      <c r="LYR1641" s="5"/>
      <c r="LYS1641" s="5"/>
      <c r="LYT1641" s="5"/>
      <c r="LYU1641" s="5"/>
      <c r="LYV1641" s="5"/>
      <c r="LYW1641" s="5"/>
      <c r="LYX1641" s="5"/>
      <c r="LYY1641" s="5"/>
      <c r="LYZ1641" s="5"/>
      <c r="LZA1641" s="5"/>
      <c r="LZB1641" s="5"/>
      <c r="LZC1641" s="5"/>
      <c r="LZD1641" s="5"/>
      <c r="LZE1641" s="5"/>
      <c r="LZF1641" s="5"/>
      <c r="LZG1641" s="5"/>
      <c r="LZH1641" s="5"/>
      <c r="LZI1641" s="5"/>
      <c r="LZJ1641" s="5"/>
      <c r="LZK1641" s="5"/>
      <c r="LZL1641" s="5"/>
      <c r="LZM1641" s="5"/>
      <c r="LZN1641" s="5"/>
      <c r="LZO1641" s="5"/>
      <c r="LZP1641" s="5"/>
      <c r="LZQ1641" s="5"/>
      <c r="LZR1641" s="5"/>
      <c r="LZS1641" s="5"/>
      <c r="LZT1641" s="5"/>
      <c r="LZU1641" s="5"/>
      <c r="LZV1641" s="5"/>
      <c r="LZW1641" s="5"/>
      <c r="LZX1641" s="5"/>
      <c r="LZY1641" s="5"/>
      <c r="LZZ1641" s="5"/>
      <c r="MAA1641" s="5"/>
      <c r="MAB1641" s="5"/>
      <c r="MAC1641" s="5"/>
      <c r="MAD1641" s="5"/>
      <c r="MAE1641" s="5"/>
      <c r="MAF1641" s="5"/>
      <c r="MAG1641" s="5"/>
      <c r="MAH1641" s="5"/>
      <c r="MAI1641" s="5"/>
      <c r="MAJ1641" s="5"/>
      <c r="MAK1641" s="5"/>
      <c r="MAL1641" s="5"/>
      <c r="MAM1641" s="5"/>
      <c r="MAN1641" s="5"/>
      <c r="MAO1641" s="5"/>
      <c r="MAP1641" s="5"/>
      <c r="MAQ1641" s="5"/>
      <c r="MAR1641" s="5"/>
      <c r="MAS1641" s="5"/>
      <c r="MAT1641" s="5"/>
      <c r="MAU1641" s="5"/>
      <c r="MAV1641" s="5"/>
      <c r="MAW1641" s="5"/>
      <c r="MAX1641" s="5"/>
      <c r="MAY1641" s="5"/>
      <c r="MAZ1641" s="5"/>
      <c r="MBA1641" s="5"/>
      <c r="MBB1641" s="5"/>
      <c r="MBC1641" s="5"/>
      <c r="MBD1641" s="5"/>
      <c r="MBE1641" s="5"/>
      <c r="MBF1641" s="5"/>
      <c r="MBG1641" s="5"/>
      <c r="MBH1641" s="5"/>
      <c r="MBI1641" s="5"/>
      <c r="MBJ1641" s="5"/>
      <c r="MBK1641" s="5"/>
      <c r="MBL1641" s="5"/>
      <c r="MBM1641" s="5"/>
      <c r="MBN1641" s="5"/>
      <c r="MBO1641" s="5"/>
      <c r="MBP1641" s="5"/>
      <c r="MBQ1641" s="5"/>
      <c r="MBR1641" s="5"/>
      <c r="MBS1641" s="5"/>
      <c r="MBT1641" s="5"/>
      <c r="MBU1641" s="5"/>
      <c r="MBV1641" s="5"/>
      <c r="MBW1641" s="5"/>
      <c r="MBX1641" s="5"/>
      <c r="MBY1641" s="5"/>
      <c r="MBZ1641" s="5"/>
      <c r="MCA1641" s="5"/>
      <c r="MCB1641" s="5"/>
      <c r="MCC1641" s="5"/>
      <c r="MCD1641" s="5"/>
      <c r="MCE1641" s="5"/>
      <c r="MCF1641" s="5"/>
      <c r="MCG1641" s="5"/>
      <c r="MCH1641" s="5"/>
      <c r="MCI1641" s="5"/>
      <c r="MCJ1641" s="5"/>
      <c r="MCK1641" s="5"/>
      <c r="MCL1641" s="5"/>
      <c r="MCM1641" s="5"/>
      <c r="MCN1641" s="5"/>
      <c r="MCO1641" s="5"/>
      <c r="MCP1641" s="5"/>
      <c r="MCQ1641" s="5"/>
      <c r="MCR1641" s="5"/>
      <c r="MCS1641" s="5"/>
      <c r="MCT1641" s="5"/>
      <c r="MCU1641" s="5"/>
      <c r="MCV1641" s="5"/>
      <c r="MCW1641" s="5"/>
      <c r="MCX1641" s="5"/>
      <c r="MCY1641" s="5"/>
      <c r="MCZ1641" s="5"/>
      <c r="MDA1641" s="5"/>
      <c r="MDB1641" s="5"/>
      <c r="MDC1641" s="5"/>
      <c r="MDD1641" s="5"/>
      <c r="MDE1641" s="5"/>
      <c r="MDF1641" s="5"/>
      <c r="MDG1641" s="5"/>
      <c r="MDH1641" s="5"/>
      <c r="MDI1641" s="5"/>
      <c r="MDJ1641" s="5"/>
      <c r="MDK1641" s="5"/>
      <c r="MDL1641" s="5"/>
      <c r="MDM1641" s="5"/>
      <c r="MDN1641" s="5"/>
      <c r="MDO1641" s="5"/>
      <c r="MDP1641" s="5"/>
      <c r="MDQ1641" s="5"/>
      <c r="MDR1641" s="5"/>
      <c r="MDS1641" s="5"/>
      <c r="MDT1641" s="5"/>
      <c r="MDU1641" s="5"/>
      <c r="MDV1641" s="5"/>
      <c r="MDW1641" s="5"/>
      <c r="MDX1641" s="5"/>
      <c r="MDY1641" s="5"/>
      <c r="MDZ1641" s="5"/>
      <c r="MEA1641" s="5"/>
      <c r="MEB1641" s="5"/>
      <c r="MEC1641" s="5"/>
      <c r="MED1641" s="5"/>
      <c r="MEE1641" s="5"/>
      <c r="MEF1641" s="5"/>
      <c r="MEG1641" s="5"/>
      <c r="MEH1641" s="5"/>
      <c r="MEI1641" s="5"/>
      <c r="MEJ1641" s="5"/>
      <c r="MEK1641" s="5"/>
      <c r="MEL1641" s="5"/>
      <c r="MEM1641" s="5"/>
      <c r="MEN1641" s="5"/>
      <c r="MEO1641" s="5"/>
      <c r="MEP1641" s="5"/>
      <c r="MEQ1641" s="5"/>
      <c r="MER1641" s="5"/>
      <c r="MES1641" s="5"/>
      <c r="MET1641" s="5"/>
      <c r="MEU1641" s="5"/>
      <c r="MEV1641" s="5"/>
      <c r="MEW1641" s="5"/>
      <c r="MEX1641" s="5"/>
      <c r="MEY1641" s="5"/>
      <c r="MEZ1641" s="5"/>
      <c r="MFA1641" s="5"/>
      <c r="MFB1641" s="5"/>
      <c r="MFC1641" s="5"/>
      <c r="MFD1641" s="5"/>
      <c r="MFE1641" s="5"/>
      <c r="MFF1641" s="5"/>
      <c r="MFG1641" s="5"/>
      <c r="MFH1641" s="5"/>
      <c r="MFI1641" s="5"/>
      <c r="MFJ1641" s="5"/>
      <c r="MFK1641" s="5"/>
      <c r="MFL1641" s="5"/>
      <c r="MFM1641" s="5"/>
      <c r="MFN1641" s="5"/>
      <c r="MFO1641" s="5"/>
      <c r="MFP1641" s="5"/>
      <c r="MFQ1641" s="5"/>
      <c r="MFR1641" s="5"/>
      <c r="MFS1641" s="5"/>
      <c r="MFT1641" s="5"/>
      <c r="MFU1641" s="5"/>
      <c r="MFV1641" s="5"/>
      <c r="MFW1641" s="5"/>
      <c r="MFX1641" s="5"/>
      <c r="MFY1641" s="5"/>
      <c r="MFZ1641" s="5"/>
      <c r="MGA1641" s="5"/>
      <c r="MGB1641" s="5"/>
      <c r="MGC1641" s="5"/>
      <c r="MGD1641" s="5"/>
      <c r="MGE1641" s="5"/>
      <c r="MGF1641" s="5"/>
      <c r="MGG1641" s="5"/>
      <c r="MGH1641" s="5"/>
      <c r="MGI1641" s="5"/>
      <c r="MGJ1641" s="5"/>
      <c r="MGK1641" s="5"/>
      <c r="MGL1641" s="5"/>
      <c r="MGM1641" s="5"/>
      <c r="MGN1641" s="5"/>
      <c r="MGO1641" s="5"/>
      <c r="MGP1641" s="5"/>
      <c r="MGQ1641" s="5"/>
      <c r="MGR1641" s="5"/>
      <c r="MGS1641" s="5"/>
      <c r="MGT1641" s="5"/>
      <c r="MGU1641" s="5"/>
      <c r="MGV1641" s="5"/>
      <c r="MGW1641" s="5"/>
      <c r="MGX1641" s="5"/>
      <c r="MGY1641" s="5"/>
      <c r="MGZ1641" s="5"/>
      <c r="MHA1641" s="5"/>
      <c r="MHB1641" s="5"/>
      <c r="MHC1641" s="5"/>
      <c r="MHD1641" s="5"/>
      <c r="MHE1641" s="5"/>
      <c r="MHF1641" s="5"/>
      <c r="MHG1641" s="5"/>
      <c r="MHH1641" s="5"/>
      <c r="MHI1641" s="5"/>
      <c r="MHJ1641" s="5"/>
      <c r="MHK1641" s="5"/>
      <c r="MHL1641" s="5"/>
      <c r="MHM1641" s="5"/>
      <c r="MHN1641" s="5"/>
      <c r="MHO1641" s="5"/>
      <c r="MHP1641" s="5"/>
      <c r="MHQ1641" s="5"/>
      <c r="MHR1641" s="5"/>
      <c r="MHS1641" s="5"/>
      <c r="MHT1641" s="5"/>
      <c r="MHU1641" s="5"/>
      <c r="MHV1641" s="5"/>
      <c r="MHW1641" s="5"/>
      <c r="MHX1641" s="5"/>
      <c r="MHY1641" s="5"/>
      <c r="MHZ1641" s="5"/>
      <c r="MIA1641" s="5"/>
      <c r="MIB1641" s="5"/>
      <c r="MIC1641" s="5"/>
      <c r="MID1641" s="5"/>
      <c r="MIE1641" s="5"/>
      <c r="MIF1641" s="5"/>
      <c r="MIG1641" s="5"/>
      <c r="MIH1641" s="5"/>
      <c r="MII1641" s="5"/>
      <c r="MIJ1641" s="5"/>
      <c r="MIK1641" s="5"/>
      <c r="MIL1641" s="5"/>
      <c r="MIM1641" s="5"/>
      <c r="MIN1641" s="5"/>
      <c r="MIO1641" s="5"/>
      <c r="MIP1641" s="5"/>
      <c r="MIQ1641" s="5"/>
      <c r="MIR1641" s="5"/>
      <c r="MIS1641" s="5"/>
      <c r="MIT1641" s="5"/>
      <c r="MIU1641" s="5"/>
      <c r="MIV1641" s="5"/>
      <c r="MIW1641" s="5"/>
      <c r="MIX1641" s="5"/>
      <c r="MIY1641" s="5"/>
      <c r="MIZ1641" s="5"/>
      <c r="MJA1641" s="5"/>
      <c r="MJB1641" s="5"/>
      <c r="MJC1641" s="5"/>
      <c r="MJD1641" s="5"/>
      <c r="MJE1641" s="5"/>
      <c r="MJF1641" s="5"/>
      <c r="MJG1641" s="5"/>
      <c r="MJH1641" s="5"/>
      <c r="MJI1641" s="5"/>
      <c r="MJJ1641" s="5"/>
      <c r="MJK1641" s="5"/>
      <c r="MJL1641" s="5"/>
      <c r="MJM1641" s="5"/>
      <c r="MJN1641" s="5"/>
      <c r="MJO1641" s="5"/>
      <c r="MJP1641" s="5"/>
      <c r="MJQ1641" s="5"/>
      <c r="MJR1641" s="5"/>
      <c r="MJS1641" s="5"/>
      <c r="MJT1641" s="5"/>
      <c r="MJU1641" s="5"/>
      <c r="MJV1641" s="5"/>
      <c r="MJW1641" s="5"/>
      <c r="MJX1641" s="5"/>
      <c r="MJY1641" s="5"/>
      <c r="MJZ1641" s="5"/>
      <c r="MKA1641" s="5"/>
      <c r="MKB1641" s="5"/>
      <c r="MKC1641" s="5"/>
      <c r="MKD1641" s="5"/>
      <c r="MKE1641" s="5"/>
      <c r="MKF1641" s="5"/>
      <c r="MKG1641" s="5"/>
      <c r="MKH1641" s="5"/>
      <c r="MKI1641" s="5"/>
      <c r="MKJ1641" s="5"/>
      <c r="MKK1641" s="5"/>
      <c r="MKL1641" s="5"/>
      <c r="MKM1641" s="5"/>
      <c r="MKN1641" s="5"/>
      <c r="MKO1641" s="5"/>
      <c r="MKP1641" s="5"/>
      <c r="MKQ1641" s="5"/>
      <c r="MKR1641" s="5"/>
      <c r="MKS1641" s="5"/>
      <c r="MKT1641" s="5"/>
      <c r="MKU1641" s="5"/>
      <c r="MKV1641" s="5"/>
      <c r="MKW1641" s="5"/>
      <c r="MKX1641" s="5"/>
      <c r="MKY1641" s="5"/>
      <c r="MKZ1641" s="5"/>
      <c r="MLA1641" s="5"/>
      <c r="MLB1641" s="5"/>
      <c r="MLC1641" s="5"/>
      <c r="MLD1641" s="5"/>
      <c r="MLE1641" s="5"/>
      <c r="MLF1641" s="5"/>
      <c r="MLG1641" s="5"/>
      <c r="MLH1641" s="5"/>
      <c r="MLI1641" s="5"/>
      <c r="MLJ1641" s="5"/>
      <c r="MLK1641" s="5"/>
      <c r="MLL1641" s="5"/>
      <c r="MLM1641" s="5"/>
      <c r="MLN1641" s="5"/>
      <c r="MLO1641" s="5"/>
      <c r="MLP1641" s="5"/>
      <c r="MLQ1641" s="5"/>
      <c r="MLR1641" s="5"/>
      <c r="MLS1641" s="5"/>
      <c r="MLT1641" s="5"/>
      <c r="MLU1641" s="5"/>
      <c r="MLV1641" s="5"/>
      <c r="MLW1641" s="5"/>
      <c r="MLX1641" s="5"/>
      <c r="MLY1641" s="5"/>
      <c r="MLZ1641" s="5"/>
      <c r="MMA1641" s="5"/>
      <c r="MMB1641" s="5"/>
      <c r="MMC1641" s="5"/>
      <c r="MMD1641" s="5"/>
      <c r="MME1641" s="5"/>
      <c r="MMF1641" s="5"/>
      <c r="MMG1641" s="5"/>
      <c r="MMH1641" s="5"/>
      <c r="MMI1641" s="5"/>
      <c r="MMJ1641" s="5"/>
      <c r="MMK1641" s="5"/>
      <c r="MML1641" s="5"/>
      <c r="MMM1641" s="5"/>
      <c r="MMN1641" s="5"/>
      <c r="MMO1641" s="5"/>
      <c r="MMP1641" s="5"/>
      <c r="MMQ1641" s="5"/>
      <c r="MMR1641" s="5"/>
      <c r="MMS1641" s="5"/>
      <c r="MMT1641" s="5"/>
      <c r="MMU1641" s="5"/>
      <c r="MMV1641" s="5"/>
      <c r="MMW1641" s="5"/>
      <c r="MMX1641" s="5"/>
      <c r="MMY1641" s="5"/>
      <c r="MMZ1641" s="5"/>
      <c r="MNA1641" s="5"/>
      <c r="MNB1641" s="5"/>
      <c r="MNC1641" s="5"/>
      <c r="MND1641" s="5"/>
      <c r="MNE1641" s="5"/>
      <c r="MNF1641" s="5"/>
      <c r="MNG1641" s="5"/>
      <c r="MNH1641" s="5"/>
      <c r="MNI1641" s="5"/>
      <c r="MNJ1641" s="5"/>
      <c r="MNK1641" s="5"/>
      <c r="MNL1641" s="5"/>
      <c r="MNM1641" s="5"/>
      <c r="MNN1641" s="5"/>
      <c r="MNO1641" s="5"/>
      <c r="MNP1641" s="5"/>
      <c r="MNQ1641" s="5"/>
      <c r="MNR1641" s="5"/>
      <c r="MNS1641" s="5"/>
      <c r="MNT1641" s="5"/>
      <c r="MNU1641" s="5"/>
      <c r="MNV1641" s="5"/>
      <c r="MNW1641" s="5"/>
      <c r="MNX1641" s="5"/>
      <c r="MNY1641" s="5"/>
      <c r="MNZ1641" s="5"/>
      <c r="MOA1641" s="5"/>
      <c r="MOB1641" s="5"/>
      <c r="MOC1641" s="5"/>
      <c r="MOD1641" s="5"/>
      <c r="MOE1641" s="5"/>
      <c r="MOF1641" s="5"/>
      <c r="MOG1641" s="5"/>
      <c r="MOH1641" s="5"/>
      <c r="MOI1641" s="5"/>
      <c r="MOJ1641" s="5"/>
      <c r="MOK1641" s="5"/>
      <c r="MOL1641" s="5"/>
      <c r="MOM1641" s="5"/>
      <c r="MON1641" s="5"/>
      <c r="MOO1641" s="5"/>
      <c r="MOP1641" s="5"/>
      <c r="MOQ1641" s="5"/>
      <c r="MOR1641" s="5"/>
      <c r="MOS1641" s="5"/>
      <c r="MOT1641" s="5"/>
      <c r="MOU1641" s="5"/>
      <c r="MOV1641" s="5"/>
      <c r="MOW1641" s="5"/>
      <c r="MOX1641" s="5"/>
      <c r="MOY1641" s="5"/>
      <c r="MOZ1641" s="5"/>
      <c r="MPA1641" s="5"/>
      <c r="MPB1641" s="5"/>
      <c r="MPC1641" s="5"/>
      <c r="MPD1641" s="5"/>
      <c r="MPE1641" s="5"/>
      <c r="MPF1641" s="5"/>
      <c r="MPG1641" s="5"/>
      <c r="MPH1641" s="5"/>
      <c r="MPI1641" s="5"/>
      <c r="MPJ1641" s="5"/>
      <c r="MPK1641" s="5"/>
      <c r="MPL1641" s="5"/>
      <c r="MPM1641" s="5"/>
      <c r="MPN1641" s="5"/>
      <c r="MPO1641" s="5"/>
      <c r="MPP1641" s="5"/>
      <c r="MPQ1641" s="5"/>
      <c r="MPR1641" s="5"/>
      <c r="MPS1641" s="5"/>
      <c r="MPT1641" s="5"/>
      <c r="MPU1641" s="5"/>
      <c r="MPV1641" s="5"/>
      <c r="MPW1641" s="5"/>
      <c r="MPX1641" s="5"/>
      <c r="MPY1641" s="5"/>
      <c r="MPZ1641" s="5"/>
      <c r="MQA1641" s="5"/>
      <c r="MQB1641" s="5"/>
      <c r="MQC1641" s="5"/>
      <c r="MQD1641" s="5"/>
      <c r="MQE1641" s="5"/>
      <c r="MQF1641" s="5"/>
      <c r="MQG1641" s="5"/>
      <c r="MQH1641" s="5"/>
      <c r="MQI1641" s="5"/>
      <c r="MQJ1641" s="5"/>
      <c r="MQK1641" s="5"/>
      <c r="MQL1641" s="5"/>
      <c r="MQM1641" s="5"/>
      <c r="MQN1641" s="5"/>
      <c r="MQO1641" s="5"/>
      <c r="MQP1641" s="5"/>
      <c r="MQQ1641" s="5"/>
      <c r="MQR1641" s="5"/>
      <c r="MQS1641" s="5"/>
      <c r="MQT1641" s="5"/>
      <c r="MQU1641" s="5"/>
      <c r="MQV1641" s="5"/>
      <c r="MQW1641" s="5"/>
      <c r="MQX1641" s="5"/>
      <c r="MQY1641" s="5"/>
      <c r="MQZ1641" s="5"/>
      <c r="MRA1641" s="5"/>
      <c r="MRB1641" s="5"/>
      <c r="MRC1641" s="5"/>
      <c r="MRD1641" s="5"/>
      <c r="MRE1641" s="5"/>
      <c r="MRF1641" s="5"/>
      <c r="MRG1641" s="5"/>
      <c r="MRH1641" s="5"/>
      <c r="MRI1641" s="5"/>
      <c r="MRJ1641" s="5"/>
      <c r="MRK1641" s="5"/>
      <c r="MRL1641" s="5"/>
      <c r="MRM1641" s="5"/>
      <c r="MRN1641" s="5"/>
      <c r="MRO1641" s="5"/>
      <c r="MRP1641" s="5"/>
      <c r="MRQ1641" s="5"/>
      <c r="MRR1641" s="5"/>
      <c r="MRS1641" s="5"/>
      <c r="MRT1641" s="5"/>
      <c r="MRU1641" s="5"/>
      <c r="MRV1641" s="5"/>
      <c r="MRW1641" s="5"/>
      <c r="MRX1641" s="5"/>
      <c r="MRY1641" s="5"/>
      <c r="MRZ1641" s="5"/>
      <c r="MSA1641" s="5"/>
      <c r="MSB1641" s="5"/>
      <c r="MSC1641" s="5"/>
      <c r="MSD1641" s="5"/>
      <c r="MSE1641" s="5"/>
      <c r="MSF1641" s="5"/>
      <c r="MSG1641" s="5"/>
      <c r="MSH1641" s="5"/>
      <c r="MSI1641" s="5"/>
      <c r="MSJ1641" s="5"/>
      <c r="MSK1641" s="5"/>
      <c r="MSL1641" s="5"/>
      <c r="MSM1641" s="5"/>
      <c r="MSN1641" s="5"/>
      <c r="MSO1641" s="5"/>
      <c r="MSP1641" s="5"/>
      <c r="MSQ1641" s="5"/>
      <c r="MSR1641" s="5"/>
      <c r="MSS1641" s="5"/>
      <c r="MST1641" s="5"/>
      <c r="MSU1641" s="5"/>
      <c r="MSV1641" s="5"/>
      <c r="MSW1641" s="5"/>
      <c r="MSX1641" s="5"/>
      <c r="MSY1641" s="5"/>
      <c r="MSZ1641" s="5"/>
      <c r="MTA1641" s="5"/>
      <c r="MTB1641" s="5"/>
      <c r="MTC1641" s="5"/>
      <c r="MTD1641" s="5"/>
      <c r="MTE1641" s="5"/>
      <c r="MTF1641" s="5"/>
      <c r="MTG1641" s="5"/>
      <c r="MTH1641" s="5"/>
      <c r="MTI1641" s="5"/>
      <c r="MTJ1641" s="5"/>
      <c r="MTK1641" s="5"/>
      <c r="MTL1641" s="5"/>
      <c r="MTM1641" s="5"/>
      <c r="MTN1641" s="5"/>
      <c r="MTO1641" s="5"/>
      <c r="MTP1641" s="5"/>
      <c r="MTQ1641" s="5"/>
      <c r="MTR1641" s="5"/>
      <c r="MTS1641" s="5"/>
      <c r="MTT1641" s="5"/>
      <c r="MTU1641" s="5"/>
      <c r="MTV1641" s="5"/>
      <c r="MTW1641" s="5"/>
      <c r="MTX1641" s="5"/>
      <c r="MTY1641" s="5"/>
      <c r="MTZ1641" s="5"/>
      <c r="MUA1641" s="5"/>
      <c r="MUB1641" s="5"/>
      <c r="MUC1641" s="5"/>
      <c r="MUD1641" s="5"/>
      <c r="MUE1641" s="5"/>
      <c r="MUF1641" s="5"/>
      <c r="MUG1641" s="5"/>
      <c r="MUH1641" s="5"/>
      <c r="MUI1641" s="5"/>
      <c r="MUJ1641" s="5"/>
      <c r="MUK1641" s="5"/>
      <c r="MUL1641" s="5"/>
      <c r="MUM1641" s="5"/>
      <c r="MUN1641" s="5"/>
      <c r="MUO1641" s="5"/>
      <c r="MUP1641" s="5"/>
      <c r="MUQ1641" s="5"/>
      <c r="MUR1641" s="5"/>
      <c r="MUS1641" s="5"/>
      <c r="MUT1641" s="5"/>
      <c r="MUU1641" s="5"/>
      <c r="MUV1641" s="5"/>
      <c r="MUW1641" s="5"/>
      <c r="MUX1641" s="5"/>
      <c r="MUY1641" s="5"/>
      <c r="MUZ1641" s="5"/>
      <c r="MVA1641" s="5"/>
      <c r="MVB1641" s="5"/>
      <c r="MVC1641" s="5"/>
      <c r="MVD1641" s="5"/>
      <c r="MVE1641" s="5"/>
      <c r="MVF1641" s="5"/>
      <c r="MVG1641" s="5"/>
      <c r="MVH1641" s="5"/>
      <c r="MVI1641" s="5"/>
      <c r="MVJ1641" s="5"/>
      <c r="MVK1641" s="5"/>
      <c r="MVL1641" s="5"/>
      <c r="MVM1641" s="5"/>
      <c r="MVN1641" s="5"/>
      <c r="MVO1641" s="5"/>
      <c r="MVP1641" s="5"/>
      <c r="MVQ1641" s="5"/>
      <c r="MVR1641" s="5"/>
      <c r="MVS1641" s="5"/>
      <c r="MVT1641" s="5"/>
      <c r="MVU1641" s="5"/>
      <c r="MVV1641" s="5"/>
      <c r="MVW1641" s="5"/>
      <c r="MVX1641" s="5"/>
      <c r="MVY1641" s="5"/>
      <c r="MVZ1641" s="5"/>
      <c r="MWA1641" s="5"/>
      <c r="MWB1641" s="5"/>
      <c r="MWC1641" s="5"/>
      <c r="MWD1641" s="5"/>
      <c r="MWE1641" s="5"/>
      <c r="MWF1641" s="5"/>
      <c r="MWG1641" s="5"/>
      <c r="MWH1641" s="5"/>
      <c r="MWI1641" s="5"/>
      <c r="MWJ1641" s="5"/>
      <c r="MWK1641" s="5"/>
      <c r="MWL1641" s="5"/>
      <c r="MWM1641" s="5"/>
      <c r="MWN1641" s="5"/>
      <c r="MWO1641" s="5"/>
      <c r="MWP1641" s="5"/>
      <c r="MWQ1641" s="5"/>
      <c r="MWR1641" s="5"/>
      <c r="MWS1641" s="5"/>
      <c r="MWT1641" s="5"/>
      <c r="MWU1641" s="5"/>
      <c r="MWV1641" s="5"/>
      <c r="MWW1641" s="5"/>
      <c r="MWX1641" s="5"/>
      <c r="MWY1641" s="5"/>
      <c r="MWZ1641" s="5"/>
      <c r="MXA1641" s="5"/>
      <c r="MXB1641" s="5"/>
      <c r="MXC1641" s="5"/>
      <c r="MXD1641" s="5"/>
      <c r="MXE1641" s="5"/>
      <c r="MXF1641" s="5"/>
      <c r="MXG1641" s="5"/>
      <c r="MXH1641" s="5"/>
      <c r="MXI1641" s="5"/>
      <c r="MXJ1641" s="5"/>
      <c r="MXK1641" s="5"/>
      <c r="MXL1641" s="5"/>
      <c r="MXM1641" s="5"/>
      <c r="MXN1641" s="5"/>
      <c r="MXO1641" s="5"/>
      <c r="MXP1641" s="5"/>
      <c r="MXQ1641" s="5"/>
      <c r="MXR1641" s="5"/>
      <c r="MXS1641" s="5"/>
      <c r="MXT1641" s="5"/>
      <c r="MXU1641" s="5"/>
      <c r="MXV1641" s="5"/>
      <c r="MXW1641" s="5"/>
      <c r="MXX1641" s="5"/>
      <c r="MXY1641" s="5"/>
      <c r="MXZ1641" s="5"/>
      <c r="MYA1641" s="5"/>
      <c r="MYB1641" s="5"/>
      <c r="MYC1641" s="5"/>
      <c r="MYD1641" s="5"/>
      <c r="MYE1641" s="5"/>
      <c r="MYF1641" s="5"/>
      <c r="MYG1641" s="5"/>
      <c r="MYH1641" s="5"/>
      <c r="MYI1641" s="5"/>
      <c r="MYJ1641" s="5"/>
      <c r="MYK1641" s="5"/>
      <c r="MYL1641" s="5"/>
      <c r="MYM1641" s="5"/>
      <c r="MYN1641" s="5"/>
      <c r="MYO1641" s="5"/>
      <c r="MYP1641" s="5"/>
      <c r="MYQ1641" s="5"/>
      <c r="MYR1641" s="5"/>
      <c r="MYS1641" s="5"/>
      <c r="MYT1641" s="5"/>
      <c r="MYU1641" s="5"/>
      <c r="MYV1641" s="5"/>
      <c r="MYW1641" s="5"/>
      <c r="MYX1641" s="5"/>
      <c r="MYY1641" s="5"/>
      <c r="MYZ1641" s="5"/>
      <c r="MZA1641" s="5"/>
      <c r="MZB1641" s="5"/>
      <c r="MZC1641" s="5"/>
      <c r="MZD1641" s="5"/>
      <c r="MZE1641" s="5"/>
      <c r="MZF1641" s="5"/>
      <c r="MZG1641" s="5"/>
      <c r="MZH1641" s="5"/>
      <c r="MZI1641" s="5"/>
      <c r="MZJ1641" s="5"/>
      <c r="MZK1641" s="5"/>
      <c r="MZL1641" s="5"/>
      <c r="MZM1641" s="5"/>
      <c r="MZN1641" s="5"/>
      <c r="MZO1641" s="5"/>
      <c r="MZP1641" s="5"/>
      <c r="MZQ1641" s="5"/>
      <c r="MZR1641" s="5"/>
      <c r="MZS1641" s="5"/>
      <c r="MZT1641" s="5"/>
      <c r="MZU1641" s="5"/>
      <c r="MZV1641" s="5"/>
      <c r="MZW1641" s="5"/>
      <c r="MZX1641" s="5"/>
      <c r="MZY1641" s="5"/>
      <c r="MZZ1641" s="5"/>
      <c r="NAA1641" s="5"/>
      <c r="NAB1641" s="5"/>
      <c r="NAC1641" s="5"/>
      <c r="NAD1641" s="5"/>
      <c r="NAE1641" s="5"/>
      <c r="NAF1641" s="5"/>
      <c r="NAG1641" s="5"/>
      <c r="NAH1641" s="5"/>
      <c r="NAI1641" s="5"/>
      <c r="NAJ1641" s="5"/>
      <c r="NAK1641" s="5"/>
      <c r="NAL1641" s="5"/>
      <c r="NAM1641" s="5"/>
      <c r="NAN1641" s="5"/>
      <c r="NAO1641" s="5"/>
      <c r="NAP1641" s="5"/>
      <c r="NAQ1641" s="5"/>
      <c r="NAR1641" s="5"/>
      <c r="NAS1641" s="5"/>
      <c r="NAT1641" s="5"/>
      <c r="NAU1641" s="5"/>
      <c r="NAV1641" s="5"/>
      <c r="NAW1641" s="5"/>
      <c r="NAX1641" s="5"/>
      <c r="NAY1641" s="5"/>
      <c r="NAZ1641" s="5"/>
      <c r="NBA1641" s="5"/>
      <c r="NBB1641" s="5"/>
      <c r="NBC1641" s="5"/>
      <c r="NBD1641" s="5"/>
      <c r="NBE1641" s="5"/>
      <c r="NBF1641" s="5"/>
      <c r="NBG1641" s="5"/>
      <c r="NBH1641" s="5"/>
      <c r="NBI1641" s="5"/>
      <c r="NBJ1641" s="5"/>
      <c r="NBK1641" s="5"/>
      <c r="NBL1641" s="5"/>
      <c r="NBM1641" s="5"/>
      <c r="NBN1641" s="5"/>
      <c r="NBO1641" s="5"/>
      <c r="NBP1641" s="5"/>
      <c r="NBQ1641" s="5"/>
      <c r="NBR1641" s="5"/>
      <c r="NBS1641" s="5"/>
      <c r="NBT1641" s="5"/>
      <c r="NBU1641" s="5"/>
      <c r="NBV1641" s="5"/>
      <c r="NBW1641" s="5"/>
      <c r="NBX1641" s="5"/>
      <c r="NBY1641" s="5"/>
      <c r="NBZ1641" s="5"/>
      <c r="NCA1641" s="5"/>
      <c r="NCB1641" s="5"/>
      <c r="NCC1641" s="5"/>
      <c r="NCD1641" s="5"/>
      <c r="NCE1641" s="5"/>
      <c r="NCF1641" s="5"/>
      <c r="NCG1641" s="5"/>
      <c r="NCH1641" s="5"/>
      <c r="NCI1641" s="5"/>
      <c r="NCJ1641" s="5"/>
      <c r="NCK1641" s="5"/>
      <c r="NCL1641" s="5"/>
      <c r="NCM1641" s="5"/>
      <c r="NCN1641" s="5"/>
      <c r="NCO1641" s="5"/>
      <c r="NCP1641" s="5"/>
      <c r="NCQ1641" s="5"/>
      <c r="NCR1641" s="5"/>
      <c r="NCS1641" s="5"/>
      <c r="NCT1641" s="5"/>
      <c r="NCU1641" s="5"/>
      <c r="NCV1641" s="5"/>
      <c r="NCW1641" s="5"/>
      <c r="NCX1641" s="5"/>
      <c r="NCY1641" s="5"/>
      <c r="NCZ1641" s="5"/>
      <c r="NDA1641" s="5"/>
      <c r="NDB1641" s="5"/>
      <c r="NDC1641" s="5"/>
      <c r="NDD1641" s="5"/>
      <c r="NDE1641" s="5"/>
      <c r="NDF1641" s="5"/>
      <c r="NDG1641" s="5"/>
      <c r="NDH1641" s="5"/>
      <c r="NDI1641" s="5"/>
      <c r="NDJ1641" s="5"/>
      <c r="NDK1641" s="5"/>
      <c r="NDL1641" s="5"/>
      <c r="NDM1641" s="5"/>
      <c r="NDN1641" s="5"/>
      <c r="NDO1641" s="5"/>
      <c r="NDP1641" s="5"/>
      <c r="NDQ1641" s="5"/>
      <c r="NDR1641" s="5"/>
      <c r="NDS1641" s="5"/>
      <c r="NDT1641" s="5"/>
      <c r="NDU1641" s="5"/>
      <c r="NDV1641" s="5"/>
      <c r="NDW1641" s="5"/>
      <c r="NDX1641" s="5"/>
      <c r="NDY1641" s="5"/>
      <c r="NDZ1641" s="5"/>
      <c r="NEA1641" s="5"/>
      <c r="NEB1641" s="5"/>
      <c r="NEC1641" s="5"/>
      <c r="NED1641" s="5"/>
      <c r="NEE1641" s="5"/>
      <c r="NEF1641" s="5"/>
      <c r="NEG1641" s="5"/>
      <c r="NEH1641" s="5"/>
      <c r="NEI1641" s="5"/>
      <c r="NEJ1641" s="5"/>
      <c r="NEK1641" s="5"/>
      <c r="NEL1641" s="5"/>
      <c r="NEM1641" s="5"/>
      <c r="NEN1641" s="5"/>
      <c r="NEO1641" s="5"/>
      <c r="NEP1641" s="5"/>
      <c r="NEQ1641" s="5"/>
      <c r="NER1641" s="5"/>
      <c r="NES1641" s="5"/>
      <c r="NET1641" s="5"/>
      <c r="NEU1641" s="5"/>
      <c r="NEV1641" s="5"/>
      <c r="NEW1641" s="5"/>
      <c r="NEX1641" s="5"/>
      <c r="NEY1641" s="5"/>
      <c r="NEZ1641" s="5"/>
      <c r="NFA1641" s="5"/>
      <c r="NFB1641" s="5"/>
      <c r="NFC1641" s="5"/>
      <c r="NFD1641" s="5"/>
      <c r="NFE1641" s="5"/>
      <c r="NFF1641" s="5"/>
      <c r="NFG1641" s="5"/>
      <c r="NFH1641" s="5"/>
      <c r="NFI1641" s="5"/>
      <c r="NFJ1641" s="5"/>
      <c r="NFK1641" s="5"/>
      <c r="NFL1641" s="5"/>
      <c r="NFM1641" s="5"/>
      <c r="NFN1641" s="5"/>
      <c r="NFO1641" s="5"/>
      <c r="NFP1641" s="5"/>
      <c r="NFQ1641" s="5"/>
      <c r="NFR1641" s="5"/>
      <c r="NFS1641" s="5"/>
      <c r="NFT1641" s="5"/>
      <c r="NFU1641" s="5"/>
      <c r="NFV1641" s="5"/>
      <c r="NFW1641" s="5"/>
      <c r="NFX1641" s="5"/>
      <c r="NFY1641" s="5"/>
      <c r="NFZ1641" s="5"/>
      <c r="NGA1641" s="5"/>
      <c r="NGB1641" s="5"/>
      <c r="NGC1641" s="5"/>
      <c r="NGD1641" s="5"/>
      <c r="NGE1641" s="5"/>
      <c r="NGF1641" s="5"/>
      <c r="NGG1641" s="5"/>
      <c r="NGH1641" s="5"/>
      <c r="NGI1641" s="5"/>
      <c r="NGJ1641" s="5"/>
      <c r="NGK1641" s="5"/>
      <c r="NGL1641" s="5"/>
      <c r="NGM1641" s="5"/>
      <c r="NGN1641" s="5"/>
      <c r="NGO1641" s="5"/>
      <c r="NGP1641" s="5"/>
      <c r="NGQ1641" s="5"/>
      <c r="NGR1641" s="5"/>
      <c r="NGS1641" s="5"/>
      <c r="NGT1641" s="5"/>
      <c r="NGU1641" s="5"/>
      <c r="NGV1641" s="5"/>
      <c r="NGW1641" s="5"/>
      <c r="NGX1641" s="5"/>
      <c r="NGY1641" s="5"/>
      <c r="NGZ1641" s="5"/>
      <c r="NHA1641" s="5"/>
      <c r="NHB1641" s="5"/>
      <c r="NHC1641" s="5"/>
      <c r="NHD1641" s="5"/>
      <c r="NHE1641" s="5"/>
      <c r="NHF1641" s="5"/>
      <c r="NHG1641" s="5"/>
      <c r="NHH1641" s="5"/>
      <c r="NHI1641" s="5"/>
      <c r="NHJ1641" s="5"/>
      <c r="NHK1641" s="5"/>
      <c r="NHL1641" s="5"/>
      <c r="NHM1641" s="5"/>
      <c r="NHN1641" s="5"/>
      <c r="NHO1641" s="5"/>
      <c r="NHP1641" s="5"/>
      <c r="NHQ1641" s="5"/>
      <c r="NHR1641" s="5"/>
      <c r="NHS1641" s="5"/>
      <c r="NHT1641" s="5"/>
      <c r="NHU1641" s="5"/>
      <c r="NHV1641" s="5"/>
      <c r="NHW1641" s="5"/>
      <c r="NHX1641" s="5"/>
      <c r="NHY1641" s="5"/>
      <c r="NHZ1641" s="5"/>
      <c r="NIA1641" s="5"/>
      <c r="NIB1641" s="5"/>
      <c r="NIC1641" s="5"/>
      <c r="NID1641" s="5"/>
      <c r="NIE1641" s="5"/>
      <c r="NIF1641" s="5"/>
      <c r="NIG1641" s="5"/>
      <c r="NIH1641" s="5"/>
      <c r="NII1641" s="5"/>
      <c r="NIJ1641" s="5"/>
      <c r="NIK1641" s="5"/>
      <c r="NIL1641" s="5"/>
      <c r="NIM1641" s="5"/>
      <c r="NIN1641" s="5"/>
      <c r="NIO1641" s="5"/>
      <c r="NIP1641" s="5"/>
      <c r="NIQ1641" s="5"/>
      <c r="NIR1641" s="5"/>
      <c r="NIS1641" s="5"/>
      <c r="NIT1641" s="5"/>
      <c r="NIU1641" s="5"/>
      <c r="NIV1641" s="5"/>
      <c r="NIW1641" s="5"/>
      <c r="NIX1641" s="5"/>
      <c r="NIY1641" s="5"/>
      <c r="NIZ1641" s="5"/>
      <c r="NJA1641" s="5"/>
      <c r="NJB1641" s="5"/>
      <c r="NJC1641" s="5"/>
      <c r="NJD1641" s="5"/>
      <c r="NJE1641" s="5"/>
      <c r="NJF1641" s="5"/>
      <c r="NJG1641" s="5"/>
      <c r="NJH1641" s="5"/>
      <c r="NJI1641" s="5"/>
      <c r="NJJ1641" s="5"/>
      <c r="NJK1641" s="5"/>
      <c r="NJL1641" s="5"/>
      <c r="NJM1641" s="5"/>
      <c r="NJN1641" s="5"/>
      <c r="NJO1641" s="5"/>
      <c r="NJP1641" s="5"/>
      <c r="NJQ1641" s="5"/>
      <c r="NJR1641" s="5"/>
      <c r="NJS1641" s="5"/>
      <c r="NJT1641" s="5"/>
      <c r="NJU1641" s="5"/>
      <c r="NJV1641" s="5"/>
      <c r="NJW1641" s="5"/>
      <c r="NJX1641" s="5"/>
      <c r="NJY1641" s="5"/>
      <c r="NJZ1641" s="5"/>
      <c r="NKA1641" s="5"/>
      <c r="NKB1641" s="5"/>
      <c r="NKC1641" s="5"/>
      <c r="NKD1641" s="5"/>
      <c r="NKE1641" s="5"/>
      <c r="NKF1641" s="5"/>
      <c r="NKG1641" s="5"/>
      <c r="NKH1641" s="5"/>
      <c r="NKI1641" s="5"/>
      <c r="NKJ1641" s="5"/>
      <c r="NKK1641" s="5"/>
      <c r="NKL1641" s="5"/>
      <c r="NKM1641" s="5"/>
      <c r="NKN1641" s="5"/>
      <c r="NKO1641" s="5"/>
      <c r="NKP1641" s="5"/>
      <c r="NKQ1641" s="5"/>
      <c r="NKR1641" s="5"/>
      <c r="NKS1641" s="5"/>
      <c r="NKT1641" s="5"/>
      <c r="NKU1641" s="5"/>
      <c r="NKV1641" s="5"/>
      <c r="NKW1641" s="5"/>
      <c r="NKX1641" s="5"/>
      <c r="NKY1641" s="5"/>
      <c r="NKZ1641" s="5"/>
      <c r="NLA1641" s="5"/>
      <c r="NLB1641" s="5"/>
      <c r="NLC1641" s="5"/>
      <c r="NLD1641" s="5"/>
      <c r="NLE1641" s="5"/>
      <c r="NLF1641" s="5"/>
      <c r="NLG1641" s="5"/>
      <c r="NLH1641" s="5"/>
      <c r="NLI1641" s="5"/>
      <c r="NLJ1641" s="5"/>
      <c r="NLK1641" s="5"/>
      <c r="NLL1641" s="5"/>
      <c r="NLM1641" s="5"/>
      <c r="NLN1641" s="5"/>
      <c r="NLO1641" s="5"/>
      <c r="NLP1641" s="5"/>
      <c r="NLQ1641" s="5"/>
      <c r="NLR1641" s="5"/>
      <c r="NLS1641" s="5"/>
      <c r="NLT1641" s="5"/>
      <c r="NLU1641" s="5"/>
      <c r="NLV1641" s="5"/>
      <c r="NLW1641" s="5"/>
      <c r="NLX1641" s="5"/>
      <c r="NLY1641" s="5"/>
      <c r="NLZ1641" s="5"/>
      <c r="NMA1641" s="5"/>
      <c r="NMB1641" s="5"/>
      <c r="NMC1641" s="5"/>
      <c r="NMD1641" s="5"/>
      <c r="NME1641" s="5"/>
      <c r="NMF1641" s="5"/>
      <c r="NMG1641" s="5"/>
      <c r="NMH1641" s="5"/>
      <c r="NMI1641" s="5"/>
      <c r="NMJ1641" s="5"/>
      <c r="NMK1641" s="5"/>
      <c r="NML1641" s="5"/>
      <c r="NMM1641" s="5"/>
      <c r="NMN1641" s="5"/>
      <c r="NMO1641" s="5"/>
      <c r="NMP1641" s="5"/>
      <c r="NMQ1641" s="5"/>
      <c r="NMR1641" s="5"/>
      <c r="NMS1641" s="5"/>
      <c r="NMT1641" s="5"/>
      <c r="NMU1641" s="5"/>
      <c r="NMV1641" s="5"/>
      <c r="NMW1641" s="5"/>
      <c r="NMX1641" s="5"/>
      <c r="NMY1641" s="5"/>
      <c r="NMZ1641" s="5"/>
      <c r="NNA1641" s="5"/>
      <c r="NNB1641" s="5"/>
      <c r="NNC1641" s="5"/>
      <c r="NND1641" s="5"/>
      <c r="NNE1641" s="5"/>
      <c r="NNF1641" s="5"/>
      <c r="NNG1641" s="5"/>
      <c r="NNH1641" s="5"/>
      <c r="NNI1641" s="5"/>
      <c r="NNJ1641" s="5"/>
      <c r="NNK1641" s="5"/>
      <c r="NNL1641" s="5"/>
      <c r="NNM1641" s="5"/>
      <c r="NNN1641" s="5"/>
      <c r="NNO1641" s="5"/>
      <c r="NNP1641" s="5"/>
      <c r="NNQ1641" s="5"/>
      <c r="NNR1641" s="5"/>
      <c r="NNS1641" s="5"/>
      <c r="NNT1641" s="5"/>
      <c r="NNU1641" s="5"/>
      <c r="NNV1641" s="5"/>
      <c r="NNW1641" s="5"/>
      <c r="NNX1641" s="5"/>
      <c r="NNY1641" s="5"/>
      <c r="NNZ1641" s="5"/>
      <c r="NOA1641" s="5"/>
      <c r="NOB1641" s="5"/>
      <c r="NOC1641" s="5"/>
      <c r="NOD1641" s="5"/>
      <c r="NOE1641" s="5"/>
      <c r="NOF1641" s="5"/>
      <c r="NOG1641" s="5"/>
      <c r="NOH1641" s="5"/>
      <c r="NOI1641" s="5"/>
      <c r="NOJ1641" s="5"/>
      <c r="NOK1641" s="5"/>
      <c r="NOL1641" s="5"/>
      <c r="NOM1641" s="5"/>
      <c r="NON1641" s="5"/>
      <c r="NOO1641" s="5"/>
      <c r="NOP1641" s="5"/>
      <c r="NOQ1641" s="5"/>
      <c r="NOR1641" s="5"/>
      <c r="NOS1641" s="5"/>
      <c r="NOT1641" s="5"/>
      <c r="NOU1641" s="5"/>
      <c r="NOV1641" s="5"/>
      <c r="NOW1641" s="5"/>
      <c r="NOX1641" s="5"/>
      <c r="NOY1641" s="5"/>
      <c r="NOZ1641" s="5"/>
      <c r="NPA1641" s="5"/>
      <c r="NPB1641" s="5"/>
      <c r="NPC1641" s="5"/>
      <c r="NPD1641" s="5"/>
      <c r="NPE1641" s="5"/>
      <c r="NPF1641" s="5"/>
      <c r="NPG1641" s="5"/>
      <c r="NPH1641" s="5"/>
      <c r="NPI1641" s="5"/>
      <c r="NPJ1641" s="5"/>
      <c r="NPK1641" s="5"/>
      <c r="NPL1641" s="5"/>
      <c r="NPM1641" s="5"/>
      <c r="NPN1641" s="5"/>
      <c r="NPO1641" s="5"/>
      <c r="NPP1641" s="5"/>
      <c r="NPQ1641" s="5"/>
      <c r="NPR1641" s="5"/>
      <c r="NPS1641" s="5"/>
      <c r="NPT1641" s="5"/>
      <c r="NPU1641" s="5"/>
      <c r="NPV1641" s="5"/>
      <c r="NPW1641" s="5"/>
      <c r="NPX1641" s="5"/>
      <c r="NPY1641" s="5"/>
      <c r="NPZ1641" s="5"/>
      <c r="NQA1641" s="5"/>
      <c r="NQB1641" s="5"/>
      <c r="NQC1641" s="5"/>
      <c r="NQD1641" s="5"/>
      <c r="NQE1641" s="5"/>
      <c r="NQF1641" s="5"/>
      <c r="NQG1641" s="5"/>
      <c r="NQH1641" s="5"/>
      <c r="NQI1641" s="5"/>
      <c r="NQJ1641" s="5"/>
      <c r="NQK1641" s="5"/>
      <c r="NQL1641" s="5"/>
      <c r="NQM1641" s="5"/>
      <c r="NQN1641" s="5"/>
      <c r="NQO1641" s="5"/>
      <c r="NQP1641" s="5"/>
      <c r="NQQ1641" s="5"/>
      <c r="NQR1641" s="5"/>
      <c r="NQS1641" s="5"/>
      <c r="NQT1641" s="5"/>
      <c r="NQU1641" s="5"/>
      <c r="NQV1641" s="5"/>
      <c r="NQW1641" s="5"/>
      <c r="NQX1641" s="5"/>
      <c r="NQY1641" s="5"/>
      <c r="NQZ1641" s="5"/>
      <c r="NRA1641" s="5"/>
      <c r="NRB1641" s="5"/>
      <c r="NRC1641" s="5"/>
      <c r="NRD1641" s="5"/>
      <c r="NRE1641" s="5"/>
      <c r="NRF1641" s="5"/>
      <c r="NRG1641" s="5"/>
      <c r="NRH1641" s="5"/>
      <c r="NRI1641" s="5"/>
      <c r="NRJ1641" s="5"/>
      <c r="NRK1641" s="5"/>
      <c r="NRL1641" s="5"/>
      <c r="NRM1641" s="5"/>
      <c r="NRN1641" s="5"/>
      <c r="NRO1641" s="5"/>
      <c r="NRP1641" s="5"/>
      <c r="NRQ1641" s="5"/>
      <c r="NRR1641" s="5"/>
      <c r="NRS1641" s="5"/>
      <c r="NRT1641" s="5"/>
      <c r="NRU1641" s="5"/>
      <c r="NRV1641" s="5"/>
      <c r="NRW1641" s="5"/>
      <c r="NRX1641" s="5"/>
      <c r="NRY1641" s="5"/>
      <c r="NRZ1641" s="5"/>
      <c r="NSA1641" s="5"/>
      <c r="NSB1641" s="5"/>
      <c r="NSC1641" s="5"/>
      <c r="NSD1641" s="5"/>
      <c r="NSE1641" s="5"/>
      <c r="NSF1641" s="5"/>
      <c r="NSG1641" s="5"/>
      <c r="NSH1641" s="5"/>
      <c r="NSI1641" s="5"/>
      <c r="NSJ1641" s="5"/>
      <c r="NSK1641" s="5"/>
      <c r="NSL1641" s="5"/>
      <c r="NSM1641" s="5"/>
      <c r="NSN1641" s="5"/>
      <c r="NSO1641" s="5"/>
      <c r="NSP1641" s="5"/>
      <c r="NSQ1641" s="5"/>
      <c r="NSR1641" s="5"/>
      <c r="NSS1641" s="5"/>
      <c r="NST1641" s="5"/>
      <c r="NSU1641" s="5"/>
      <c r="NSV1641" s="5"/>
      <c r="NSW1641" s="5"/>
      <c r="NSX1641" s="5"/>
      <c r="NSY1641" s="5"/>
      <c r="NSZ1641" s="5"/>
      <c r="NTA1641" s="5"/>
      <c r="NTB1641" s="5"/>
      <c r="NTC1641" s="5"/>
      <c r="NTD1641" s="5"/>
      <c r="NTE1641" s="5"/>
      <c r="NTF1641" s="5"/>
      <c r="NTG1641" s="5"/>
      <c r="NTH1641" s="5"/>
      <c r="NTI1641" s="5"/>
      <c r="NTJ1641" s="5"/>
      <c r="NTK1641" s="5"/>
      <c r="NTL1641" s="5"/>
      <c r="NTM1641" s="5"/>
      <c r="NTN1641" s="5"/>
      <c r="NTO1641" s="5"/>
      <c r="NTP1641" s="5"/>
      <c r="NTQ1641" s="5"/>
      <c r="NTR1641" s="5"/>
      <c r="NTS1641" s="5"/>
      <c r="NTT1641" s="5"/>
      <c r="NTU1641" s="5"/>
      <c r="NTV1641" s="5"/>
      <c r="NTW1641" s="5"/>
      <c r="NTX1641" s="5"/>
      <c r="NTY1641" s="5"/>
      <c r="NTZ1641" s="5"/>
      <c r="NUA1641" s="5"/>
      <c r="NUB1641" s="5"/>
      <c r="NUC1641" s="5"/>
      <c r="NUD1641" s="5"/>
      <c r="NUE1641" s="5"/>
      <c r="NUF1641" s="5"/>
      <c r="NUG1641" s="5"/>
      <c r="NUH1641" s="5"/>
      <c r="NUI1641" s="5"/>
      <c r="NUJ1641" s="5"/>
      <c r="NUK1641" s="5"/>
      <c r="NUL1641" s="5"/>
      <c r="NUM1641" s="5"/>
      <c r="NUN1641" s="5"/>
      <c r="NUO1641" s="5"/>
      <c r="NUP1641" s="5"/>
      <c r="NUQ1641" s="5"/>
      <c r="NUR1641" s="5"/>
      <c r="NUS1641" s="5"/>
      <c r="NUT1641" s="5"/>
      <c r="NUU1641" s="5"/>
      <c r="NUV1641" s="5"/>
      <c r="NUW1641" s="5"/>
      <c r="NUX1641" s="5"/>
      <c r="NUY1641" s="5"/>
      <c r="NUZ1641" s="5"/>
      <c r="NVA1641" s="5"/>
      <c r="NVB1641" s="5"/>
      <c r="NVC1641" s="5"/>
      <c r="NVD1641" s="5"/>
      <c r="NVE1641" s="5"/>
      <c r="NVF1641" s="5"/>
      <c r="NVG1641" s="5"/>
      <c r="NVH1641" s="5"/>
      <c r="NVI1641" s="5"/>
      <c r="NVJ1641" s="5"/>
      <c r="NVK1641" s="5"/>
      <c r="NVL1641" s="5"/>
      <c r="NVM1641" s="5"/>
      <c r="NVN1641" s="5"/>
      <c r="NVO1641" s="5"/>
      <c r="NVP1641" s="5"/>
      <c r="NVQ1641" s="5"/>
      <c r="NVR1641" s="5"/>
      <c r="NVS1641" s="5"/>
      <c r="NVT1641" s="5"/>
      <c r="NVU1641" s="5"/>
      <c r="NVV1641" s="5"/>
      <c r="NVW1641" s="5"/>
      <c r="NVX1641" s="5"/>
      <c r="NVY1641" s="5"/>
      <c r="NVZ1641" s="5"/>
      <c r="NWA1641" s="5"/>
      <c r="NWB1641" s="5"/>
      <c r="NWC1641" s="5"/>
      <c r="NWD1641" s="5"/>
      <c r="NWE1641" s="5"/>
      <c r="NWF1641" s="5"/>
      <c r="NWG1641" s="5"/>
      <c r="NWH1641" s="5"/>
      <c r="NWI1641" s="5"/>
      <c r="NWJ1641" s="5"/>
      <c r="NWK1641" s="5"/>
      <c r="NWL1641" s="5"/>
      <c r="NWM1641" s="5"/>
      <c r="NWN1641" s="5"/>
      <c r="NWO1641" s="5"/>
      <c r="NWP1641" s="5"/>
      <c r="NWQ1641" s="5"/>
      <c r="NWR1641" s="5"/>
      <c r="NWS1641" s="5"/>
      <c r="NWT1641" s="5"/>
      <c r="NWU1641" s="5"/>
      <c r="NWV1641" s="5"/>
      <c r="NWW1641" s="5"/>
      <c r="NWX1641" s="5"/>
      <c r="NWY1641" s="5"/>
      <c r="NWZ1641" s="5"/>
      <c r="NXA1641" s="5"/>
      <c r="NXB1641" s="5"/>
      <c r="NXC1641" s="5"/>
      <c r="NXD1641" s="5"/>
      <c r="NXE1641" s="5"/>
      <c r="NXF1641" s="5"/>
      <c r="NXG1641" s="5"/>
      <c r="NXH1641" s="5"/>
      <c r="NXI1641" s="5"/>
      <c r="NXJ1641" s="5"/>
      <c r="NXK1641" s="5"/>
      <c r="NXL1641" s="5"/>
      <c r="NXM1641" s="5"/>
      <c r="NXN1641" s="5"/>
      <c r="NXO1641" s="5"/>
      <c r="NXP1641" s="5"/>
      <c r="NXQ1641" s="5"/>
      <c r="NXR1641" s="5"/>
      <c r="NXS1641" s="5"/>
      <c r="NXT1641" s="5"/>
      <c r="NXU1641" s="5"/>
      <c r="NXV1641" s="5"/>
      <c r="NXW1641" s="5"/>
      <c r="NXX1641" s="5"/>
      <c r="NXY1641" s="5"/>
      <c r="NXZ1641" s="5"/>
      <c r="NYA1641" s="5"/>
      <c r="NYB1641" s="5"/>
      <c r="NYC1641" s="5"/>
      <c r="NYD1641" s="5"/>
      <c r="NYE1641" s="5"/>
      <c r="NYF1641" s="5"/>
      <c r="NYG1641" s="5"/>
      <c r="NYH1641" s="5"/>
      <c r="NYI1641" s="5"/>
      <c r="NYJ1641" s="5"/>
      <c r="NYK1641" s="5"/>
      <c r="NYL1641" s="5"/>
      <c r="NYM1641" s="5"/>
      <c r="NYN1641" s="5"/>
      <c r="NYO1641" s="5"/>
      <c r="NYP1641" s="5"/>
      <c r="NYQ1641" s="5"/>
      <c r="NYR1641" s="5"/>
      <c r="NYS1641" s="5"/>
      <c r="NYT1641" s="5"/>
      <c r="NYU1641" s="5"/>
      <c r="NYV1641" s="5"/>
      <c r="NYW1641" s="5"/>
      <c r="NYX1641" s="5"/>
      <c r="NYY1641" s="5"/>
      <c r="NYZ1641" s="5"/>
      <c r="NZA1641" s="5"/>
      <c r="NZB1641" s="5"/>
      <c r="NZC1641" s="5"/>
      <c r="NZD1641" s="5"/>
      <c r="NZE1641" s="5"/>
      <c r="NZF1641" s="5"/>
      <c r="NZG1641" s="5"/>
      <c r="NZH1641" s="5"/>
      <c r="NZI1641" s="5"/>
      <c r="NZJ1641" s="5"/>
      <c r="NZK1641" s="5"/>
      <c r="NZL1641" s="5"/>
      <c r="NZM1641" s="5"/>
      <c r="NZN1641" s="5"/>
      <c r="NZO1641" s="5"/>
      <c r="NZP1641" s="5"/>
      <c r="NZQ1641" s="5"/>
      <c r="NZR1641" s="5"/>
      <c r="NZS1641" s="5"/>
      <c r="NZT1641" s="5"/>
      <c r="NZU1641" s="5"/>
      <c r="NZV1641" s="5"/>
      <c r="NZW1641" s="5"/>
      <c r="NZX1641" s="5"/>
      <c r="NZY1641" s="5"/>
      <c r="NZZ1641" s="5"/>
      <c r="OAA1641" s="5"/>
      <c r="OAB1641" s="5"/>
      <c r="OAC1641" s="5"/>
      <c r="OAD1641" s="5"/>
      <c r="OAE1641" s="5"/>
      <c r="OAF1641" s="5"/>
      <c r="OAG1641" s="5"/>
      <c r="OAH1641" s="5"/>
      <c r="OAI1641" s="5"/>
      <c r="OAJ1641" s="5"/>
      <c r="OAK1641" s="5"/>
      <c r="OAL1641" s="5"/>
      <c r="OAM1641" s="5"/>
      <c r="OAN1641" s="5"/>
      <c r="OAO1641" s="5"/>
      <c r="OAP1641" s="5"/>
      <c r="OAQ1641" s="5"/>
      <c r="OAR1641" s="5"/>
      <c r="OAS1641" s="5"/>
      <c r="OAT1641" s="5"/>
      <c r="OAU1641" s="5"/>
      <c r="OAV1641" s="5"/>
      <c r="OAW1641" s="5"/>
      <c r="OAX1641" s="5"/>
      <c r="OAY1641" s="5"/>
      <c r="OAZ1641" s="5"/>
      <c r="OBA1641" s="5"/>
      <c r="OBB1641" s="5"/>
      <c r="OBC1641" s="5"/>
      <c r="OBD1641" s="5"/>
      <c r="OBE1641" s="5"/>
      <c r="OBF1641" s="5"/>
      <c r="OBG1641" s="5"/>
      <c r="OBH1641" s="5"/>
      <c r="OBI1641" s="5"/>
      <c r="OBJ1641" s="5"/>
      <c r="OBK1641" s="5"/>
      <c r="OBL1641" s="5"/>
      <c r="OBM1641" s="5"/>
      <c r="OBN1641" s="5"/>
      <c r="OBO1641" s="5"/>
      <c r="OBP1641" s="5"/>
      <c r="OBQ1641" s="5"/>
      <c r="OBR1641" s="5"/>
      <c r="OBS1641" s="5"/>
      <c r="OBT1641" s="5"/>
      <c r="OBU1641" s="5"/>
      <c r="OBV1641" s="5"/>
      <c r="OBW1641" s="5"/>
      <c r="OBX1641" s="5"/>
      <c r="OBY1641" s="5"/>
      <c r="OBZ1641" s="5"/>
      <c r="OCA1641" s="5"/>
      <c r="OCB1641" s="5"/>
      <c r="OCC1641" s="5"/>
      <c r="OCD1641" s="5"/>
      <c r="OCE1641" s="5"/>
      <c r="OCF1641" s="5"/>
      <c r="OCG1641" s="5"/>
      <c r="OCH1641" s="5"/>
      <c r="OCI1641" s="5"/>
      <c r="OCJ1641" s="5"/>
      <c r="OCK1641" s="5"/>
      <c r="OCL1641" s="5"/>
      <c r="OCM1641" s="5"/>
      <c r="OCN1641" s="5"/>
      <c r="OCO1641" s="5"/>
      <c r="OCP1641" s="5"/>
      <c r="OCQ1641" s="5"/>
      <c r="OCR1641" s="5"/>
      <c r="OCS1641" s="5"/>
      <c r="OCT1641" s="5"/>
      <c r="OCU1641" s="5"/>
      <c r="OCV1641" s="5"/>
      <c r="OCW1641" s="5"/>
      <c r="OCX1641" s="5"/>
      <c r="OCY1641" s="5"/>
      <c r="OCZ1641" s="5"/>
      <c r="ODA1641" s="5"/>
      <c r="ODB1641" s="5"/>
      <c r="ODC1641" s="5"/>
      <c r="ODD1641" s="5"/>
      <c r="ODE1641" s="5"/>
      <c r="ODF1641" s="5"/>
      <c r="ODG1641" s="5"/>
      <c r="ODH1641" s="5"/>
      <c r="ODI1641" s="5"/>
      <c r="ODJ1641" s="5"/>
      <c r="ODK1641" s="5"/>
      <c r="ODL1641" s="5"/>
      <c r="ODM1641" s="5"/>
      <c r="ODN1641" s="5"/>
      <c r="ODO1641" s="5"/>
      <c r="ODP1641" s="5"/>
      <c r="ODQ1641" s="5"/>
      <c r="ODR1641" s="5"/>
      <c r="ODS1641" s="5"/>
      <c r="ODT1641" s="5"/>
      <c r="ODU1641" s="5"/>
      <c r="ODV1641" s="5"/>
      <c r="ODW1641" s="5"/>
      <c r="ODX1641" s="5"/>
      <c r="ODY1641" s="5"/>
      <c r="ODZ1641" s="5"/>
      <c r="OEA1641" s="5"/>
      <c r="OEB1641" s="5"/>
      <c r="OEC1641" s="5"/>
      <c r="OED1641" s="5"/>
      <c r="OEE1641" s="5"/>
      <c r="OEF1641" s="5"/>
      <c r="OEG1641" s="5"/>
      <c r="OEH1641" s="5"/>
      <c r="OEI1641" s="5"/>
      <c r="OEJ1641" s="5"/>
      <c r="OEK1641" s="5"/>
      <c r="OEL1641" s="5"/>
      <c r="OEM1641" s="5"/>
      <c r="OEN1641" s="5"/>
      <c r="OEO1641" s="5"/>
      <c r="OEP1641" s="5"/>
      <c r="OEQ1641" s="5"/>
      <c r="OER1641" s="5"/>
      <c r="OES1641" s="5"/>
      <c r="OET1641" s="5"/>
      <c r="OEU1641" s="5"/>
      <c r="OEV1641" s="5"/>
      <c r="OEW1641" s="5"/>
      <c r="OEX1641" s="5"/>
      <c r="OEY1641" s="5"/>
      <c r="OEZ1641" s="5"/>
      <c r="OFA1641" s="5"/>
      <c r="OFB1641" s="5"/>
      <c r="OFC1641" s="5"/>
      <c r="OFD1641" s="5"/>
      <c r="OFE1641" s="5"/>
      <c r="OFF1641" s="5"/>
      <c r="OFG1641" s="5"/>
      <c r="OFH1641" s="5"/>
      <c r="OFI1641" s="5"/>
      <c r="OFJ1641" s="5"/>
      <c r="OFK1641" s="5"/>
      <c r="OFL1641" s="5"/>
      <c r="OFM1641" s="5"/>
      <c r="OFN1641" s="5"/>
      <c r="OFO1641" s="5"/>
      <c r="OFP1641" s="5"/>
      <c r="OFQ1641" s="5"/>
      <c r="OFR1641" s="5"/>
      <c r="OFS1641" s="5"/>
      <c r="OFT1641" s="5"/>
      <c r="OFU1641" s="5"/>
      <c r="OFV1641" s="5"/>
      <c r="OFW1641" s="5"/>
      <c r="OFX1641" s="5"/>
      <c r="OFY1641" s="5"/>
      <c r="OFZ1641" s="5"/>
      <c r="OGA1641" s="5"/>
      <c r="OGB1641" s="5"/>
      <c r="OGC1641" s="5"/>
      <c r="OGD1641" s="5"/>
      <c r="OGE1641" s="5"/>
      <c r="OGF1641" s="5"/>
      <c r="OGG1641" s="5"/>
      <c r="OGH1641" s="5"/>
      <c r="OGI1641" s="5"/>
      <c r="OGJ1641" s="5"/>
      <c r="OGK1641" s="5"/>
      <c r="OGL1641" s="5"/>
      <c r="OGM1641" s="5"/>
      <c r="OGN1641" s="5"/>
      <c r="OGO1641" s="5"/>
      <c r="OGP1641" s="5"/>
      <c r="OGQ1641" s="5"/>
      <c r="OGR1641" s="5"/>
      <c r="OGS1641" s="5"/>
      <c r="OGT1641" s="5"/>
      <c r="OGU1641" s="5"/>
      <c r="OGV1641" s="5"/>
      <c r="OGW1641" s="5"/>
      <c r="OGX1641" s="5"/>
      <c r="OGY1641" s="5"/>
      <c r="OGZ1641" s="5"/>
      <c r="OHA1641" s="5"/>
      <c r="OHB1641" s="5"/>
      <c r="OHC1641" s="5"/>
      <c r="OHD1641" s="5"/>
      <c r="OHE1641" s="5"/>
      <c r="OHF1641" s="5"/>
      <c r="OHG1641" s="5"/>
      <c r="OHH1641" s="5"/>
      <c r="OHI1641" s="5"/>
      <c r="OHJ1641" s="5"/>
      <c r="OHK1641" s="5"/>
      <c r="OHL1641" s="5"/>
      <c r="OHM1641" s="5"/>
      <c r="OHN1641" s="5"/>
      <c r="OHO1641" s="5"/>
      <c r="OHP1641" s="5"/>
      <c r="OHQ1641" s="5"/>
      <c r="OHR1641" s="5"/>
      <c r="OHS1641" s="5"/>
      <c r="OHT1641" s="5"/>
      <c r="OHU1641" s="5"/>
      <c r="OHV1641" s="5"/>
      <c r="OHW1641" s="5"/>
      <c r="OHX1641" s="5"/>
      <c r="OHY1641" s="5"/>
      <c r="OHZ1641" s="5"/>
      <c r="OIA1641" s="5"/>
      <c r="OIB1641" s="5"/>
      <c r="OIC1641" s="5"/>
      <c r="OID1641" s="5"/>
      <c r="OIE1641" s="5"/>
      <c r="OIF1641" s="5"/>
      <c r="OIG1641" s="5"/>
      <c r="OIH1641" s="5"/>
      <c r="OII1641" s="5"/>
      <c r="OIJ1641" s="5"/>
      <c r="OIK1641" s="5"/>
      <c r="OIL1641" s="5"/>
      <c r="OIM1641" s="5"/>
      <c r="OIN1641" s="5"/>
      <c r="OIO1641" s="5"/>
      <c r="OIP1641" s="5"/>
      <c r="OIQ1641" s="5"/>
      <c r="OIR1641" s="5"/>
      <c r="OIS1641" s="5"/>
      <c r="OIT1641" s="5"/>
      <c r="OIU1641" s="5"/>
      <c r="OIV1641" s="5"/>
      <c r="OIW1641" s="5"/>
      <c r="OIX1641" s="5"/>
      <c r="OIY1641" s="5"/>
      <c r="OIZ1641" s="5"/>
      <c r="OJA1641" s="5"/>
      <c r="OJB1641" s="5"/>
      <c r="OJC1641" s="5"/>
      <c r="OJD1641" s="5"/>
      <c r="OJE1641" s="5"/>
      <c r="OJF1641" s="5"/>
      <c r="OJG1641" s="5"/>
      <c r="OJH1641" s="5"/>
      <c r="OJI1641" s="5"/>
      <c r="OJJ1641" s="5"/>
      <c r="OJK1641" s="5"/>
      <c r="OJL1641" s="5"/>
      <c r="OJM1641" s="5"/>
      <c r="OJN1641" s="5"/>
      <c r="OJO1641" s="5"/>
      <c r="OJP1641" s="5"/>
      <c r="OJQ1641" s="5"/>
      <c r="OJR1641" s="5"/>
      <c r="OJS1641" s="5"/>
      <c r="OJT1641" s="5"/>
      <c r="OJU1641" s="5"/>
      <c r="OJV1641" s="5"/>
      <c r="OJW1641" s="5"/>
      <c r="OJX1641" s="5"/>
      <c r="OJY1641" s="5"/>
      <c r="OJZ1641" s="5"/>
      <c r="OKA1641" s="5"/>
      <c r="OKB1641" s="5"/>
      <c r="OKC1641" s="5"/>
      <c r="OKD1641" s="5"/>
      <c r="OKE1641" s="5"/>
      <c r="OKF1641" s="5"/>
      <c r="OKG1641" s="5"/>
      <c r="OKH1641" s="5"/>
      <c r="OKI1641" s="5"/>
      <c r="OKJ1641" s="5"/>
      <c r="OKK1641" s="5"/>
      <c r="OKL1641" s="5"/>
      <c r="OKM1641" s="5"/>
      <c r="OKN1641" s="5"/>
      <c r="OKO1641" s="5"/>
      <c r="OKP1641" s="5"/>
      <c r="OKQ1641" s="5"/>
      <c r="OKR1641" s="5"/>
      <c r="OKS1641" s="5"/>
      <c r="OKT1641" s="5"/>
      <c r="OKU1641" s="5"/>
      <c r="OKV1641" s="5"/>
      <c r="OKW1641" s="5"/>
      <c r="OKX1641" s="5"/>
      <c r="OKY1641" s="5"/>
      <c r="OKZ1641" s="5"/>
      <c r="OLA1641" s="5"/>
      <c r="OLB1641" s="5"/>
      <c r="OLC1641" s="5"/>
      <c r="OLD1641" s="5"/>
      <c r="OLE1641" s="5"/>
      <c r="OLF1641" s="5"/>
      <c r="OLG1641" s="5"/>
      <c r="OLH1641" s="5"/>
      <c r="OLI1641" s="5"/>
      <c r="OLJ1641" s="5"/>
      <c r="OLK1641" s="5"/>
      <c r="OLL1641" s="5"/>
      <c r="OLM1641" s="5"/>
      <c r="OLN1641" s="5"/>
      <c r="OLO1641" s="5"/>
      <c r="OLP1641" s="5"/>
      <c r="OLQ1641" s="5"/>
      <c r="OLR1641" s="5"/>
      <c r="OLS1641" s="5"/>
      <c r="OLT1641" s="5"/>
      <c r="OLU1641" s="5"/>
      <c r="OLV1641" s="5"/>
      <c r="OLW1641" s="5"/>
      <c r="OLX1641" s="5"/>
      <c r="OLY1641" s="5"/>
      <c r="OLZ1641" s="5"/>
      <c r="OMA1641" s="5"/>
      <c r="OMB1641" s="5"/>
      <c r="OMC1641" s="5"/>
      <c r="OMD1641" s="5"/>
      <c r="OME1641" s="5"/>
      <c r="OMF1641" s="5"/>
      <c r="OMG1641" s="5"/>
      <c r="OMH1641" s="5"/>
      <c r="OMI1641" s="5"/>
      <c r="OMJ1641" s="5"/>
      <c r="OMK1641" s="5"/>
      <c r="OML1641" s="5"/>
      <c r="OMM1641" s="5"/>
      <c r="OMN1641" s="5"/>
      <c r="OMO1641" s="5"/>
      <c r="OMP1641" s="5"/>
      <c r="OMQ1641" s="5"/>
      <c r="OMR1641" s="5"/>
      <c r="OMS1641" s="5"/>
      <c r="OMT1641" s="5"/>
      <c r="OMU1641" s="5"/>
      <c r="OMV1641" s="5"/>
      <c r="OMW1641" s="5"/>
      <c r="OMX1641" s="5"/>
      <c r="OMY1641" s="5"/>
      <c r="OMZ1641" s="5"/>
      <c r="ONA1641" s="5"/>
      <c r="ONB1641" s="5"/>
      <c r="ONC1641" s="5"/>
      <c r="OND1641" s="5"/>
      <c r="ONE1641" s="5"/>
      <c r="ONF1641" s="5"/>
      <c r="ONG1641" s="5"/>
      <c r="ONH1641" s="5"/>
      <c r="ONI1641" s="5"/>
      <c r="ONJ1641" s="5"/>
      <c r="ONK1641" s="5"/>
      <c r="ONL1641" s="5"/>
      <c r="ONM1641" s="5"/>
      <c r="ONN1641" s="5"/>
      <c r="ONO1641" s="5"/>
      <c r="ONP1641" s="5"/>
      <c r="ONQ1641" s="5"/>
      <c r="ONR1641" s="5"/>
      <c r="ONS1641" s="5"/>
      <c r="ONT1641" s="5"/>
      <c r="ONU1641" s="5"/>
      <c r="ONV1641" s="5"/>
      <c r="ONW1641" s="5"/>
      <c r="ONX1641" s="5"/>
      <c r="ONY1641" s="5"/>
      <c r="ONZ1641" s="5"/>
      <c r="OOA1641" s="5"/>
      <c r="OOB1641" s="5"/>
      <c r="OOC1641" s="5"/>
      <c r="OOD1641" s="5"/>
      <c r="OOE1641" s="5"/>
      <c r="OOF1641" s="5"/>
      <c r="OOG1641" s="5"/>
      <c r="OOH1641" s="5"/>
      <c r="OOI1641" s="5"/>
      <c r="OOJ1641" s="5"/>
      <c r="OOK1641" s="5"/>
      <c r="OOL1641" s="5"/>
      <c r="OOM1641" s="5"/>
      <c r="OON1641" s="5"/>
      <c r="OOO1641" s="5"/>
      <c r="OOP1641" s="5"/>
      <c r="OOQ1641" s="5"/>
      <c r="OOR1641" s="5"/>
      <c r="OOS1641" s="5"/>
      <c r="OOT1641" s="5"/>
      <c r="OOU1641" s="5"/>
      <c r="OOV1641" s="5"/>
      <c r="OOW1641" s="5"/>
      <c r="OOX1641" s="5"/>
      <c r="OOY1641" s="5"/>
      <c r="OOZ1641" s="5"/>
      <c r="OPA1641" s="5"/>
      <c r="OPB1641" s="5"/>
      <c r="OPC1641" s="5"/>
      <c r="OPD1641" s="5"/>
      <c r="OPE1641" s="5"/>
      <c r="OPF1641" s="5"/>
      <c r="OPG1641" s="5"/>
      <c r="OPH1641" s="5"/>
      <c r="OPI1641" s="5"/>
      <c r="OPJ1641" s="5"/>
      <c r="OPK1641" s="5"/>
      <c r="OPL1641" s="5"/>
      <c r="OPM1641" s="5"/>
      <c r="OPN1641" s="5"/>
      <c r="OPO1641" s="5"/>
      <c r="OPP1641" s="5"/>
      <c r="OPQ1641" s="5"/>
      <c r="OPR1641" s="5"/>
      <c r="OPS1641" s="5"/>
      <c r="OPT1641" s="5"/>
      <c r="OPU1641" s="5"/>
      <c r="OPV1641" s="5"/>
      <c r="OPW1641" s="5"/>
      <c r="OPX1641" s="5"/>
      <c r="OPY1641" s="5"/>
      <c r="OPZ1641" s="5"/>
      <c r="OQA1641" s="5"/>
      <c r="OQB1641" s="5"/>
      <c r="OQC1641" s="5"/>
      <c r="OQD1641" s="5"/>
      <c r="OQE1641" s="5"/>
      <c r="OQF1641" s="5"/>
      <c r="OQG1641" s="5"/>
      <c r="OQH1641" s="5"/>
      <c r="OQI1641" s="5"/>
      <c r="OQJ1641" s="5"/>
      <c r="OQK1641" s="5"/>
      <c r="OQL1641" s="5"/>
      <c r="OQM1641" s="5"/>
      <c r="OQN1641" s="5"/>
      <c r="OQO1641" s="5"/>
      <c r="OQP1641" s="5"/>
      <c r="OQQ1641" s="5"/>
      <c r="OQR1641" s="5"/>
      <c r="OQS1641" s="5"/>
      <c r="OQT1641" s="5"/>
      <c r="OQU1641" s="5"/>
      <c r="OQV1641" s="5"/>
      <c r="OQW1641" s="5"/>
      <c r="OQX1641" s="5"/>
      <c r="OQY1641" s="5"/>
      <c r="OQZ1641" s="5"/>
      <c r="ORA1641" s="5"/>
      <c r="ORB1641" s="5"/>
      <c r="ORC1641" s="5"/>
      <c r="ORD1641" s="5"/>
      <c r="ORE1641" s="5"/>
      <c r="ORF1641" s="5"/>
      <c r="ORG1641" s="5"/>
      <c r="ORH1641" s="5"/>
      <c r="ORI1641" s="5"/>
      <c r="ORJ1641" s="5"/>
      <c r="ORK1641" s="5"/>
      <c r="ORL1641" s="5"/>
      <c r="ORM1641" s="5"/>
      <c r="ORN1641" s="5"/>
      <c r="ORO1641" s="5"/>
      <c r="ORP1641" s="5"/>
      <c r="ORQ1641" s="5"/>
      <c r="ORR1641" s="5"/>
      <c r="ORS1641" s="5"/>
      <c r="ORT1641" s="5"/>
      <c r="ORU1641" s="5"/>
      <c r="ORV1641" s="5"/>
      <c r="ORW1641" s="5"/>
      <c r="ORX1641" s="5"/>
      <c r="ORY1641" s="5"/>
      <c r="ORZ1641" s="5"/>
      <c r="OSA1641" s="5"/>
      <c r="OSB1641" s="5"/>
      <c r="OSC1641" s="5"/>
      <c r="OSD1641" s="5"/>
      <c r="OSE1641" s="5"/>
      <c r="OSF1641" s="5"/>
      <c r="OSG1641" s="5"/>
      <c r="OSH1641" s="5"/>
      <c r="OSI1641" s="5"/>
      <c r="OSJ1641" s="5"/>
      <c r="OSK1641" s="5"/>
      <c r="OSL1641" s="5"/>
      <c r="OSM1641" s="5"/>
      <c r="OSN1641" s="5"/>
      <c r="OSO1641" s="5"/>
      <c r="OSP1641" s="5"/>
      <c r="OSQ1641" s="5"/>
      <c r="OSR1641" s="5"/>
      <c r="OSS1641" s="5"/>
      <c r="OST1641" s="5"/>
      <c r="OSU1641" s="5"/>
      <c r="OSV1641" s="5"/>
      <c r="OSW1641" s="5"/>
      <c r="OSX1641" s="5"/>
      <c r="OSY1641" s="5"/>
      <c r="OSZ1641" s="5"/>
      <c r="OTA1641" s="5"/>
      <c r="OTB1641" s="5"/>
      <c r="OTC1641" s="5"/>
      <c r="OTD1641" s="5"/>
      <c r="OTE1641" s="5"/>
      <c r="OTF1641" s="5"/>
      <c r="OTG1641" s="5"/>
      <c r="OTH1641" s="5"/>
      <c r="OTI1641" s="5"/>
      <c r="OTJ1641" s="5"/>
      <c r="OTK1641" s="5"/>
      <c r="OTL1641" s="5"/>
      <c r="OTM1641" s="5"/>
      <c r="OTN1641" s="5"/>
      <c r="OTO1641" s="5"/>
      <c r="OTP1641" s="5"/>
      <c r="OTQ1641" s="5"/>
      <c r="OTR1641" s="5"/>
      <c r="OTS1641" s="5"/>
      <c r="OTT1641" s="5"/>
      <c r="OTU1641" s="5"/>
      <c r="OTV1641" s="5"/>
      <c r="OTW1641" s="5"/>
      <c r="OTX1641" s="5"/>
      <c r="OTY1641" s="5"/>
      <c r="OTZ1641" s="5"/>
      <c r="OUA1641" s="5"/>
      <c r="OUB1641" s="5"/>
      <c r="OUC1641" s="5"/>
      <c r="OUD1641" s="5"/>
      <c r="OUE1641" s="5"/>
      <c r="OUF1641" s="5"/>
      <c r="OUG1641" s="5"/>
      <c r="OUH1641" s="5"/>
      <c r="OUI1641" s="5"/>
      <c r="OUJ1641" s="5"/>
      <c r="OUK1641" s="5"/>
      <c r="OUL1641" s="5"/>
      <c r="OUM1641" s="5"/>
      <c r="OUN1641" s="5"/>
      <c r="OUO1641" s="5"/>
      <c r="OUP1641" s="5"/>
      <c r="OUQ1641" s="5"/>
      <c r="OUR1641" s="5"/>
      <c r="OUS1641" s="5"/>
      <c r="OUT1641" s="5"/>
      <c r="OUU1641" s="5"/>
      <c r="OUV1641" s="5"/>
      <c r="OUW1641" s="5"/>
      <c r="OUX1641" s="5"/>
      <c r="OUY1641" s="5"/>
      <c r="OUZ1641" s="5"/>
      <c r="OVA1641" s="5"/>
      <c r="OVB1641" s="5"/>
      <c r="OVC1641" s="5"/>
      <c r="OVD1641" s="5"/>
      <c r="OVE1641" s="5"/>
      <c r="OVF1641" s="5"/>
      <c r="OVG1641" s="5"/>
      <c r="OVH1641" s="5"/>
      <c r="OVI1641" s="5"/>
      <c r="OVJ1641" s="5"/>
      <c r="OVK1641" s="5"/>
      <c r="OVL1641" s="5"/>
      <c r="OVM1641" s="5"/>
      <c r="OVN1641" s="5"/>
      <c r="OVO1641" s="5"/>
      <c r="OVP1641" s="5"/>
      <c r="OVQ1641" s="5"/>
      <c r="OVR1641" s="5"/>
      <c r="OVS1641" s="5"/>
      <c r="OVT1641" s="5"/>
      <c r="OVU1641" s="5"/>
      <c r="OVV1641" s="5"/>
      <c r="OVW1641" s="5"/>
      <c r="OVX1641" s="5"/>
      <c r="OVY1641" s="5"/>
      <c r="OVZ1641" s="5"/>
      <c r="OWA1641" s="5"/>
      <c r="OWB1641" s="5"/>
      <c r="OWC1641" s="5"/>
      <c r="OWD1641" s="5"/>
      <c r="OWE1641" s="5"/>
      <c r="OWF1641" s="5"/>
      <c r="OWG1641" s="5"/>
      <c r="OWH1641" s="5"/>
      <c r="OWI1641" s="5"/>
      <c r="OWJ1641" s="5"/>
      <c r="OWK1641" s="5"/>
      <c r="OWL1641" s="5"/>
      <c r="OWM1641" s="5"/>
      <c r="OWN1641" s="5"/>
      <c r="OWO1641" s="5"/>
      <c r="OWP1641" s="5"/>
      <c r="OWQ1641" s="5"/>
      <c r="OWR1641" s="5"/>
      <c r="OWS1641" s="5"/>
      <c r="OWT1641" s="5"/>
      <c r="OWU1641" s="5"/>
      <c r="OWV1641" s="5"/>
      <c r="OWW1641" s="5"/>
      <c r="OWX1641" s="5"/>
      <c r="OWY1641" s="5"/>
      <c r="OWZ1641" s="5"/>
      <c r="OXA1641" s="5"/>
      <c r="OXB1641" s="5"/>
      <c r="OXC1641" s="5"/>
      <c r="OXD1641" s="5"/>
      <c r="OXE1641" s="5"/>
      <c r="OXF1641" s="5"/>
      <c r="OXG1641" s="5"/>
      <c r="OXH1641" s="5"/>
      <c r="OXI1641" s="5"/>
      <c r="OXJ1641" s="5"/>
      <c r="OXK1641" s="5"/>
      <c r="OXL1641" s="5"/>
      <c r="OXM1641" s="5"/>
      <c r="OXN1641" s="5"/>
      <c r="OXO1641" s="5"/>
      <c r="OXP1641" s="5"/>
      <c r="OXQ1641" s="5"/>
      <c r="OXR1641" s="5"/>
      <c r="OXS1641" s="5"/>
      <c r="OXT1641" s="5"/>
      <c r="OXU1641" s="5"/>
      <c r="OXV1641" s="5"/>
      <c r="OXW1641" s="5"/>
      <c r="OXX1641" s="5"/>
      <c r="OXY1641" s="5"/>
      <c r="OXZ1641" s="5"/>
      <c r="OYA1641" s="5"/>
      <c r="OYB1641" s="5"/>
      <c r="OYC1641" s="5"/>
      <c r="OYD1641" s="5"/>
      <c r="OYE1641" s="5"/>
      <c r="OYF1641" s="5"/>
      <c r="OYG1641" s="5"/>
      <c r="OYH1641" s="5"/>
      <c r="OYI1641" s="5"/>
      <c r="OYJ1641" s="5"/>
      <c r="OYK1641" s="5"/>
      <c r="OYL1641" s="5"/>
      <c r="OYM1641" s="5"/>
      <c r="OYN1641" s="5"/>
      <c r="OYO1641" s="5"/>
      <c r="OYP1641" s="5"/>
      <c r="OYQ1641" s="5"/>
      <c r="OYR1641" s="5"/>
      <c r="OYS1641" s="5"/>
      <c r="OYT1641" s="5"/>
      <c r="OYU1641" s="5"/>
      <c r="OYV1641" s="5"/>
      <c r="OYW1641" s="5"/>
      <c r="OYX1641" s="5"/>
      <c r="OYY1641" s="5"/>
      <c r="OYZ1641" s="5"/>
      <c r="OZA1641" s="5"/>
      <c r="OZB1641" s="5"/>
      <c r="OZC1641" s="5"/>
      <c r="OZD1641" s="5"/>
      <c r="OZE1641" s="5"/>
      <c r="OZF1641" s="5"/>
      <c r="OZG1641" s="5"/>
      <c r="OZH1641" s="5"/>
      <c r="OZI1641" s="5"/>
      <c r="OZJ1641" s="5"/>
      <c r="OZK1641" s="5"/>
      <c r="OZL1641" s="5"/>
      <c r="OZM1641" s="5"/>
      <c r="OZN1641" s="5"/>
      <c r="OZO1641" s="5"/>
      <c r="OZP1641" s="5"/>
      <c r="OZQ1641" s="5"/>
      <c r="OZR1641" s="5"/>
      <c r="OZS1641" s="5"/>
      <c r="OZT1641" s="5"/>
      <c r="OZU1641" s="5"/>
      <c r="OZV1641" s="5"/>
      <c r="OZW1641" s="5"/>
      <c r="OZX1641" s="5"/>
      <c r="OZY1641" s="5"/>
      <c r="OZZ1641" s="5"/>
      <c r="PAA1641" s="5"/>
      <c r="PAB1641" s="5"/>
      <c r="PAC1641" s="5"/>
      <c r="PAD1641" s="5"/>
      <c r="PAE1641" s="5"/>
      <c r="PAF1641" s="5"/>
      <c r="PAG1641" s="5"/>
      <c r="PAH1641" s="5"/>
      <c r="PAI1641" s="5"/>
      <c r="PAJ1641" s="5"/>
      <c r="PAK1641" s="5"/>
      <c r="PAL1641" s="5"/>
      <c r="PAM1641" s="5"/>
      <c r="PAN1641" s="5"/>
      <c r="PAO1641" s="5"/>
      <c r="PAP1641" s="5"/>
      <c r="PAQ1641" s="5"/>
      <c r="PAR1641" s="5"/>
      <c r="PAS1641" s="5"/>
      <c r="PAT1641" s="5"/>
      <c r="PAU1641" s="5"/>
      <c r="PAV1641" s="5"/>
      <c r="PAW1641" s="5"/>
      <c r="PAX1641" s="5"/>
      <c r="PAY1641" s="5"/>
      <c r="PAZ1641" s="5"/>
      <c r="PBA1641" s="5"/>
      <c r="PBB1641" s="5"/>
      <c r="PBC1641" s="5"/>
      <c r="PBD1641" s="5"/>
      <c r="PBE1641" s="5"/>
      <c r="PBF1641" s="5"/>
      <c r="PBG1641" s="5"/>
      <c r="PBH1641" s="5"/>
      <c r="PBI1641" s="5"/>
      <c r="PBJ1641" s="5"/>
      <c r="PBK1641" s="5"/>
      <c r="PBL1641" s="5"/>
      <c r="PBM1641" s="5"/>
      <c r="PBN1641" s="5"/>
      <c r="PBO1641" s="5"/>
      <c r="PBP1641" s="5"/>
      <c r="PBQ1641" s="5"/>
      <c r="PBR1641" s="5"/>
      <c r="PBS1641" s="5"/>
      <c r="PBT1641" s="5"/>
      <c r="PBU1641" s="5"/>
      <c r="PBV1641" s="5"/>
      <c r="PBW1641" s="5"/>
      <c r="PBX1641" s="5"/>
      <c r="PBY1641" s="5"/>
      <c r="PBZ1641" s="5"/>
      <c r="PCA1641" s="5"/>
      <c r="PCB1641" s="5"/>
      <c r="PCC1641" s="5"/>
      <c r="PCD1641" s="5"/>
      <c r="PCE1641" s="5"/>
      <c r="PCF1641" s="5"/>
      <c r="PCG1641" s="5"/>
      <c r="PCH1641" s="5"/>
      <c r="PCI1641" s="5"/>
      <c r="PCJ1641" s="5"/>
      <c r="PCK1641" s="5"/>
      <c r="PCL1641" s="5"/>
      <c r="PCM1641" s="5"/>
      <c r="PCN1641" s="5"/>
      <c r="PCO1641" s="5"/>
      <c r="PCP1641" s="5"/>
      <c r="PCQ1641" s="5"/>
      <c r="PCR1641" s="5"/>
      <c r="PCS1641" s="5"/>
      <c r="PCT1641" s="5"/>
      <c r="PCU1641" s="5"/>
      <c r="PCV1641" s="5"/>
      <c r="PCW1641" s="5"/>
      <c r="PCX1641" s="5"/>
      <c r="PCY1641" s="5"/>
      <c r="PCZ1641" s="5"/>
      <c r="PDA1641" s="5"/>
      <c r="PDB1641" s="5"/>
      <c r="PDC1641" s="5"/>
      <c r="PDD1641" s="5"/>
      <c r="PDE1641" s="5"/>
      <c r="PDF1641" s="5"/>
      <c r="PDG1641" s="5"/>
      <c r="PDH1641" s="5"/>
      <c r="PDI1641" s="5"/>
      <c r="PDJ1641" s="5"/>
      <c r="PDK1641" s="5"/>
      <c r="PDL1641" s="5"/>
      <c r="PDM1641" s="5"/>
      <c r="PDN1641" s="5"/>
      <c r="PDO1641" s="5"/>
      <c r="PDP1641" s="5"/>
      <c r="PDQ1641" s="5"/>
      <c r="PDR1641" s="5"/>
      <c r="PDS1641" s="5"/>
      <c r="PDT1641" s="5"/>
      <c r="PDU1641" s="5"/>
      <c r="PDV1641" s="5"/>
      <c r="PDW1641" s="5"/>
      <c r="PDX1641" s="5"/>
      <c r="PDY1641" s="5"/>
      <c r="PDZ1641" s="5"/>
      <c r="PEA1641" s="5"/>
      <c r="PEB1641" s="5"/>
      <c r="PEC1641" s="5"/>
      <c r="PED1641" s="5"/>
      <c r="PEE1641" s="5"/>
      <c r="PEF1641" s="5"/>
      <c r="PEG1641" s="5"/>
      <c r="PEH1641" s="5"/>
      <c r="PEI1641" s="5"/>
      <c r="PEJ1641" s="5"/>
      <c r="PEK1641" s="5"/>
      <c r="PEL1641" s="5"/>
      <c r="PEM1641" s="5"/>
      <c r="PEN1641" s="5"/>
      <c r="PEO1641" s="5"/>
      <c r="PEP1641" s="5"/>
      <c r="PEQ1641" s="5"/>
      <c r="PER1641" s="5"/>
      <c r="PES1641" s="5"/>
      <c r="PET1641" s="5"/>
      <c r="PEU1641" s="5"/>
      <c r="PEV1641" s="5"/>
      <c r="PEW1641" s="5"/>
      <c r="PEX1641" s="5"/>
      <c r="PEY1641" s="5"/>
      <c r="PEZ1641" s="5"/>
      <c r="PFA1641" s="5"/>
      <c r="PFB1641" s="5"/>
      <c r="PFC1641" s="5"/>
      <c r="PFD1641" s="5"/>
      <c r="PFE1641" s="5"/>
      <c r="PFF1641" s="5"/>
      <c r="PFG1641" s="5"/>
      <c r="PFH1641" s="5"/>
      <c r="PFI1641" s="5"/>
      <c r="PFJ1641" s="5"/>
      <c r="PFK1641" s="5"/>
      <c r="PFL1641" s="5"/>
      <c r="PFM1641" s="5"/>
      <c r="PFN1641" s="5"/>
      <c r="PFO1641" s="5"/>
      <c r="PFP1641" s="5"/>
      <c r="PFQ1641" s="5"/>
      <c r="PFR1641" s="5"/>
      <c r="PFS1641" s="5"/>
      <c r="PFT1641" s="5"/>
      <c r="PFU1641" s="5"/>
      <c r="PFV1641" s="5"/>
      <c r="PFW1641" s="5"/>
      <c r="PFX1641" s="5"/>
      <c r="PFY1641" s="5"/>
      <c r="PFZ1641" s="5"/>
      <c r="PGA1641" s="5"/>
      <c r="PGB1641" s="5"/>
      <c r="PGC1641" s="5"/>
      <c r="PGD1641" s="5"/>
      <c r="PGE1641" s="5"/>
      <c r="PGF1641" s="5"/>
      <c r="PGG1641" s="5"/>
      <c r="PGH1641" s="5"/>
      <c r="PGI1641" s="5"/>
      <c r="PGJ1641" s="5"/>
      <c r="PGK1641" s="5"/>
      <c r="PGL1641" s="5"/>
      <c r="PGM1641" s="5"/>
      <c r="PGN1641" s="5"/>
      <c r="PGO1641" s="5"/>
      <c r="PGP1641" s="5"/>
      <c r="PGQ1641" s="5"/>
      <c r="PGR1641" s="5"/>
      <c r="PGS1641" s="5"/>
      <c r="PGT1641" s="5"/>
      <c r="PGU1641" s="5"/>
      <c r="PGV1641" s="5"/>
      <c r="PGW1641" s="5"/>
      <c r="PGX1641" s="5"/>
      <c r="PGY1641" s="5"/>
      <c r="PGZ1641" s="5"/>
      <c r="PHA1641" s="5"/>
      <c r="PHB1641" s="5"/>
      <c r="PHC1641" s="5"/>
      <c r="PHD1641" s="5"/>
      <c r="PHE1641" s="5"/>
      <c r="PHF1641" s="5"/>
      <c r="PHG1641" s="5"/>
      <c r="PHH1641" s="5"/>
      <c r="PHI1641" s="5"/>
      <c r="PHJ1641" s="5"/>
      <c r="PHK1641" s="5"/>
      <c r="PHL1641" s="5"/>
      <c r="PHM1641" s="5"/>
      <c r="PHN1641" s="5"/>
      <c r="PHO1641" s="5"/>
      <c r="PHP1641" s="5"/>
      <c r="PHQ1641" s="5"/>
      <c r="PHR1641" s="5"/>
      <c r="PHS1641" s="5"/>
      <c r="PHT1641" s="5"/>
      <c r="PHU1641" s="5"/>
      <c r="PHV1641" s="5"/>
      <c r="PHW1641" s="5"/>
      <c r="PHX1641" s="5"/>
      <c r="PHY1641" s="5"/>
      <c r="PHZ1641" s="5"/>
      <c r="PIA1641" s="5"/>
      <c r="PIB1641" s="5"/>
      <c r="PIC1641" s="5"/>
      <c r="PID1641" s="5"/>
      <c r="PIE1641" s="5"/>
      <c r="PIF1641" s="5"/>
      <c r="PIG1641" s="5"/>
      <c r="PIH1641" s="5"/>
      <c r="PII1641" s="5"/>
      <c r="PIJ1641" s="5"/>
      <c r="PIK1641" s="5"/>
      <c r="PIL1641" s="5"/>
      <c r="PIM1641" s="5"/>
      <c r="PIN1641" s="5"/>
      <c r="PIO1641" s="5"/>
      <c r="PIP1641" s="5"/>
      <c r="PIQ1641" s="5"/>
      <c r="PIR1641" s="5"/>
      <c r="PIS1641" s="5"/>
      <c r="PIT1641" s="5"/>
      <c r="PIU1641" s="5"/>
      <c r="PIV1641" s="5"/>
      <c r="PIW1641" s="5"/>
      <c r="PIX1641" s="5"/>
      <c r="PIY1641" s="5"/>
      <c r="PIZ1641" s="5"/>
      <c r="PJA1641" s="5"/>
      <c r="PJB1641" s="5"/>
      <c r="PJC1641" s="5"/>
      <c r="PJD1641" s="5"/>
      <c r="PJE1641" s="5"/>
      <c r="PJF1641" s="5"/>
      <c r="PJG1641" s="5"/>
      <c r="PJH1641" s="5"/>
      <c r="PJI1641" s="5"/>
      <c r="PJJ1641" s="5"/>
      <c r="PJK1641" s="5"/>
      <c r="PJL1641" s="5"/>
      <c r="PJM1641" s="5"/>
      <c r="PJN1641" s="5"/>
      <c r="PJO1641" s="5"/>
      <c r="PJP1641" s="5"/>
      <c r="PJQ1641" s="5"/>
      <c r="PJR1641" s="5"/>
      <c r="PJS1641" s="5"/>
      <c r="PJT1641" s="5"/>
      <c r="PJU1641" s="5"/>
      <c r="PJV1641" s="5"/>
      <c r="PJW1641" s="5"/>
      <c r="PJX1641" s="5"/>
      <c r="PJY1641" s="5"/>
      <c r="PJZ1641" s="5"/>
      <c r="PKA1641" s="5"/>
      <c r="PKB1641" s="5"/>
      <c r="PKC1641" s="5"/>
      <c r="PKD1641" s="5"/>
      <c r="PKE1641" s="5"/>
      <c r="PKF1641" s="5"/>
      <c r="PKG1641" s="5"/>
      <c r="PKH1641" s="5"/>
      <c r="PKI1641" s="5"/>
      <c r="PKJ1641" s="5"/>
      <c r="PKK1641" s="5"/>
      <c r="PKL1641" s="5"/>
      <c r="PKM1641" s="5"/>
      <c r="PKN1641" s="5"/>
      <c r="PKO1641" s="5"/>
      <c r="PKP1641" s="5"/>
      <c r="PKQ1641" s="5"/>
      <c r="PKR1641" s="5"/>
      <c r="PKS1641" s="5"/>
      <c r="PKT1641" s="5"/>
      <c r="PKU1641" s="5"/>
      <c r="PKV1641" s="5"/>
      <c r="PKW1641" s="5"/>
      <c r="PKX1641" s="5"/>
      <c r="PKY1641" s="5"/>
      <c r="PKZ1641" s="5"/>
      <c r="PLA1641" s="5"/>
      <c r="PLB1641" s="5"/>
      <c r="PLC1641" s="5"/>
      <c r="PLD1641" s="5"/>
      <c r="PLE1641" s="5"/>
      <c r="PLF1641" s="5"/>
      <c r="PLG1641" s="5"/>
      <c r="PLH1641" s="5"/>
      <c r="PLI1641" s="5"/>
      <c r="PLJ1641" s="5"/>
      <c r="PLK1641" s="5"/>
      <c r="PLL1641" s="5"/>
      <c r="PLM1641" s="5"/>
      <c r="PLN1641" s="5"/>
      <c r="PLO1641" s="5"/>
      <c r="PLP1641" s="5"/>
      <c r="PLQ1641" s="5"/>
      <c r="PLR1641" s="5"/>
      <c r="PLS1641" s="5"/>
      <c r="PLT1641" s="5"/>
      <c r="PLU1641" s="5"/>
      <c r="PLV1641" s="5"/>
      <c r="PLW1641" s="5"/>
      <c r="PLX1641" s="5"/>
      <c r="PLY1641" s="5"/>
      <c r="PLZ1641" s="5"/>
      <c r="PMA1641" s="5"/>
      <c r="PMB1641" s="5"/>
      <c r="PMC1641" s="5"/>
      <c r="PMD1641" s="5"/>
      <c r="PME1641" s="5"/>
      <c r="PMF1641" s="5"/>
      <c r="PMG1641" s="5"/>
      <c r="PMH1641" s="5"/>
      <c r="PMI1641" s="5"/>
      <c r="PMJ1641" s="5"/>
      <c r="PMK1641" s="5"/>
      <c r="PML1641" s="5"/>
      <c r="PMM1641" s="5"/>
      <c r="PMN1641" s="5"/>
      <c r="PMO1641" s="5"/>
      <c r="PMP1641" s="5"/>
      <c r="PMQ1641" s="5"/>
      <c r="PMR1641" s="5"/>
      <c r="PMS1641" s="5"/>
      <c r="PMT1641" s="5"/>
      <c r="PMU1641" s="5"/>
      <c r="PMV1641" s="5"/>
      <c r="PMW1641" s="5"/>
      <c r="PMX1641" s="5"/>
      <c r="PMY1641" s="5"/>
      <c r="PMZ1641" s="5"/>
      <c r="PNA1641" s="5"/>
      <c r="PNB1641" s="5"/>
      <c r="PNC1641" s="5"/>
      <c r="PND1641" s="5"/>
      <c r="PNE1641" s="5"/>
      <c r="PNF1641" s="5"/>
      <c r="PNG1641" s="5"/>
      <c r="PNH1641" s="5"/>
      <c r="PNI1641" s="5"/>
      <c r="PNJ1641" s="5"/>
      <c r="PNK1641" s="5"/>
      <c r="PNL1641" s="5"/>
      <c r="PNM1641" s="5"/>
      <c r="PNN1641" s="5"/>
      <c r="PNO1641" s="5"/>
      <c r="PNP1641" s="5"/>
      <c r="PNQ1641" s="5"/>
      <c r="PNR1641" s="5"/>
      <c r="PNS1641" s="5"/>
      <c r="PNT1641" s="5"/>
      <c r="PNU1641" s="5"/>
      <c r="PNV1641" s="5"/>
      <c r="PNW1641" s="5"/>
      <c r="PNX1641" s="5"/>
      <c r="PNY1641" s="5"/>
      <c r="PNZ1641" s="5"/>
      <c r="POA1641" s="5"/>
      <c r="POB1641" s="5"/>
      <c r="POC1641" s="5"/>
      <c r="POD1641" s="5"/>
      <c r="POE1641" s="5"/>
      <c r="POF1641" s="5"/>
      <c r="POG1641" s="5"/>
      <c r="POH1641" s="5"/>
      <c r="POI1641" s="5"/>
      <c r="POJ1641" s="5"/>
      <c r="POK1641" s="5"/>
      <c r="POL1641" s="5"/>
      <c r="POM1641" s="5"/>
      <c r="PON1641" s="5"/>
      <c r="POO1641" s="5"/>
      <c r="POP1641" s="5"/>
      <c r="POQ1641" s="5"/>
      <c r="POR1641" s="5"/>
      <c r="POS1641" s="5"/>
      <c r="POT1641" s="5"/>
      <c r="POU1641" s="5"/>
      <c r="POV1641" s="5"/>
      <c r="POW1641" s="5"/>
      <c r="POX1641" s="5"/>
      <c r="POY1641" s="5"/>
      <c r="POZ1641" s="5"/>
      <c r="PPA1641" s="5"/>
      <c r="PPB1641" s="5"/>
      <c r="PPC1641" s="5"/>
      <c r="PPD1641" s="5"/>
      <c r="PPE1641" s="5"/>
      <c r="PPF1641" s="5"/>
      <c r="PPG1641" s="5"/>
      <c r="PPH1641" s="5"/>
      <c r="PPI1641" s="5"/>
      <c r="PPJ1641" s="5"/>
      <c r="PPK1641" s="5"/>
      <c r="PPL1641" s="5"/>
      <c r="PPM1641" s="5"/>
      <c r="PPN1641" s="5"/>
      <c r="PPO1641" s="5"/>
      <c r="PPP1641" s="5"/>
      <c r="PPQ1641" s="5"/>
      <c r="PPR1641" s="5"/>
      <c r="PPS1641" s="5"/>
      <c r="PPT1641" s="5"/>
      <c r="PPU1641" s="5"/>
      <c r="PPV1641" s="5"/>
      <c r="PPW1641" s="5"/>
      <c r="PPX1641" s="5"/>
      <c r="PPY1641" s="5"/>
      <c r="PPZ1641" s="5"/>
      <c r="PQA1641" s="5"/>
      <c r="PQB1641" s="5"/>
      <c r="PQC1641" s="5"/>
      <c r="PQD1641" s="5"/>
      <c r="PQE1641" s="5"/>
      <c r="PQF1641" s="5"/>
      <c r="PQG1641" s="5"/>
      <c r="PQH1641" s="5"/>
      <c r="PQI1641" s="5"/>
      <c r="PQJ1641" s="5"/>
      <c r="PQK1641" s="5"/>
      <c r="PQL1641" s="5"/>
      <c r="PQM1641" s="5"/>
      <c r="PQN1641" s="5"/>
      <c r="PQO1641" s="5"/>
      <c r="PQP1641" s="5"/>
      <c r="PQQ1641" s="5"/>
      <c r="PQR1641" s="5"/>
      <c r="PQS1641" s="5"/>
      <c r="PQT1641" s="5"/>
      <c r="PQU1641" s="5"/>
      <c r="PQV1641" s="5"/>
      <c r="PQW1641" s="5"/>
      <c r="PQX1641" s="5"/>
      <c r="PQY1641" s="5"/>
      <c r="PQZ1641" s="5"/>
      <c r="PRA1641" s="5"/>
      <c r="PRB1641" s="5"/>
      <c r="PRC1641" s="5"/>
      <c r="PRD1641" s="5"/>
      <c r="PRE1641" s="5"/>
      <c r="PRF1641" s="5"/>
      <c r="PRG1641" s="5"/>
      <c r="PRH1641" s="5"/>
      <c r="PRI1641" s="5"/>
      <c r="PRJ1641" s="5"/>
      <c r="PRK1641" s="5"/>
      <c r="PRL1641" s="5"/>
      <c r="PRM1641" s="5"/>
      <c r="PRN1641" s="5"/>
      <c r="PRO1641" s="5"/>
      <c r="PRP1641" s="5"/>
      <c r="PRQ1641" s="5"/>
      <c r="PRR1641" s="5"/>
      <c r="PRS1641" s="5"/>
      <c r="PRT1641" s="5"/>
      <c r="PRU1641" s="5"/>
      <c r="PRV1641" s="5"/>
      <c r="PRW1641" s="5"/>
      <c r="PRX1641" s="5"/>
      <c r="PRY1641" s="5"/>
      <c r="PRZ1641" s="5"/>
      <c r="PSA1641" s="5"/>
      <c r="PSB1641" s="5"/>
      <c r="PSC1641" s="5"/>
      <c r="PSD1641" s="5"/>
      <c r="PSE1641" s="5"/>
      <c r="PSF1641" s="5"/>
      <c r="PSG1641" s="5"/>
      <c r="PSH1641" s="5"/>
      <c r="PSI1641" s="5"/>
      <c r="PSJ1641" s="5"/>
      <c r="PSK1641" s="5"/>
      <c r="PSL1641" s="5"/>
      <c r="PSM1641" s="5"/>
      <c r="PSN1641" s="5"/>
      <c r="PSO1641" s="5"/>
      <c r="PSP1641" s="5"/>
      <c r="PSQ1641" s="5"/>
      <c r="PSR1641" s="5"/>
      <c r="PSS1641" s="5"/>
      <c r="PST1641" s="5"/>
      <c r="PSU1641" s="5"/>
      <c r="PSV1641" s="5"/>
      <c r="PSW1641" s="5"/>
      <c r="PSX1641" s="5"/>
      <c r="PSY1641" s="5"/>
      <c r="PSZ1641" s="5"/>
      <c r="PTA1641" s="5"/>
      <c r="PTB1641" s="5"/>
      <c r="PTC1641" s="5"/>
      <c r="PTD1641" s="5"/>
      <c r="PTE1641" s="5"/>
      <c r="PTF1641" s="5"/>
      <c r="PTG1641" s="5"/>
      <c r="PTH1641" s="5"/>
      <c r="PTI1641" s="5"/>
      <c r="PTJ1641" s="5"/>
      <c r="PTK1641" s="5"/>
      <c r="PTL1641" s="5"/>
      <c r="PTM1641" s="5"/>
      <c r="PTN1641" s="5"/>
      <c r="PTO1641" s="5"/>
      <c r="PTP1641" s="5"/>
      <c r="PTQ1641" s="5"/>
      <c r="PTR1641" s="5"/>
      <c r="PTS1641" s="5"/>
      <c r="PTT1641" s="5"/>
      <c r="PTU1641" s="5"/>
      <c r="PTV1641" s="5"/>
      <c r="PTW1641" s="5"/>
      <c r="PTX1641" s="5"/>
      <c r="PTY1641" s="5"/>
      <c r="PTZ1641" s="5"/>
      <c r="PUA1641" s="5"/>
      <c r="PUB1641" s="5"/>
      <c r="PUC1641" s="5"/>
      <c r="PUD1641" s="5"/>
      <c r="PUE1641" s="5"/>
      <c r="PUF1641" s="5"/>
      <c r="PUG1641" s="5"/>
      <c r="PUH1641" s="5"/>
      <c r="PUI1641" s="5"/>
      <c r="PUJ1641" s="5"/>
      <c r="PUK1641" s="5"/>
      <c r="PUL1641" s="5"/>
      <c r="PUM1641" s="5"/>
      <c r="PUN1641" s="5"/>
      <c r="PUO1641" s="5"/>
      <c r="PUP1641" s="5"/>
      <c r="PUQ1641" s="5"/>
      <c r="PUR1641" s="5"/>
      <c r="PUS1641" s="5"/>
      <c r="PUT1641" s="5"/>
      <c r="PUU1641" s="5"/>
      <c r="PUV1641" s="5"/>
      <c r="PUW1641" s="5"/>
      <c r="PUX1641" s="5"/>
      <c r="PUY1641" s="5"/>
      <c r="PUZ1641" s="5"/>
      <c r="PVA1641" s="5"/>
      <c r="PVB1641" s="5"/>
      <c r="PVC1641" s="5"/>
      <c r="PVD1641" s="5"/>
      <c r="PVE1641" s="5"/>
      <c r="PVF1641" s="5"/>
      <c r="PVG1641" s="5"/>
      <c r="PVH1641" s="5"/>
      <c r="PVI1641" s="5"/>
      <c r="PVJ1641" s="5"/>
      <c r="PVK1641" s="5"/>
      <c r="PVL1641" s="5"/>
      <c r="PVM1641" s="5"/>
      <c r="PVN1641" s="5"/>
      <c r="PVO1641" s="5"/>
      <c r="PVP1641" s="5"/>
      <c r="PVQ1641" s="5"/>
      <c r="PVR1641" s="5"/>
      <c r="PVS1641" s="5"/>
      <c r="PVT1641" s="5"/>
      <c r="PVU1641" s="5"/>
      <c r="PVV1641" s="5"/>
      <c r="PVW1641" s="5"/>
      <c r="PVX1641" s="5"/>
      <c r="PVY1641" s="5"/>
      <c r="PVZ1641" s="5"/>
      <c r="PWA1641" s="5"/>
      <c r="PWB1641" s="5"/>
      <c r="PWC1641" s="5"/>
      <c r="PWD1641" s="5"/>
      <c r="PWE1641" s="5"/>
      <c r="PWF1641" s="5"/>
      <c r="PWG1641" s="5"/>
      <c r="PWH1641" s="5"/>
      <c r="PWI1641" s="5"/>
      <c r="PWJ1641" s="5"/>
      <c r="PWK1641" s="5"/>
      <c r="PWL1641" s="5"/>
      <c r="PWM1641" s="5"/>
      <c r="PWN1641" s="5"/>
      <c r="PWO1641" s="5"/>
      <c r="PWP1641" s="5"/>
      <c r="PWQ1641" s="5"/>
      <c r="PWR1641" s="5"/>
      <c r="PWS1641" s="5"/>
      <c r="PWT1641" s="5"/>
      <c r="PWU1641" s="5"/>
      <c r="PWV1641" s="5"/>
      <c r="PWW1641" s="5"/>
      <c r="PWX1641" s="5"/>
      <c r="PWY1641" s="5"/>
      <c r="PWZ1641" s="5"/>
      <c r="PXA1641" s="5"/>
      <c r="PXB1641" s="5"/>
      <c r="PXC1641" s="5"/>
      <c r="PXD1641" s="5"/>
      <c r="PXE1641" s="5"/>
      <c r="PXF1641" s="5"/>
      <c r="PXG1641" s="5"/>
      <c r="PXH1641" s="5"/>
      <c r="PXI1641" s="5"/>
      <c r="PXJ1641" s="5"/>
      <c r="PXK1641" s="5"/>
      <c r="PXL1641" s="5"/>
      <c r="PXM1641" s="5"/>
      <c r="PXN1641" s="5"/>
      <c r="PXO1641" s="5"/>
      <c r="PXP1641" s="5"/>
      <c r="PXQ1641" s="5"/>
      <c r="PXR1641" s="5"/>
      <c r="PXS1641" s="5"/>
      <c r="PXT1641" s="5"/>
      <c r="PXU1641" s="5"/>
      <c r="PXV1641" s="5"/>
      <c r="PXW1641" s="5"/>
      <c r="PXX1641" s="5"/>
      <c r="PXY1641" s="5"/>
      <c r="PXZ1641" s="5"/>
      <c r="PYA1641" s="5"/>
      <c r="PYB1641" s="5"/>
      <c r="PYC1641" s="5"/>
      <c r="PYD1641" s="5"/>
      <c r="PYE1641" s="5"/>
      <c r="PYF1641" s="5"/>
      <c r="PYG1641" s="5"/>
      <c r="PYH1641" s="5"/>
      <c r="PYI1641" s="5"/>
      <c r="PYJ1641" s="5"/>
      <c r="PYK1641" s="5"/>
      <c r="PYL1641" s="5"/>
      <c r="PYM1641" s="5"/>
      <c r="PYN1641" s="5"/>
      <c r="PYO1641" s="5"/>
      <c r="PYP1641" s="5"/>
      <c r="PYQ1641" s="5"/>
      <c r="PYR1641" s="5"/>
      <c r="PYS1641" s="5"/>
      <c r="PYT1641" s="5"/>
      <c r="PYU1641" s="5"/>
      <c r="PYV1641" s="5"/>
      <c r="PYW1641" s="5"/>
      <c r="PYX1641" s="5"/>
      <c r="PYY1641" s="5"/>
      <c r="PYZ1641" s="5"/>
      <c r="PZA1641" s="5"/>
      <c r="PZB1641" s="5"/>
      <c r="PZC1641" s="5"/>
      <c r="PZD1641" s="5"/>
      <c r="PZE1641" s="5"/>
      <c r="PZF1641" s="5"/>
      <c r="PZG1641" s="5"/>
      <c r="PZH1641" s="5"/>
      <c r="PZI1641" s="5"/>
      <c r="PZJ1641" s="5"/>
      <c r="PZK1641" s="5"/>
      <c r="PZL1641" s="5"/>
      <c r="PZM1641" s="5"/>
      <c r="PZN1641" s="5"/>
      <c r="PZO1641" s="5"/>
      <c r="PZP1641" s="5"/>
      <c r="PZQ1641" s="5"/>
      <c r="PZR1641" s="5"/>
      <c r="PZS1641" s="5"/>
      <c r="PZT1641" s="5"/>
      <c r="PZU1641" s="5"/>
      <c r="PZV1641" s="5"/>
      <c r="PZW1641" s="5"/>
      <c r="PZX1641" s="5"/>
      <c r="PZY1641" s="5"/>
      <c r="PZZ1641" s="5"/>
      <c r="QAA1641" s="5"/>
      <c r="QAB1641" s="5"/>
      <c r="QAC1641" s="5"/>
      <c r="QAD1641" s="5"/>
      <c r="QAE1641" s="5"/>
      <c r="QAF1641" s="5"/>
      <c r="QAG1641" s="5"/>
      <c r="QAH1641" s="5"/>
      <c r="QAI1641" s="5"/>
      <c r="QAJ1641" s="5"/>
      <c r="QAK1641" s="5"/>
      <c r="QAL1641" s="5"/>
      <c r="QAM1641" s="5"/>
      <c r="QAN1641" s="5"/>
      <c r="QAO1641" s="5"/>
      <c r="QAP1641" s="5"/>
      <c r="QAQ1641" s="5"/>
      <c r="QAR1641" s="5"/>
      <c r="QAS1641" s="5"/>
      <c r="QAT1641" s="5"/>
      <c r="QAU1641" s="5"/>
      <c r="QAV1641" s="5"/>
      <c r="QAW1641" s="5"/>
      <c r="QAX1641" s="5"/>
      <c r="QAY1641" s="5"/>
      <c r="QAZ1641" s="5"/>
      <c r="QBA1641" s="5"/>
      <c r="QBB1641" s="5"/>
      <c r="QBC1641" s="5"/>
      <c r="QBD1641" s="5"/>
      <c r="QBE1641" s="5"/>
      <c r="QBF1641" s="5"/>
      <c r="QBG1641" s="5"/>
      <c r="QBH1641" s="5"/>
      <c r="QBI1641" s="5"/>
      <c r="QBJ1641" s="5"/>
      <c r="QBK1641" s="5"/>
      <c r="QBL1641" s="5"/>
      <c r="QBM1641" s="5"/>
      <c r="QBN1641" s="5"/>
      <c r="QBO1641" s="5"/>
      <c r="QBP1641" s="5"/>
      <c r="QBQ1641" s="5"/>
      <c r="QBR1641" s="5"/>
      <c r="QBS1641" s="5"/>
      <c r="QBT1641" s="5"/>
      <c r="QBU1641" s="5"/>
      <c r="QBV1641" s="5"/>
      <c r="QBW1641" s="5"/>
      <c r="QBX1641" s="5"/>
      <c r="QBY1641" s="5"/>
      <c r="QBZ1641" s="5"/>
      <c r="QCA1641" s="5"/>
      <c r="QCB1641" s="5"/>
      <c r="QCC1641" s="5"/>
      <c r="QCD1641" s="5"/>
      <c r="QCE1641" s="5"/>
      <c r="QCF1641" s="5"/>
      <c r="QCG1641" s="5"/>
      <c r="QCH1641" s="5"/>
      <c r="QCI1641" s="5"/>
      <c r="QCJ1641" s="5"/>
      <c r="QCK1641" s="5"/>
      <c r="QCL1641" s="5"/>
      <c r="QCM1641" s="5"/>
      <c r="QCN1641" s="5"/>
      <c r="QCO1641" s="5"/>
      <c r="QCP1641" s="5"/>
      <c r="QCQ1641" s="5"/>
      <c r="QCR1641" s="5"/>
      <c r="QCS1641" s="5"/>
      <c r="QCT1641" s="5"/>
      <c r="QCU1641" s="5"/>
      <c r="QCV1641" s="5"/>
      <c r="QCW1641" s="5"/>
      <c r="QCX1641" s="5"/>
      <c r="QCY1641" s="5"/>
      <c r="QCZ1641" s="5"/>
      <c r="QDA1641" s="5"/>
      <c r="QDB1641" s="5"/>
      <c r="QDC1641" s="5"/>
      <c r="QDD1641" s="5"/>
      <c r="QDE1641" s="5"/>
      <c r="QDF1641" s="5"/>
      <c r="QDG1641" s="5"/>
      <c r="QDH1641" s="5"/>
      <c r="QDI1641" s="5"/>
      <c r="QDJ1641" s="5"/>
      <c r="QDK1641" s="5"/>
      <c r="QDL1641" s="5"/>
      <c r="QDM1641" s="5"/>
      <c r="QDN1641" s="5"/>
      <c r="QDO1641" s="5"/>
      <c r="QDP1641" s="5"/>
      <c r="QDQ1641" s="5"/>
      <c r="QDR1641" s="5"/>
      <c r="QDS1641" s="5"/>
      <c r="QDT1641" s="5"/>
      <c r="QDU1641" s="5"/>
      <c r="QDV1641" s="5"/>
      <c r="QDW1641" s="5"/>
      <c r="QDX1641" s="5"/>
      <c r="QDY1641" s="5"/>
      <c r="QDZ1641" s="5"/>
      <c r="QEA1641" s="5"/>
      <c r="QEB1641" s="5"/>
      <c r="QEC1641" s="5"/>
      <c r="QED1641" s="5"/>
      <c r="QEE1641" s="5"/>
      <c r="QEF1641" s="5"/>
      <c r="QEG1641" s="5"/>
      <c r="QEH1641" s="5"/>
      <c r="QEI1641" s="5"/>
      <c r="QEJ1641" s="5"/>
      <c r="QEK1641" s="5"/>
      <c r="QEL1641" s="5"/>
      <c r="QEM1641" s="5"/>
      <c r="QEN1641" s="5"/>
      <c r="QEO1641" s="5"/>
      <c r="QEP1641" s="5"/>
      <c r="QEQ1641" s="5"/>
      <c r="QER1641" s="5"/>
      <c r="QES1641" s="5"/>
      <c r="QET1641" s="5"/>
      <c r="QEU1641" s="5"/>
      <c r="QEV1641" s="5"/>
      <c r="QEW1641" s="5"/>
      <c r="QEX1641" s="5"/>
      <c r="QEY1641" s="5"/>
      <c r="QEZ1641" s="5"/>
      <c r="QFA1641" s="5"/>
      <c r="QFB1641" s="5"/>
      <c r="QFC1641" s="5"/>
      <c r="QFD1641" s="5"/>
      <c r="QFE1641" s="5"/>
      <c r="QFF1641" s="5"/>
      <c r="QFG1641" s="5"/>
      <c r="QFH1641" s="5"/>
      <c r="QFI1641" s="5"/>
      <c r="QFJ1641" s="5"/>
      <c r="QFK1641" s="5"/>
      <c r="QFL1641" s="5"/>
      <c r="QFM1641" s="5"/>
      <c r="QFN1641" s="5"/>
      <c r="QFO1641" s="5"/>
      <c r="QFP1641" s="5"/>
      <c r="QFQ1641" s="5"/>
      <c r="QFR1641" s="5"/>
      <c r="QFS1641" s="5"/>
      <c r="QFT1641" s="5"/>
      <c r="QFU1641" s="5"/>
      <c r="QFV1641" s="5"/>
      <c r="QFW1641" s="5"/>
      <c r="QFX1641" s="5"/>
      <c r="QFY1641" s="5"/>
      <c r="QFZ1641" s="5"/>
      <c r="QGA1641" s="5"/>
      <c r="QGB1641" s="5"/>
      <c r="QGC1641" s="5"/>
      <c r="QGD1641" s="5"/>
      <c r="QGE1641" s="5"/>
      <c r="QGF1641" s="5"/>
      <c r="QGG1641" s="5"/>
      <c r="QGH1641" s="5"/>
      <c r="QGI1641" s="5"/>
      <c r="QGJ1641" s="5"/>
      <c r="QGK1641" s="5"/>
      <c r="QGL1641" s="5"/>
      <c r="QGM1641" s="5"/>
      <c r="QGN1641" s="5"/>
      <c r="QGO1641" s="5"/>
      <c r="QGP1641" s="5"/>
      <c r="QGQ1641" s="5"/>
      <c r="QGR1641" s="5"/>
      <c r="QGS1641" s="5"/>
      <c r="QGT1641" s="5"/>
      <c r="QGU1641" s="5"/>
      <c r="QGV1641" s="5"/>
      <c r="QGW1641" s="5"/>
      <c r="QGX1641" s="5"/>
      <c r="QGY1641" s="5"/>
      <c r="QGZ1641" s="5"/>
      <c r="QHA1641" s="5"/>
      <c r="QHB1641" s="5"/>
      <c r="QHC1641" s="5"/>
      <c r="QHD1641" s="5"/>
      <c r="QHE1641" s="5"/>
      <c r="QHF1641" s="5"/>
      <c r="QHG1641" s="5"/>
      <c r="QHH1641" s="5"/>
      <c r="QHI1641" s="5"/>
      <c r="QHJ1641" s="5"/>
      <c r="QHK1641" s="5"/>
      <c r="QHL1641" s="5"/>
      <c r="QHM1641" s="5"/>
      <c r="QHN1641" s="5"/>
      <c r="QHO1641" s="5"/>
      <c r="QHP1641" s="5"/>
      <c r="QHQ1641" s="5"/>
      <c r="QHR1641" s="5"/>
      <c r="QHS1641" s="5"/>
      <c r="QHT1641" s="5"/>
      <c r="QHU1641" s="5"/>
      <c r="QHV1641" s="5"/>
      <c r="QHW1641" s="5"/>
      <c r="QHX1641" s="5"/>
      <c r="QHY1641" s="5"/>
      <c r="QHZ1641" s="5"/>
      <c r="QIA1641" s="5"/>
      <c r="QIB1641" s="5"/>
      <c r="QIC1641" s="5"/>
      <c r="QID1641" s="5"/>
      <c r="QIE1641" s="5"/>
      <c r="QIF1641" s="5"/>
      <c r="QIG1641" s="5"/>
      <c r="QIH1641" s="5"/>
      <c r="QII1641" s="5"/>
      <c r="QIJ1641" s="5"/>
      <c r="QIK1641" s="5"/>
      <c r="QIL1641" s="5"/>
      <c r="QIM1641" s="5"/>
      <c r="QIN1641" s="5"/>
      <c r="QIO1641" s="5"/>
      <c r="QIP1641" s="5"/>
      <c r="QIQ1641" s="5"/>
      <c r="QIR1641" s="5"/>
      <c r="QIS1641" s="5"/>
      <c r="QIT1641" s="5"/>
      <c r="QIU1641" s="5"/>
      <c r="QIV1641" s="5"/>
      <c r="QIW1641" s="5"/>
      <c r="QIX1641" s="5"/>
      <c r="QIY1641" s="5"/>
      <c r="QIZ1641" s="5"/>
      <c r="QJA1641" s="5"/>
      <c r="QJB1641" s="5"/>
      <c r="QJC1641" s="5"/>
      <c r="QJD1641" s="5"/>
      <c r="QJE1641" s="5"/>
      <c r="QJF1641" s="5"/>
      <c r="QJG1641" s="5"/>
      <c r="QJH1641" s="5"/>
      <c r="QJI1641" s="5"/>
      <c r="QJJ1641" s="5"/>
      <c r="QJK1641" s="5"/>
      <c r="QJL1641" s="5"/>
      <c r="QJM1641" s="5"/>
      <c r="QJN1641" s="5"/>
      <c r="QJO1641" s="5"/>
      <c r="QJP1641" s="5"/>
      <c r="QJQ1641" s="5"/>
      <c r="QJR1641" s="5"/>
      <c r="QJS1641" s="5"/>
      <c r="QJT1641" s="5"/>
      <c r="QJU1641" s="5"/>
      <c r="QJV1641" s="5"/>
      <c r="QJW1641" s="5"/>
      <c r="QJX1641" s="5"/>
      <c r="QJY1641" s="5"/>
      <c r="QJZ1641" s="5"/>
      <c r="QKA1641" s="5"/>
      <c r="QKB1641" s="5"/>
      <c r="QKC1641" s="5"/>
      <c r="QKD1641" s="5"/>
      <c r="QKE1641" s="5"/>
      <c r="QKF1641" s="5"/>
      <c r="QKG1641" s="5"/>
      <c r="QKH1641" s="5"/>
      <c r="QKI1641" s="5"/>
      <c r="QKJ1641" s="5"/>
      <c r="QKK1641" s="5"/>
      <c r="QKL1641" s="5"/>
      <c r="QKM1641" s="5"/>
      <c r="QKN1641" s="5"/>
      <c r="QKO1641" s="5"/>
      <c r="QKP1641" s="5"/>
      <c r="QKQ1641" s="5"/>
      <c r="QKR1641" s="5"/>
      <c r="QKS1641" s="5"/>
      <c r="QKT1641" s="5"/>
      <c r="QKU1641" s="5"/>
      <c r="QKV1641" s="5"/>
      <c r="QKW1641" s="5"/>
      <c r="QKX1641" s="5"/>
      <c r="QKY1641" s="5"/>
      <c r="QKZ1641" s="5"/>
      <c r="QLA1641" s="5"/>
      <c r="QLB1641" s="5"/>
      <c r="QLC1641" s="5"/>
      <c r="QLD1641" s="5"/>
      <c r="QLE1641" s="5"/>
      <c r="QLF1641" s="5"/>
      <c r="QLG1641" s="5"/>
      <c r="QLH1641" s="5"/>
      <c r="QLI1641" s="5"/>
      <c r="QLJ1641" s="5"/>
      <c r="QLK1641" s="5"/>
      <c r="QLL1641" s="5"/>
      <c r="QLM1641" s="5"/>
      <c r="QLN1641" s="5"/>
      <c r="QLO1641" s="5"/>
      <c r="QLP1641" s="5"/>
      <c r="QLQ1641" s="5"/>
      <c r="QLR1641" s="5"/>
      <c r="QLS1641" s="5"/>
      <c r="QLT1641" s="5"/>
      <c r="QLU1641" s="5"/>
      <c r="QLV1641" s="5"/>
      <c r="QLW1641" s="5"/>
      <c r="QLX1641" s="5"/>
      <c r="QLY1641" s="5"/>
      <c r="QLZ1641" s="5"/>
      <c r="QMA1641" s="5"/>
      <c r="QMB1641" s="5"/>
      <c r="QMC1641" s="5"/>
      <c r="QMD1641" s="5"/>
      <c r="QME1641" s="5"/>
      <c r="QMF1641" s="5"/>
      <c r="QMG1641" s="5"/>
      <c r="QMH1641" s="5"/>
      <c r="QMI1641" s="5"/>
      <c r="QMJ1641" s="5"/>
      <c r="QMK1641" s="5"/>
      <c r="QML1641" s="5"/>
      <c r="QMM1641" s="5"/>
      <c r="QMN1641" s="5"/>
      <c r="QMO1641" s="5"/>
      <c r="QMP1641" s="5"/>
      <c r="QMQ1641" s="5"/>
      <c r="QMR1641" s="5"/>
      <c r="QMS1641" s="5"/>
      <c r="QMT1641" s="5"/>
      <c r="QMU1641" s="5"/>
      <c r="QMV1641" s="5"/>
      <c r="QMW1641" s="5"/>
      <c r="QMX1641" s="5"/>
      <c r="QMY1641" s="5"/>
      <c r="QMZ1641" s="5"/>
      <c r="QNA1641" s="5"/>
      <c r="QNB1641" s="5"/>
      <c r="QNC1641" s="5"/>
      <c r="QND1641" s="5"/>
      <c r="QNE1641" s="5"/>
      <c r="QNF1641" s="5"/>
      <c r="QNG1641" s="5"/>
      <c r="QNH1641" s="5"/>
      <c r="QNI1641" s="5"/>
      <c r="QNJ1641" s="5"/>
      <c r="QNK1641" s="5"/>
      <c r="QNL1641" s="5"/>
      <c r="QNM1641" s="5"/>
      <c r="QNN1641" s="5"/>
      <c r="QNO1641" s="5"/>
      <c r="QNP1641" s="5"/>
      <c r="QNQ1641" s="5"/>
      <c r="QNR1641" s="5"/>
      <c r="QNS1641" s="5"/>
      <c r="QNT1641" s="5"/>
      <c r="QNU1641" s="5"/>
      <c r="QNV1641" s="5"/>
      <c r="QNW1641" s="5"/>
      <c r="QNX1641" s="5"/>
      <c r="QNY1641" s="5"/>
      <c r="QNZ1641" s="5"/>
      <c r="QOA1641" s="5"/>
      <c r="QOB1641" s="5"/>
      <c r="QOC1641" s="5"/>
      <c r="QOD1641" s="5"/>
      <c r="QOE1641" s="5"/>
      <c r="QOF1641" s="5"/>
      <c r="QOG1641" s="5"/>
      <c r="QOH1641" s="5"/>
      <c r="QOI1641" s="5"/>
      <c r="QOJ1641" s="5"/>
      <c r="QOK1641" s="5"/>
      <c r="QOL1641" s="5"/>
      <c r="QOM1641" s="5"/>
      <c r="QON1641" s="5"/>
      <c r="QOO1641" s="5"/>
      <c r="QOP1641" s="5"/>
      <c r="QOQ1641" s="5"/>
      <c r="QOR1641" s="5"/>
      <c r="QOS1641" s="5"/>
      <c r="QOT1641" s="5"/>
      <c r="QOU1641" s="5"/>
      <c r="QOV1641" s="5"/>
      <c r="QOW1641" s="5"/>
      <c r="QOX1641" s="5"/>
      <c r="QOY1641" s="5"/>
      <c r="QOZ1641" s="5"/>
      <c r="QPA1641" s="5"/>
      <c r="QPB1641" s="5"/>
      <c r="QPC1641" s="5"/>
      <c r="QPD1641" s="5"/>
      <c r="QPE1641" s="5"/>
      <c r="QPF1641" s="5"/>
      <c r="QPG1641" s="5"/>
      <c r="QPH1641" s="5"/>
      <c r="QPI1641" s="5"/>
      <c r="QPJ1641" s="5"/>
      <c r="QPK1641" s="5"/>
      <c r="QPL1641" s="5"/>
      <c r="QPM1641" s="5"/>
      <c r="QPN1641" s="5"/>
      <c r="QPO1641" s="5"/>
      <c r="QPP1641" s="5"/>
      <c r="QPQ1641" s="5"/>
      <c r="QPR1641" s="5"/>
      <c r="QPS1641" s="5"/>
      <c r="QPT1641" s="5"/>
      <c r="QPU1641" s="5"/>
      <c r="QPV1641" s="5"/>
      <c r="QPW1641" s="5"/>
      <c r="QPX1641" s="5"/>
      <c r="QPY1641" s="5"/>
      <c r="QPZ1641" s="5"/>
      <c r="QQA1641" s="5"/>
      <c r="QQB1641" s="5"/>
      <c r="QQC1641" s="5"/>
      <c r="QQD1641" s="5"/>
      <c r="QQE1641" s="5"/>
      <c r="QQF1641" s="5"/>
      <c r="QQG1641" s="5"/>
      <c r="QQH1641" s="5"/>
      <c r="QQI1641" s="5"/>
      <c r="QQJ1641" s="5"/>
      <c r="QQK1641" s="5"/>
      <c r="QQL1641" s="5"/>
      <c r="QQM1641" s="5"/>
      <c r="QQN1641" s="5"/>
      <c r="QQO1641" s="5"/>
      <c r="QQP1641" s="5"/>
      <c r="QQQ1641" s="5"/>
      <c r="QQR1641" s="5"/>
      <c r="QQS1641" s="5"/>
      <c r="QQT1641" s="5"/>
      <c r="QQU1641" s="5"/>
      <c r="QQV1641" s="5"/>
      <c r="QQW1641" s="5"/>
      <c r="QQX1641" s="5"/>
      <c r="QQY1641" s="5"/>
      <c r="QQZ1641" s="5"/>
      <c r="QRA1641" s="5"/>
      <c r="QRB1641" s="5"/>
      <c r="QRC1641" s="5"/>
      <c r="QRD1641" s="5"/>
      <c r="QRE1641" s="5"/>
      <c r="QRF1641" s="5"/>
      <c r="QRG1641" s="5"/>
      <c r="QRH1641" s="5"/>
      <c r="QRI1641" s="5"/>
      <c r="QRJ1641" s="5"/>
      <c r="QRK1641" s="5"/>
      <c r="QRL1641" s="5"/>
      <c r="QRM1641" s="5"/>
      <c r="QRN1641" s="5"/>
      <c r="QRO1641" s="5"/>
      <c r="QRP1641" s="5"/>
      <c r="QRQ1641" s="5"/>
      <c r="QRR1641" s="5"/>
      <c r="QRS1641" s="5"/>
      <c r="QRT1641" s="5"/>
      <c r="QRU1641" s="5"/>
      <c r="QRV1641" s="5"/>
      <c r="QRW1641" s="5"/>
      <c r="QRX1641" s="5"/>
      <c r="QRY1641" s="5"/>
      <c r="QRZ1641" s="5"/>
      <c r="QSA1641" s="5"/>
      <c r="QSB1641" s="5"/>
      <c r="QSC1641" s="5"/>
      <c r="QSD1641" s="5"/>
      <c r="QSE1641" s="5"/>
      <c r="QSF1641" s="5"/>
      <c r="QSG1641" s="5"/>
      <c r="QSH1641" s="5"/>
      <c r="QSI1641" s="5"/>
      <c r="QSJ1641" s="5"/>
      <c r="QSK1641" s="5"/>
      <c r="QSL1641" s="5"/>
      <c r="QSM1641" s="5"/>
      <c r="QSN1641" s="5"/>
      <c r="QSO1641" s="5"/>
      <c r="QSP1641" s="5"/>
      <c r="QSQ1641" s="5"/>
      <c r="QSR1641" s="5"/>
      <c r="QSS1641" s="5"/>
      <c r="QST1641" s="5"/>
      <c r="QSU1641" s="5"/>
      <c r="QSV1641" s="5"/>
      <c r="QSW1641" s="5"/>
      <c r="QSX1641" s="5"/>
      <c r="QSY1641" s="5"/>
      <c r="QSZ1641" s="5"/>
      <c r="QTA1641" s="5"/>
      <c r="QTB1641" s="5"/>
      <c r="QTC1641" s="5"/>
      <c r="QTD1641" s="5"/>
      <c r="QTE1641" s="5"/>
      <c r="QTF1641" s="5"/>
      <c r="QTG1641" s="5"/>
      <c r="QTH1641" s="5"/>
      <c r="QTI1641" s="5"/>
      <c r="QTJ1641" s="5"/>
      <c r="QTK1641" s="5"/>
      <c r="QTL1641" s="5"/>
      <c r="QTM1641" s="5"/>
      <c r="QTN1641" s="5"/>
      <c r="QTO1641" s="5"/>
      <c r="QTP1641" s="5"/>
      <c r="QTQ1641" s="5"/>
      <c r="QTR1641" s="5"/>
      <c r="QTS1641" s="5"/>
      <c r="QTT1641" s="5"/>
      <c r="QTU1641" s="5"/>
      <c r="QTV1641" s="5"/>
      <c r="QTW1641" s="5"/>
      <c r="QTX1641" s="5"/>
      <c r="QTY1641" s="5"/>
      <c r="QTZ1641" s="5"/>
      <c r="QUA1641" s="5"/>
      <c r="QUB1641" s="5"/>
      <c r="QUC1641" s="5"/>
      <c r="QUD1641" s="5"/>
      <c r="QUE1641" s="5"/>
      <c r="QUF1641" s="5"/>
      <c r="QUG1641" s="5"/>
      <c r="QUH1641" s="5"/>
      <c r="QUI1641" s="5"/>
      <c r="QUJ1641" s="5"/>
      <c r="QUK1641" s="5"/>
      <c r="QUL1641" s="5"/>
      <c r="QUM1641" s="5"/>
      <c r="QUN1641" s="5"/>
      <c r="QUO1641" s="5"/>
      <c r="QUP1641" s="5"/>
      <c r="QUQ1641" s="5"/>
      <c r="QUR1641" s="5"/>
      <c r="QUS1641" s="5"/>
      <c r="QUT1641" s="5"/>
      <c r="QUU1641" s="5"/>
      <c r="QUV1641" s="5"/>
      <c r="QUW1641" s="5"/>
      <c r="QUX1641" s="5"/>
      <c r="QUY1641" s="5"/>
      <c r="QUZ1641" s="5"/>
      <c r="QVA1641" s="5"/>
      <c r="QVB1641" s="5"/>
      <c r="QVC1641" s="5"/>
      <c r="QVD1641" s="5"/>
      <c r="QVE1641" s="5"/>
      <c r="QVF1641" s="5"/>
      <c r="QVG1641" s="5"/>
      <c r="QVH1641" s="5"/>
      <c r="QVI1641" s="5"/>
      <c r="QVJ1641" s="5"/>
      <c r="QVK1641" s="5"/>
      <c r="QVL1641" s="5"/>
      <c r="QVM1641" s="5"/>
      <c r="QVN1641" s="5"/>
      <c r="QVO1641" s="5"/>
      <c r="QVP1641" s="5"/>
      <c r="QVQ1641" s="5"/>
      <c r="QVR1641" s="5"/>
      <c r="QVS1641" s="5"/>
      <c r="QVT1641" s="5"/>
      <c r="QVU1641" s="5"/>
      <c r="QVV1641" s="5"/>
      <c r="QVW1641" s="5"/>
      <c r="QVX1641" s="5"/>
      <c r="QVY1641" s="5"/>
      <c r="QVZ1641" s="5"/>
      <c r="QWA1641" s="5"/>
      <c r="QWB1641" s="5"/>
      <c r="QWC1641" s="5"/>
      <c r="QWD1641" s="5"/>
      <c r="QWE1641" s="5"/>
      <c r="QWF1641" s="5"/>
      <c r="QWG1641" s="5"/>
      <c r="QWH1641" s="5"/>
      <c r="QWI1641" s="5"/>
      <c r="QWJ1641" s="5"/>
      <c r="QWK1641" s="5"/>
      <c r="QWL1641" s="5"/>
      <c r="QWM1641" s="5"/>
      <c r="QWN1641" s="5"/>
      <c r="QWO1641" s="5"/>
      <c r="QWP1641" s="5"/>
      <c r="QWQ1641" s="5"/>
      <c r="QWR1641" s="5"/>
      <c r="QWS1641" s="5"/>
      <c r="QWT1641" s="5"/>
      <c r="QWU1641" s="5"/>
      <c r="QWV1641" s="5"/>
      <c r="QWW1641" s="5"/>
      <c r="QWX1641" s="5"/>
      <c r="QWY1641" s="5"/>
      <c r="QWZ1641" s="5"/>
      <c r="QXA1641" s="5"/>
      <c r="QXB1641" s="5"/>
      <c r="QXC1641" s="5"/>
      <c r="QXD1641" s="5"/>
      <c r="QXE1641" s="5"/>
      <c r="QXF1641" s="5"/>
      <c r="QXG1641" s="5"/>
      <c r="QXH1641" s="5"/>
      <c r="QXI1641" s="5"/>
      <c r="QXJ1641" s="5"/>
      <c r="QXK1641" s="5"/>
      <c r="QXL1641" s="5"/>
      <c r="QXM1641" s="5"/>
      <c r="QXN1641" s="5"/>
      <c r="QXO1641" s="5"/>
      <c r="QXP1641" s="5"/>
      <c r="QXQ1641" s="5"/>
      <c r="QXR1641" s="5"/>
      <c r="QXS1641" s="5"/>
      <c r="QXT1641" s="5"/>
      <c r="QXU1641" s="5"/>
      <c r="QXV1641" s="5"/>
      <c r="QXW1641" s="5"/>
      <c r="QXX1641" s="5"/>
      <c r="QXY1641" s="5"/>
      <c r="QXZ1641" s="5"/>
      <c r="QYA1641" s="5"/>
      <c r="QYB1641" s="5"/>
      <c r="QYC1641" s="5"/>
      <c r="QYD1641" s="5"/>
      <c r="QYE1641" s="5"/>
      <c r="QYF1641" s="5"/>
      <c r="QYG1641" s="5"/>
      <c r="QYH1641" s="5"/>
      <c r="QYI1641" s="5"/>
      <c r="QYJ1641" s="5"/>
      <c r="QYK1641" s="5"/>
      <c r="QYL1641" s="5"/>
      <c r="QYM1641" s="5"/>
      <c r="QYN1641" s="5"/>
      <c r="QYO1641" s="5"/>
      <c r="QYP1641" s="5"/>
      <c r="QYQ1641" s="5"/>
      <c r="QYR1641" s="5"/>
      <c r="QYS1641" s="5"/>
      <c r="QYT1641" s="5"/>
      <c r="QYU1641" s="5"/>
      <c r="QYV1641" s="5"/>
      <c r="QYW1641" s="5"/>
      <c r="QYX1641" s="5"/>
      <c r="QYY1641" s="5"/>
      <c r="QYZ1641" s="5"/>
      <c r="QZA1641" s="5"/>
      <c r="QZB1641" s="5"/>
      <c r="QZC1641" s="5"/>
      <c r="QZD1641" s="5"/>
      <c r="QZE1641" s="5"/>
      <c r="QZF1641" s="5"/>
      <c r="QZG1641" s="5"/>
      <c r="QZH1641" s="5"/>
      <c r="QZI1641" s="5"/>
      <c r="QZJ1641" s="5"/>
      <c r="QZK1641" s="5"/>
      <c r="QZL1641" s="5"/>
      <c r="QZM1641" s="5"/>
      <c r="QZN1641" s="5"/>
      <c r="QZO1641" s="5"/>
      <c r="QZP1641" s="5"/>
      <c r="QZQ1641" s="5"/>
      <c r="QZR1641" s="5"/>
      <c r="QZS1641" s="5"/>
      <c r="QZT1641" s="5"/>
      <c r="QZU1641" s="5"/>
      <c r="QZV1641" s="5"/>
      <c r="QZW1641" s="5"/>
      <c r="QZX1641" s="5"/>
      <c r="QZY1641" s="5"/>
      <c r="QZZ1641" s="5"/>
      <c r="RAA1641" s="5"/>
      <c r="RAB1641" s="5"/>
      <c r="RAC1641" s="5"/>
      <c r="RAD1641" s="5"/>
      <c r="RAE1641" s="5"/>
      <c r="RAF1641" s="5"/>
      <c r="RAG1641" s="5"/>
      <c r="RAH1641" s="5"/>
      <c r="RAI1641" s="5"/>
      <c r="RAJ1641" s="5"/>
      <c r="RAK1641" s="5"/>
      <c r="RAL1641" s="5"/>
      <c r="RAM1641" s="5"/>
      <c r="RAN1641" s="5"/>
      <c r="RAO1641" s="5"/>
      <c r="RAP1641" s="5"/>
      <c r="RAQ1641" s="5"/>
      <c r="RAR1641" s="5"/>
      <c r="RAS1641" s="5"/>
      <c r="RAT1641" s="5"/>
      <c r="RAU1641" s="5"/>
      <c r="RAV1641" s="5"/>
      <c r="RAW1641" s="5"/>
      <c r="RAX1641" s="5"/>
      <c r="RAY1641" s="5"/>
      <c r="RAZ1641" s="5"/>
      <c r="RBA1641" s="5"/>
      <c r="RBB1641" s="5"/>
      <c r="RBC1641" s="5"/>
      <c r="RBD1641" s="5"/>
      <c r="RBE1641" s="5"/>
      <c r="RBF1641" s="5"/>
      <c r="RBG1641" s="5"/>
      <c r="RBH1641" s="5"/>
      <c r="RBI1641" s="5"/>
      <c r="RBJ1641" s="5"/>
      <c r="RBK1641" s="5"/>
      <c r="RBL1641" s="5"/>
      <c r="RBM1641" s="5"/>
      <c r="RBN1641" s="5"/>
      <c r="RBO1641" s="5"/>
      <c r="RBP1641" s="5"/>
      <c r="RBQ1641" s="5"/>
      <c r="RBR1641" s="5"/>
      <c r="RBS1641" s="5"/>
      <c r="RBT1641" s="5"/>
      <c r="RBU1641" s="5"/>
      <c r="RBV1641" s="5"/>
      <c r="RBW1641" s="5"/>
      <c r="RBX1641" s="5"/>
      <c r="RBY1641" s="5"/>
      <c r="RBZ1641" s="5"/>
      <c r="RCA1641" s="5"/>
      <c r="RCB1641" s="5"/>
      <c r="RCC1641" s="5"/>
      <c r="RCD1641" s="5"/>
      <c r="RCE1641" s="5"/>
      <c r="RCF1641" s="5"/>
      <c r="RCG1641" s="5"/>
      <c r="RCH1641" s="5"/>
      <c r="RCI1641" s="5"/>
      <c r="RCJ1641" s="5"/>
      <c r="RCK1641" s="5"/>
      <c r="RCL1641" s="5"/>
      <c r="RCM1641" s="5"/>
      <c r="RCN1641" s="5"/>
      <c r="RCO1641" s="5"/>
      <c r="RCP1641" s="5"/>
      <c r="RCQ1641" s="5"/>
      <c r="RCR1641" s="5"/>
      <c r="RCS1641" s="5"/>
      <c r="RCT1641" s="5"/>
      <c r="RCU1641" s="5"/>
      <c r="RCV1641" s="5"/>
      <c r="RCW1641" s="5"/>
      <c r="RCX1641" s="5"/>
      <c r="RCY1641" s="5"/>
      <c r="RCZ1641" s="5"/>
      <c r="RDA1641" s="5"/>
      <c r="RDB1641" s="5"/>
      <c r="RDC1641" s="5"/>
      <c r="RDD1641" s="5"/>
      <c r="RDE1641" s="5"/>
      <c r="RDF1641" s="5"/>
      <c r="RDG1641" s="5"/>
      <c r="RDH1641" s="5"/>
      <c r="RDI1641" s="5"/>
      <c r="RDJ1641" s="5"/>
      <c r="RDK1641" s="5"/>
      <c r="RDL1641" s="5"/>
      <c r="RDM1641" s="5"/>
      <c r="RDN1641" s="5"/>
      <c r="RDO1641" s="5"/>
      <c r="RDP1641" s="5"/>
      <c r="RDQ1641" s="5"/>
      <c r="RDR1641" s="5"/>
      <c r="RDS1641" s="5"/>
      <c r="RDT1641" s="5"/>
      <c r="RDU1641" s="5"/>
      <c r="RDV1641" s="5"/>
      <c r="RDW1641" s="5"/>
      <c r="RDX1641" s="5"/>
      <c r="RDY1641" s="5"/>
      <c r="RDZ1641" s="5"/>
      <c r="REA1641" s="5"/>
      <c r="REB1641" s="5"/>
      <c r="REC1641" s="5"/>
      <c r="RED1641" s="5"/>
      <c r="REE1641" s="5"/>
      <c r="REF1641" s="5"/>
      <c r="REG1641" s="5"/>
      <c r="REH1641" s="5"/>
      <c r="REI1641" s="5"/>
      <c r="REJ1641" s="5"/>
      <c r="REK1641" s="5"/>
      <c r="REL1641" s="5"/>
      <c r="REM1641" s="5"/>
      <c r="REN1641" s="5"/>
      <c r="REO1641" s="5"/>
      <c r="REP1641" s="5"/>
      <c r="REQ1641" s="5"/>
      <c r="RER1641" s="5"/>
      <c r="RES1641" s="5"/>
      <c r="RET1641" s="5"/>
      <c r="REU1641" s="5"/>
      <c r="REV1641" s="5"/>
      <c r="REW1641" s="5"/>
      <c r="REX1641" s="5"/>
      <c r="REY1641" s="5"/>
      <c r="REZ1641" s="5"/>
      <c r="RFA1641" s="5"/>
      <c r="RFB1641" s="5"/>
      <c r="RFC1641" s="5"/>
      <c r="RFD1641" s="5"/>
      <c r="RFE1641" s="5"/>
      <c r="RFF1641" s="5"/>
      <c r="RFG1641" s="5"/>
      <c r="RFH1641" s="5"/>
      <c r="RFI1641" s="5"/>
      <c r="RFJ1641" s="5"/>
      <c r="RFK1641" s="5"/>
      <c r="RFL1641" s="5"/>
      <c r="RFM1641" s="5"/>
      <c r="RFN1641" s="5"/>
      <c r="RFO1641" s="5"/>
      <c r="RFP1641" s="5"/>
      <c r="RFQ1641" s="5"/>
      <c r="RFR1641" s="5"/>
      <c r="RFS1641" s="5"/>
      <c r="RFT1641" s="5"/>
      <c r="RFU1641" s="5"/>
      <c r="RFV1641" s="5"/>
      <c r="RFW1641" s="5"/>
      <c r="RFX1641" s="5"/>
      <c r="RFY1641" s="5"/>
      <c r="RFZ1641" s="5"/>
      <c r="RGA1641" s="5"/>
      <c r="RGB1641" s="5"/>
      <c r="RGC1641" s="5"/>
      <c r="RGD1641" s="5"/>
      <c r="RGE1641" s="5"/>
      <c r="RGF1641" s="5"/>
      <c r="RGG1641" s="5"/>
      <c r="RGH1641" s="5"/>
      <c r="RGI1641" s="5"/>
      <c r="RGJ1641" s="5"/>
      <c r="RGK1641" s="5"/>
      <c r="RGL1641" s="5"/>
      <c r="RGM1641" s="5"/>
      <c r="RGN1641" s="5"/>
      <c r="RGO1641" s="5"/>
      <c r="RGP1641" s="5"/>
      <c r="RGQ1641" s="5"/>
      <c r="RGR1641" s="5"/>
      <c r="RGS1641" s="5"/>
      <c r="RGT1641" s="5"/>
      <c r="RGU1641" s="5"/>
      <c r="RGV1641" s="5"/>
      <c r="RGW1641" s="5"/>
      <c r="RGX1641" s="5"/>
      <c r="RGY1641" s="5"/>
      <c r="RGZ1641" s="5"/>
      <c r="RHA1641" s="5"/>
      <c r="RHB1641" s="5"/>
      <c r="RHC1641" s="5"/>
      <c r="RHD1641" s="5"/>
      <c r="RHE1641" s="5"/>
      <c r="RHF1641" s="5"/>
      <c r="RHG1641" s="5"/>
      <c r="RHH1641" s="5"/>
      <c r="RHI1641" s="5"/>
      <c r="RHJ1641" s="5"/>
      <c r="RHK1641" s="5"/>
      <c r="RHL1641" s="5"/>
      <c r="RHM1641" s="5"/>
      <c r="RHN1641" s="5"/>
      <c r="RHO1641" s="5"/>
      <c r="RHP1641" s="5"/>
      <c r="RHQ1641" s="5"/>
      <c r="RHR1641" s="5"/>
      <c r="RHS1641" s="5"/>
      <c r="RHT1641" s="5"/>
      <c r="RHU1641" s="5"/>
      <c r="RHV1641" s="5"/>
      <c r="RHW1641" s="5"/>
      <c r="RHX1641" s="5"/>
      <c r="RHY1641" s="5"/>
      <c r="RHZ1641" s="5"/>
      <c r="RIA1641" s="5"/>
      <c r="RIB1641" s="5"/>
      <c r="RIC1641" s="5"/>
      <c r="RID1641" s="5"/>
      <c r="RIE1641" s="5"/>
      <c r="RIF1641" s="5"/>
      <c r="RIG1641" s="5"/>
      <c r="RIH1641" s="5"/>
      <c r="RII1641" s="5"/>
      <c r="RIJ1641" s="5"/>
      <c r="RIK1641" s="5"/>
      <c r="RIL1641" s="5"/>
      <c r="RIM1641" s="5"/>
      <c r="RIN1641" s="5"/>
      <c r="RIO1641" s="5"/>
      <c r="RIP1641" s="5"/>
      <c r="RIQ1641" s="5"/>
      <c r="RIR1641" s="5"/>
      <c r="RIS1641" s="5"/>
      <c r="RIT1641" s="5"/>
      <c r="RIU1641" s="5"/>
      <c r="RIV1641" s="5"/>
      <c r="RIW1641" s="5"/>
      <c r="RIX1641" s="5"/>
      <c r="RIY1641" s="5"/>
      <c r="RIZ1641" s="5"/>
      <c r="RJA1641" s="5"/>
      <c r="RJB1641" s="5"/>
      <c r="RJC1641" s="5"/>
      <c r="RJD1641" s="5"/>
      <c r="RJE1641" s="5"/>
      <c r="RJF1641" s="5"/>
      <c r="RJG1641" s="5"/>
      <c r="RJH1641" s="5"/>
      <c r="RJI1641" s="5"/>
      <c r="RJJ1641" s="5"/>
      <c r="RJK1641" s="5"/>
      <c r="RJL1641" s="5"/>
      <c r="RJM1641" s="5"/>
      <c r="RJN1641" s="5"/>
      <c r="RJO1641" s="5"/>
      <c r="RJP1641" s="5"/>
      <c r="RJQ1641" s="5"/>
      <c r="RJR1641" s="5"/>
      <c r="RJS1641" s="5"/>
      <c r="RJT1641" s="5"/>
      <c r="RJU1641" s="5"/>
      <c r="RJV1641" s="5"/>
      <c r="RJW1641" s="5"/>
      <c r="RJX1641" s="5"/>
      <c r="RJY1641" s="5"/>
      <c r="RJZ1641" s="5"/>
      <c r="RKA1641" s="5"/>
      <c r="RKB1641" s="5"/>
      <c r="RKC1641" s="5"/>
      <c r="RKD1641" s="5"/>
      <c r="RKE1641" s="5"/>
      <c r="RKF1641" s="5"/>
      <c r="RKG1641" s="5"/>
      <c r="RKH1641" s="5"/>
      <c r="RKI1641" s="5"/>
      <c r="RKJ1641" s="5"/>
      <c r="RKK1641" s="5"/>
      <c r="RKL1641" s="5"/>
      <c r="RKM1641" s="5"/>
      <c r="RKN1641" s="5"/>
      <c r="RKO1641" s="5"/>
      <c r="RKP1641" s="5"/>
      <c r="RKQ1641" s="5"/>
      <c r="RKR1641" s="5"/>
      <c r="RKS1641" s="5"/>
      <c r="RKT1641" s="5"/>
      <c r="RKU1641" s="5"/>
      <c r="RKV1641" s="5"/>
      <c r="RKW1641" s="5"/>
      <c r="RKX1641" s="5"/>
      <c r="RKY1641" s="5"/>
      <c r="RKZ1641" s="5"/>
      <c r="RLA1641" s="5"/>
      <c r="RLB1641" s="5"/>
      <c r="RLC1641" s="5"/>
      <c r="RLD1641" s="5"/>
      <c r="RLE1641" s="5"/>
      <c r="RLF1641" s="5"/>
      <c r="RLG1641" s="5"/>
      <c r="RLH1641" s="5"/>
      <c r="RLI1641" s="5"/>
      <c r="RLJ1641" s="5"/>
      <c r="RLK1641" s="5"/>
      <c r="RLL1641" s="5"/>
      <c r="RLM1641" s="5"/>
      <c r="RLN1641" s="5"/>
      <c r="RLO1641" s="5"/>
      <c r="RLP1641" s="5"/>
      <c r="RLQ1641" s="5"/>
      <c r="RLR1641" s="5"/>
      <c r="RLS1641" s="5"/>
      <c r="RLT1641" s="5"/>
      <c r="RLU1641" s="5"/>
      <c r="RLV1641" s="5"/>
      <c r="RLW1641" s="5"/>
      <c r="RLX1641" s="5"/>
      <c r="RLY1641" s="5"/>
      <c r="RLZ1641" s="5"/>
      <c r="RMA1641" s="5"/>
      <c r="RMB1641" s="5"/>
      <c r="RMC1641" s="5"/>
      <c r="RMD1641" s="5"/>
      <c r="RME1641" s="5"/>
      <c r="RMF1641" s="5"/>
      <c r="RMG1641" s="5"/>
      <c r="RMH1641" s="5"/>
      <c r="RMI1641" s="5"/>
      <c r="RMJ1641" s="5"/>
      <c r="RMK1641" s="5"/>
      <c r="RML1641" s="5"/>
      <c r="RMM1641" s="5"/>
      <c r="RMN1641" s="5"/>
      <c r="RMO1641" s="5"/>
      <c r="RMP1641" s="5"/>
      <c r="RMQ1641" s="5"/>
      <c r="RMR1641" s="5"/>
      <c r="RMS1641" s="5"/>
      <c r="RMT1641" s="5"/>
      <c r="RMU1641" s="5"/>
      <c r="RMV1641" s="5"/>
      <c r="RMW1641" s="5"/>
      <c r="RMX1641" s="5"/>
      <c r="RMY1641" s="5"/>
      <c r="RMZ1641" s="5"/>
      <c r="RNA1641" s="5"/>
      <c r="RNB1641" s="5"/>
      <c r="RNC1641" s="5"/>
      <c r="RND1641" s="5"/>
      <c r="RNE1641" s="5"/>
      <c r="RNF1641" s="5"/>
      <c r="RNG1641" s="5"/>
      <c r="RNH1641" s="5"/>
      <c r="RNI1641" s="5"/>
      <c r="RNJ1641" s="5"/>
      <c r="RNK1641" s="5"/>
      <c r="RNL1641" s="5"/>
      <c r="RNM1641" s="5"/>
      <c r="RNN1641" s="5"/>
      <c r="RNO1641" s="5"/>
      <c r="RNP1641" s="5"/>
      <c r="RNQ1641" s="5"/>
      <c r="RNR1641" s="5"/>
      <c r="RNS1641" s="5"/>
      <c r="RNT1641" s="5"/>
      <c r="RNU1641" s="5"/>
      <c r="RNV1641" s="5"/>
      <c r="RNW1641" s="5"/>
      <c r="RNX1641" s="5"/>
      <c r="RNY1641" s="5"/>
      <c r="RNZ1641" s="5"/>
      <c r="ROA1641" s="5"/>
      <c r="ROB1641" s="5"/>
      <c r="ROC1641" s="5"/>
      <c r="ROD1641" s="5"/>
      <c r="ROE1641" s="5"/>
      <c r="ROF1641" s="5"/>
      <c r="ROG1641" s="5"/>
      <c r="ROH1641" s="5"/>
      <c r="ROI1641" s="5"/>
      <c r="ROJ1641" s="5"/>
      <c r="ROK1641" s="5"/>
      <c r="ROL1641" s="5"/>
      <c r="ROM1641" s="5"/>
      <c r="RON1641" s="5"/>
      <c r="ROO1641" s="5"/>
      <c r="ROP1641" s="5"/>
      <c r="ROQ1641" s="5"/>
      <c r="ROR1641" s="5"/>
      <c r="ROS1641" s="5"/>
      <c r="ROT1641" s="5"/>
      <c r="ROU1641" s="5"/>
      <c r="ROV1641" s="5"/>
      <c r="ROW1641" s="5"/>
      <c r="ROX1641" s="5"/>
      <c r="ROY1641" s="5"/>
      <c r="ROZ1641" s="5"/>
      <c r="RPA1641" s="5"/>
      <c r="RPB1641" s="5"/>
      <c r="RPC1641" s="5"/>
      <c r="RPD1641" s="5"/>
      <c r="RPE1641" s="5"/>
      <c r="RPF1641" s="5"/>
      <c r="RPG1641" s="5"/>
      <c r="RPH1641" s="5"/>
      <c r="RPI1641" s="5"/>
      <c r="RPJ1641" s="5"/>
      <c r="RPK1641" s="5"/>
      <c r="RPL1641" s="5"/>
      <c r="RPM1641" s="5"/>
      <c r="RPN1641" s="5"/>
      <c r="RPO1641" s="5"/>
      <c r="RPP1641" s="5"/>
      <c r="RPQ1641" s="5"/>
      <c r="RPR1641" s="5"/>
      <c r="RPS1641" s="5"/>
      <c r="RPT1641" s="5"/>
      <c r="RPU1641" s="5"/>
      <c r="RPV1641" s="5"/>
      <c r="RPW1641" s="5"/>
      <c r="RPX1641" s="5"/>
      <c r="RPY1641" s="5"/>
      <c r="RPZ1641" s="5"/>
      <c r="RQA1641" s="5"/>
      <c r="RQB1641" s="5"/>
      <c r="RQC1641" s="5"/>
      <c r="RQD1641" s="5"/>
      <c r="RQE1641" s="5"/>
      <c r="RQF1641" s="5"/>
      <c r="RQG1641" s="5"/>
      <c r="RQH1641" s="5"/>
      <c r="RQI1641" s="5"/>
      <c r="RQJ1641" s="5"/>
      <c r="RQK1641" s="5"/>
      <c r="RQL1641" s="5"/>
      <c r="RQM1641" s="5"/>
      <c r="RQN1641" s="5"/>
      <c r="RQO1641" s="5"/>
      <c r="RQP1641" s="5"/>
      <c r="RQQ1641" s="5"/>
      <c r="RQR1641" s="5"/>
      <c r="RQS1641" s="5"/>
      <c r="RQT1641" s="5"/>
      <c r="RQU1641" s="5"/>
      <c r="RQV1641" s="5"/>
      <c r="RQW1641" s="5"/>
      <c r="RQX1641" s="5"/>
      <c r="RQY1641" s="5"/>
      <c r="RQZ1641" s="5"/>
      <c r="RRA1641" s="5"/>
      <c r="RRB1641" s="5"/>
      <c r="RRC1641" s="5"/>
      <c r="RRD1641" s="5"/>
      <c r="RRE1641" s="5"/>
      <c r="RRF1641" s="5"/>
      <c r="RRG1641" s="5"/>
      <c r="RRH1641" s="5"/>
      <c r="RRI1641" s="5"/>
      <c r="RRJ1641" s="5"/>
      <c r="RRK1641" s="5"/>
      <c r="RRL1641" s="5"/>
      <c r="RRM1641" s="5"/>
      <c r="RRN1641" s="5"/>
      <c r="RRO1641" s="5"/>
      <c r="RRP1641" s="5"/>
      <c r="RRQ1641" s="5"/>
      <c r="RRR1641" s="5"/>
      <c r="RRS1641" s="5"/>
      <c r="RRT1641" s="5"/>
      <c r="RRU1641" s="5"/>
      <c r="RRV1641" s="5"/>
      <c r="RRW1641" s="5"/>
      <c r="RRX1641" s="5"/>
      <c r="RRY1641" s="5"/>
      <c r="RRZ1641" s="5"/>
      <c r="RSA1641" s="5"/>
      <c r="RSB1641" s="5"/>
      <c r="RSC1641" s="5"/>
      <c r="RSD1641" s="5"/>
      <c r="RSE1641" s="5"/>
      <c r="RSF1641" s="5"/>
      <c r="RSG1641" s="5"/>
      <c r="RSH1641" s="5"/>
      <c r="RSI1641" s="5"/>
      <c r="RSJ1641" s="5"/>
      <c r="RSK1641" s="5"/>
      <c r="RSL1641" s="5"/>
      <c r="RSM1641" s="5"/>
      <c r="RSN1641" s="5"/>
      <c r="RSO1641" s="5"/>
      <c r="RSP1641" s="5"/>
      <c r="RSQ1641" s="5"/>
      <c r="RSR1641" s="5"/>
      <c r="RSS1641" s="5"/>
      <c r="RST1641" s="5"/>
      <c r="RSU1641" s="5"/>
      <c r="RSV1641" s="5"/>
      <c r="RSW1641" s="5"/>
      <c r="RSX1641" s="5"/>
      <c r="RSY1641" s="5"/>
      <c r="RSZ1641" s="5"/>
      <c r="RTA1641" s="5"/>
      <c r="RTB1641" s="5"/>
      <c r="RTC1641" s="5"/>
      <c r="RTD1641" s="5"/>
      <c r="RTE1641" s="5"/>
      <c r="RTF1641" s="5"/>
      <c r="RTG1641" s="5"/>
      <c r="RTH1641" s="5"/>
      <c r="RTI1641" s="5"/>
      <c r="RTJ1641" s="5"/>
      <c r="RTK1641" s="5"/>
      <c r="RTL1641" s="5"/>
      <c r="RTM1641" s="5"/>
      <c r="RTN1641" s="5"/>
      <c r="RTO1641" s="5"/>
      <c r="RTP1641" s="5"/>
      <c r="RTQ1641" s="5"/>
      <c r="RTR1641" s="5"/>
      <c r="RTS1641" s="5"/>
      <c r="RTT1641" s="5"/>
      <c r="RTU1641" s="5"/>
      <c r="RTV1641" s="5"/>
      <c r="RTW1641" s="5"/>
      <c r="RTX1641" s="5"/>
      <c r="RTY1641" s="5"/>
      <c r="RTZ1641" s="5"/>
      <c r="RUA1641" s="5"/>
      <c r="RUB1641" s="5"/>
      <c r="RUC1641" s="5"/>
      <c r="RUD1641" s="5"/>
      <c r="RUE1641" s="5"/>
      <c r="RUF1641" s="5"/>
      <c r="RUG1641" s="5"/>
      <c r="RUH1641" s="5"/>
      <c r="RUI1641" s="5"/>
      <c r="RUJ1641" s="5"/>
      <c r="RUK1641" s="5"/>
      <c r="RUL1641" s="5"/>
      <c r="RUM1641" s="5"/>
      <c r="RUN1641" s="5"/>
      <c r="RUO1641" s="5"/>
      <c r="RUP1641" s="5"/>
      <c r="RUQ1641" s="5"/>
      <c r="RUR1641" s="5"/>
      <c r="RUS1641" s="5"/>
      <c r="RUT1641" s="5"/>
      <c r="RUU1641" s="5"/>
      <c r="RUV1641" s="5"/>
      <c r="RUW1641" s="5"/>
      <c r="RUX1641" s="5"/>
      <c r="RUY1641" s="5"/>
      <c r="RUZ1641" s="5"/>
      <c r="RVA1641" s="5"/>
      <c r="RVB1641" s="5"/>
      <c r="RVC1641" s="5"/>
      <c r="RVD1641" s="5"/>
      <c r="RVE1641" s="5"/>
      <c r="RVF1641" s="5"/>
      <c r="RVG1641" s="5"/>
      <c r="RVH1641" s="5"/>
      <c r="RVI1641" s="5"/>
      <c r="RVJ1641" s="5"/>
      <c r="RVK1641" s="5"/>
      <c r="RVL1641" s="5"/>
      <c r="RVM1641" s="5"/>
      <c r="RVN1641" s="5"/>
      <c r="RVO1641" s="5"/>
      <c r="RVP1641" s="5"/>
      <c r="RVQ1641" s="5"/>
      <c r="RVR1641" s="5"/>
      <c r="RVS1641" s="5"/>
      <c r="RVT1641" s="5"/>
      <c r="RVU1641" s="5"/>
      <c r="RVV1641" s="5"/>
      <c r="RVW1641" s="5"/>
      <c r="RVX1641" s="5"/>
      <c r="RVY1641" s="5"/>
      <c r="RVZ1641" s="5"/>
      <c r="RWA1641" s="5"/>
      <c r="RWB1641" s="5"/>
      <c r="RWC1641" s="5"/>
      <c r="RWD1641" s="5"/>
      <c r="RWE1641" s="5"/>
      <c r="RWF1641" s="5"/>
      <c r="RWG1641" s="5"/>
      <c r="RWH1641" s="5"/>
      <c r="RWI1641" s="5"/>
      <c r="RWJ1641" s="5"/>
      <c r="RWK1641" s="5"/>
      <c r="RWL1641" s="5"/>
      <c r="RWM1641" s="5"/>
      <c r="RWN1641" s="5"/>
      <c r="RWO1641" s="5"/>
      <c r="RWP1641" s="5"/>
      <c r="RWQ1641" s="5"/>
      <c r="RWR1641" s="5"/>
      <c r="RWS1641" s="5"/>
      <c r="RWT1641" s="5"/>
      <c r="RWU1641" s="5"/>
      <c r="RWV1641" s="5"/>
      <c r="RWW1641" s="5"/>
      <c r="RWX1641" s="5"/>
      <c r="RWY1641" s="5"/>
      <c r="RWZ1641" s="5"/>
      <c r="RXA1641" s="5"/>
      <c r="RXB1641" s="5"/>
      <c r="RXC1641" s="5"/>
      <c r="RXD1641" s="5"/>
      <c r="RXE1641" s="5"/>
      <c r="RXF1641" s="5"/>
      <c r="RXG1641" s="5"/>
      <c r="RXH1641" s="5"/>
      <c r="RXI1641" s="5"/>
      <c r="RXJ1641" s="5"/>
      <c r="RXK1641" s="5"/>
      <c r="RXL1641" s="5"/>
      <c r="RXM1641" s="5"/>
      <c r="RXN1641" s="5"/>
      <c r="RXO1641" s="5"/>
      <c r="RXP1641" s="5"/>
      <c r="RXQ1641" s="5"/>
      <c r="RXR1641" s="5"/>
      <c r="RXS1641" s="5"/>
      <c r="RXT1641" s="5"/>
      <c r="RXU1641" s="5"/>
      <c r="RXV1641" s="5"/>
      <c r="RXW1641" s="5"/>
      <c r="RXX1641" s="5"/>
      <c r="RXY1641" s="5"/>
      <c r="RXZ1641" s="5"/>
      <c r="RYA1641" s="5"/>
      <c r="RYB1641" s="5"/>
      <c r="RYC1641" s="5"/>
      <c r="RYD1641" s="5"/>
      <c r="RYE1641" s="5"/>
      <c r="RYF1641" s="5"/>
      <c r="RYG1641" s="5"/>
      <c r="RYH1641" s="5"/>
      <c r="RYI1641" s="5"/>
      <c r="RYJ1641" s="5"/>
      <c r="RYK1641" s="5"/>
      <c r="RYL1641" s="5"/>
      <c r="RYM1641" s="5"/>
      <c r="RYN1641" s="5"/>
      <c r="RYO1641" s="5"/>
      <c r="RYP1641" s="5"/>
      <c r="RYQ1641" s="5"/>
      <c r="RYR1641" s="5"/>
      <c r="RYS1641" s="5"/>
      <c r="RYT1641" s="5"/>
      <c r="RYU1641" s="5"/>
      <c r="RYV1641" s="5"/>
      <c r="RYW1641" s="5"/>
      <c r="RYX1641" s="5"/>
      <c r="RYY1641" s="5"/>
      <c r="RYZ1641" s="5"/>
      <c r="RZA1641" s="5"/>
      <c r="RZB1641" s="5"/>
      <c r="RZC1641" s="5"/>
      <c r="RZD1641" s="5"/>
      <c r="RZE1641" s="5"/>
      <c r="RZF1641" s="5"/>
      <c r="RZG1641" s="5"/>
      <c r="RZH1641" s="5"/>
      <c r="RZI1641" s="5"/>
      <c r="RZJ1641" s="5"/>
      <c r="RZK1641" s="5"/>
      <c r="RZL1641" s="5"/>
      <c r="RZM1641" s="5"/>
      <c r="RZN1641" s="5"/>
      <c r="RZO1641" s="5"/>
      <c r="RZP1641" s="5"/>
      <c r="RZQ1641" s="5"/>
      <c r="RZR1641" s="5"/>
      <c r="RZS1641" s="5"/>
      <c r="RZT1641" s="5"/>
      <c r="RZU1641" s="5"/>
      <c r="RZV1641" s="5"/>
      <c r="RZW1641" s="5"/>
      <c r="RZX1641" s="5"/>
      <c r="RZY1641" s="5"/>
      <c r="RZZ1641" s="5"/>
      <c r="SAA1641" s="5"/>
      <c r="SAB1641" s="5"/>
      <c r="SAC1641" s="5"/>
      <c r="SAD1641" s="5"/>
      <c r="SAE1641" s="5"/>
      <c r="SAF1641" s="5"/>
      <c r="SAG1641" s="5"/>
      <c r="SAH1641" s="5"/>
      <c r="SAI1641" s="5"/>
      <c r="SAJ1641" s="5"/>
      <c r="SAK1641" s="5"/>
      <c r="SAL1641" s="5"/>
      <c r="SAM1641" s="5"/>
      <c r="SAN1641" s="5"/>
      <c r="SAO1641" s="5"/>
      <c r="SAP1641" s="5"/>
      <c r="SAQ1641" s="5"/>
      <c r="SAR1641" s="5"/>
      <c r="SAS1641" s="5"/>
      <c r="SAT1641" s="5"/>
      <c r="SAU1641" s="5"/>
      <c r="SAV1641" s="5"/>
      <c r="SAW1641" s="5"/>
      <c r="SAX1641" s="5"/>
      <c r="SAY1641" s="5"/>
      <c r="SAZ1641" s="5"/>
      <c r="SBA1641" s="5"/>
      <c r="SBB1641" s="5"/>
      <c r="SBC1641" s="5"/>
      <c r="SBD1641" s="5"/>
      <c r="SBE1641" s="5"/>
      <c r="SBF1641" s="5"/>
      <c r="SBG1641" s="5"/>
      <c r="SBH1641" s="5"/>
      <c r="SBI1641" s="5"/>
      <c r="SBJ1641" s="5"/>
      <c r="SBK1641" s="5"/>
      <c r="SBL1641" s="5"/>
      <c r="SBM1641" s="5"/>
      <c r="SBN1641" s="5"/>
      <c r="SBO1641" s="5"/>
      <c r="SBP1641" s="5"/>
      <c r="SBQ1641" s="5"/>
      <c r="SBR1641" s="5"/>
      <c r="SBS1641" s="5"/>
      <c r="SBT1641" s="5"/>
      <c r="SBU1641" s="5"/>
      <c r="SBV1641" s="5"/>
      <c r="SBW1641" s="5"/>
      <c r="SBX1641" s="5"/>
      <c r="SBY1641" s="5"/>
      <c r="SBZ1641" s="5"/>
      <c r="SCA1641" s="5"/>
      <c r="SCB1641" s="5"/>
      <c r="SCC1641" s="5"/>
      <c r="SCD1641" s="5"/>
      <c r="SCE1641" s="5"/>
      <c r="SCF1641" s="5"/>
      <c r="SCG1641" s="5"/>
      <c r="SCH1641" s="5"/>
      <c r="SCI1641" s="5"/>
      <c r="SCJ1641" s="5"/>
      <c r="SCK1641" s="5"/>
      <c r="SCL1641" s="5"/>
      <c r="SCM1641" s="5"/>
      <c r="SCN1641" s="5"/>
      <c r="SCO1641" s="5"/>
      <c r="SCP1641" s="5"/>
      <c r="SCQ1641" s="5"/>
      <c r="SCR1641" s="5"/>
      <c r="SCS1641" s="5"/>
      <c r="SCT1641" s="5"/>
      <c r="SCU1641" s="5"/>
      <c r="SCV1641" s="5"/>
      <c r="SCW1641" s="5"/>
      <c r="SCX1641" s="5"/>
      <c r="SCY1641" s="5"/>
      <c r="SCZ1641" s="5"/>
      <c r="SDA1641" s="5"/>
      <c r="SDB1641" s="5"/>
      <c r="SDC1641" s="5"/>
      <c r="SDD1641" s="5"/>
      <c r="SDE1641" s="5"/>
      <c r="SDF1641" s="5"/>
      <c r="SDG1641" s="5"/>
      <c r="SDH1641" s="5"/>
      <c r="SDI1641" s="5"/>
      <c r="SDJ1641" s="5"/>
      <c r="SDK1641" s="5"/>
      <c r="SDL1641" s="5"/>
      <c r="SDM1641" s="5"/>
      <c r="SDN1641" s="5"/>
      <c r="SDO1641" s="5"/>
      <c r="SDP1641" s="5"/>
      <c r="SDQ1641" s="5"/>
      <c r="SDR1641" s="5"/>
      <c r="SDS1641" s="5"/>
      <c r="SDT1641" s="5"/>
      <c r="SDU1641" s="5"/>
      <c r="SDV1641" s="5"/>
      <c r="SDW1641" s="5"/>
      <c r="SDX1641" s="5"/>
      <c r="SDY1641" s="5"/>
      <c r="SDZ1641" s="5"/>
      <c r="SEA1641" s="5"/>
      <c r="SEB1641" s="5"/>
      <c r="SEC1641" s="5"/>
      <c r="SED1641" s="5"/>
      <c r="SEE1641" s="5"/>
      <c r="SEF1641" s="5"/>
      <c r="SEG1641" s="5"/>
      <c r="SEH1641" s="5"/>
      <c r="SEI1641" s="5"/>
      <c r="SEJ1641" s="5"/>
      <c r="SEK1641" s="5"/>
      <c r="SEL1641" s="5"/>
      <c r="SEM1641" s="5"/>
      <c r="SEN1641" s="5"/>
      <c r="SEO1641" s="5"/>
      <c r="SEP1641" s="5"/>
      <c r="SEQ1641" s="5"/>
      <c r="SER1641" s="5"/>
      <c r="SES1641" s="5"/>
      <c r="SET1641" s="5"/>
      <c r="SEU1641" s="5"/>
      <c r="SEV1641" s="5"/>
      <c r="SEW1641" s="5"/>
      <c r="SEX1641" s="5"/>
      <c r="SEY1641" s="5"/>
      <c r="SEZ1641" s="5"/>
      <c r="SFA1641" s="5"/>
      <c r="SFB1641" s="5"/>
      <c r="SFC1641" s="5"/>
      <c r="SFD1641" s="5"/>
      <c r="SFE1641" s="5"/>
      <c r="SFF1641" s="5"/>
      <c r="SFG1641" s="5"/>
      <c r="SFH1641" s="5"/>
      <c r="SFI1641" s="5"/>
      <c r="SFJ1641" s="5"/>
      <c r="SFK1641" s="5"/>
      <c r="SFL1641" s="5"/>
      <c r="SFM1641" s="5"/>
      <c r="SFN1641" s="5"/>
      <c r="SFO1641" s="5"/>
      <c r="SFP1641" s="5"/>
      <c r="SFQ1641" s="5"/>
      <c r="SFR1641" s="5"/>
      <c r="SFS1641" s="5"/>
      <c r="SFT1641" s="5"/>
      <c r="SFU1641" s="5"/>
      <c r="SFV1641" s="5"/>
      <c r="SFW1641" s="5"/>
      <c r="SFX1641" s="5"/>
      <c r="SFY1641" s="5"/>
      <c r="SFZ1641" s="5"/>
      <c r="SGA1641" s="5"/>
      <c r="SGB1641" s="5"/>
      <c r="SGC1641" s="5"/>
      <c r="SGD1641" s="5"/>
      <c r="SGE1641" s="5"/>
      <c r="SGF1641" s="5"/>
      <c r="SGG1641" s="5"/>
      <c r="SGH1641" s="5"/>
      <c r="SGI1641" s="5"/>
      <c r="SGJ1641" s="5"/>
      <c r="SGK1641" s="5"/>
      <c r="SGL1641" s="5"/>
      <c r="SGM1641" s="5"/>
      <c r="SGN1641" s="5"/>
      <c r="SGO1641" s="5"/>
      <c r="SGP1641" s="5"/>
      <c r="SGQ1641" s="5"/>
      <c r="SGR1641" s="5"/>
      <c r="SGS1641" s="5"/>
      <c r="SGT1641" s="5"/>
      <c r="SGU1641" s="5"/>
      <c r="SGV1641" s="5"/>
      <c r="SGW1641" s="5"/>
      <c r="SGX1641" s="5"/>
      <c r="SGY1641" s="5"/>
      <c r="SGZ1641" s="5"/>
      <c r="SHA1641" s="5"/>
      <c r="SHB1641" s="5"/>
      <c r="SHC1641" s="5"/>
      <c r="SHD1641" s="5"/>
      <c r="SHE1641" s="5"/>
      <c r="SHF1641" s="5"/>
      <c r="SHG1641" s="5"/>
      <c r="SHH1641" s="5"/>
      <c r="SHI1641" s="5"/>
      <c r="SHJ1641" s="5"/>
      <c r="SHK1641" s="5"/>
      <c r="SHL1641" s="5"/>
      <c r="SHM1641" s="5"/>
      <c r="SHN1641" s="5"/>
      <c r="SHO1641" s="5"/>
      <c r="SHP1641" s="5"/>
      <c r="SHQ1641" s="5"/>
      <c r="SHR1641" s="5"/>
      <c r="SHS1641" s="5"/>
      <c r="SHT1641" s="5"/>
      <c r="SHU1641" s="5"/>
      <c r="SHV1641" s="5"/>
      <c r="SHW1641" s="5"/>
      <c r="SHX1641" s="5"/>
      <c r="SHY1641" s="5"/>
      <c r="SHZ1641" s="5"/>
      <c r="SIA1641" s="5"/>
      <c r="SIB1641" s="5"/>
      <c r="SIC1641" s="5"/>
      <c r="SID1641" s="5"/>
      <c r="SIE1641" s="5"/>
      <c r="SIF1641" s="5"/>
      <c r="SIG1641" s="5"/>
      <c r="SIH1641" s="5"/>
      <c r="SII1641" s="5"/>
      <c r="SIJ1641" s="5"/>
      <c r="SIK1641" s="5"/>
      <c r="SIL1641" s="5"/>
      <c r="SIM1641" s="5"/>
      <c r="SIN1641" s="5"/>
      <c r="SIO1641" s="5"/>
      <c r="SIP1641" s="5"/>
      <c r="SIQ1641" s="5"/>
      <c r="SIR1641" s="5"/>
      <c r="SIS1641" s="5"/>
      <c r="SIT1641" s="5"/>
      <c r="SIU1641" s="5"/>
      <c r="SIV1641" s="5"/>
      <c r="SIW1641" s="5"/>
      <c r="SIX1641" s="5"/>
      <c r="SIY1641" s="5"/>
      <c r="SIZ1641" s="5"/>
      <c r="SJA1641" s="5"/>
      <c r="SJB1641" s="5"/>
      <c r="SJC1641" s="5"/>
      <c r="SJD1641" s="5"/>
      <c r="SJE1641" s="5"/>
      <c r="SJF1641" s="5"/>
      <c r="SJG1641" s="5"/>
      <c r="SJH1641" s="5"/>
      <c r="SJI1641" s="5"/>
      <c r="SJJ1641" s="5"/>
      <c r="SJK1641" s="5"/>
      <c r="SJL1641" s="5"/>
      <c r="SJM1641" s="5"/>
      <c r="SJN1641" s="5"/>
      <c r="SJO1641" s="5"/>
      <c r="SJP1641" s="5"/>
      <c r="SJQ1641" s="5"/>
      <c r="SJR1641" s="5"/>
      <c r="SJS1641" s="5"/>
      <c r="SJT1641" s="5"/>
      <c r="SJU1641" s="5"/>
      <c r="SJV1641" s="5"/>
      <c r="SJW1641" s="5"/>
      <c r="SJX1641" s="5"/>
      <c r="SJY1641" s="5"/>
      <c r="SJZ1641" s="5"/>
      <c r="SKA1641" s="5"/>
      <c r="SKB1641" s="5"/>
      <c r="SKC1641" s="5"/>
      <c r="SKD1641" s="5"/>
      <c r="SKE1641" s="5"/>
      <c r="SKF1641" s="5"/>
      <c r="SKG1641" s="5"/>
      <c r="SKH1641" s="5"/>
      <c r="SKI1641" s="5"/>
      <c r="SKJ1641" s="5"/>
      <c r="SKK1641" s="5"/>
      <c r="SKL1641" s="5"/>
      <c r="SKM1641" s="5"/>
      <c r="SKN1641" s="5"/>
      <c r="SKO1641" s="5"/>
      <c r="SKP1641" s="5"/>
      <c r="SKQ1641" s="5"/>
      <c r="SKR1641" s="5"/>
      <c r="SKS1641" s="5"/>
      <c r="SKT1641" s="5"/>
      <c r="SKU1641" s="5"/>
      <c r="SKV1641" s="5"/>
      <c r="SKW1641" s="5"/>
      <c r="SKX1641" s="5"/>
      <c r="SKY1641" s="5"/>
      <c r="SKZ1641" s="5"/>
      <c r="SLA1641" s="5"/>
      <c r="SLB1641" s="5"/>
      <c r="SLC1641" s="5"/>
      <c r="SLD1641" s="5"/>
      <c r="SLE1641" s="5"/>
      <c r="SLF1641" s="5"/>
      <c r="SLG1641" s="5"/>
      <c r="SLH1641" s="5"/>
      <c r="SLI1641" s="5"/>
      <c r="SLJ1641" s="5"/>
      <c r="SLK1641" s="5"/>
      <c r="SLL1641" s="5"/>
      <c r="SLM1641" s="5"/>
      <c r="SLN1641" s="5"/>
      <c r="SLO1641" s="5"/>
      <c r="SLP1641" s="5"/>
      <c r="SLQ1641" s="5"/>
      <c r="SLR1641" s="5"/>
      <c r="SLS1641" s="5"/>
      <c r="SLT1641" s="5"/>
      <c r="SLU1641" s="5"/>
      <c r="SLV1641" s="5"/>
      <c r="SLW1641" s="5"/>
      <c r="SLX1641" s="5"/>
      <c r="SLY1641" s="5"/>
      <c r="SLZ1641" s="5"/>
      <c r="SMA1641" s="5"/>
      <c r="SMB1641" s="5"/>
      <c r="SMC1641" s="5"/>
      <c r="SMD1641" s="5"/>
      <c r="SME1641" s="5"/>
      <c r="SMF1641" s="5"/>
      <c r="SMG1641" s="5"/>
      <c r="SMH1641" s="5"/>
      <c r="SMI1641" s="5"/>
      <c r="SMJ1641" s="5"/>
      <c r="SMK1641" s="5"/>
      <c r="SML1641" s="5"/>
      <c r="SMM1641" s="5"/>
      <c r="SMN1641" s="5"/>
      <c r="SMO1641" s="5"/>
      <c r="SMP1641" s="5"/>
      <c r="SMQ1641" s="5"/>
      <c r="SMR1641" s="5"/>
      <c r="SMS1641" s="5"/>
      <c r="SMT1641" s="5"/>
      <c r="SMU1641" s="5"/>
      <c r="SMV1641" s="5"/>
      <c r="SMW1641" s="5"/>
      <c r="SMX1641" s="5"/>
      <c r="SMY1641" s="5"/>
      <c r="SMZ1641" s="5"/>
      <c r="SNA1641" s="5"/>
      <c r="SNB1641" s="5"/>
      <c r="SNC1641" s="5"/>
      <c r="SND1641" s="5"/>
      <c r="SNE1641" s="5"/>
      <c r="SNF1641" s="5"/>
      <c r="SNG1641" s="5"/>
      <c r="SNH1641" s="5"/>
      <c r="SNI1641" s="5"/>
      <c r="SNJ1641" s="5"/>
      <c r="SNK1641" s="5"/>
      <c r="SNL1641" s="5"/>
      <c r="SNM1641" s="5"/>
      <c r="SNN1641" s="5"/>
      <c r="SNO1641" s="5"/>
      <c r="SNP1641" s="5"/>
      <c r="SNQ1641" s="5"/>
      <c r="SNR1641" s="5"/>
      <c r="SNS1641" s="5"/>
      <c r="SNT1641" s="5"/>
      <c r="SNU1641" s="5"/>
      <c r="SNV1641" s="5"/>
      <c r="SNW1641" s="5"/>
      <c r="SNX1641" s="5"/>
      <c r="SNY1641" s="5"/>
      <c r="SNZ1641" s="5"/>
      <c r="SOA1641" s="5"/>
      <c r="SOB1641" s="5"/>
      <c r="SOC1641" s="5"/>
      <c r="SOD1641" s="5"/>
      <c r="SOE1641" s="5"/>
      <c r="SOF1641" s="5"/>
      <c r="SOG1641" s="5"/>
      <c r="SOH1641" s="5"/>
      <c r="SOI1641" s="5"/>
      <c r="SOJ1641" s="5"/>
      <c r="SOK1641" s="5"/>
      <c r="SOL1641" s="5"/>
      <c r="SOM1641" s="5"/>
      <c r="SON1641" s="5"/>
      <c r="SOO1641" s="5"/>
      <c r="SOP1641" s="5"/>
      <c r="SOQ1641" s="5"/>
      <c r="SOR1641" s="5"/>
      <c r="SOS1641" s="5"/>
      <c r="SOT1641" s="5"/>
      <c r="SOU1641" s="5"/>
      <c r="SOV1641" s="5"/>
      <c r="SOW1641" s="5"/>
      <c r="SOX1641" s="5"/>
      <c r="SOY1641" s="5"/>
      <c r="SOZ1641" s="5"/>
      <c r="SPA1641" s="5"/>
      <c r="SPB1641" s="5"/>
      <c r="SPC1641" s="5"/>
      <c r="SPD1641" s="5"/>
      <c r="SPE1641" s="5"/>
      <c r="SPF1641" s="5"/>
      <c r="SPG1641" s="5"/>
      <c r="SPH1641" s="5"/>
      <c r="SPI1641" s="5"/>
      <c r="SPJ1641" s="5"/>
      <c r="SPK1641" s="5"/>
      <c r="SPL1641" s="5"/>
      <c r="SPM1641" s="5"/>
      <c r="SPN1641" s="5"/>
      <c r="SPO1641" s="5"/>
      <c r="SPP1641" s="5"/>
      <c r="SPQ1641" s="5"/>
      <c r="SPR1641" s="5"/>
      <c r="SPS1641" s="5"/>
      <c r="SPT1641" s="5"/>
      <c r="SPU1641" s="5"/>
      <c r="SPV1641" s="5"/>
      <c r="SPW1641" s="5"/>
      <c r="SPX1641" s="5"/>
      <c r="SPY1641" s="5"/>
      <c r="SPZ1641" s="5"/>
      <c r="SQA1641" s="5"/>
      <c r="SQB1641" s="5"/>
      <c r="SQC1641" s="5"/>
      <c r="SQD1641" s="5"/>
      <c r="SQE1641" s="5"/>
      <c r="SQF1641" s="5"/>
      <c r="SQG1641" s="5"/>
      <c r="SQH1641" s="5"/>
      <c r="SQI1641" s="5"/>
      <c r="SQJ1641" s="5"/>
      <c r="SQK1641" s="5"/>
      <c r="SQL1641" s="5"/>
      <c r="SQM1641" s="5"/>
      <c r="SQN1641" s="5"/>
      <c r="SQO1641" s="5"/>
      <c r="SQP1641" s="5"/>
      <c r="SQQ1641" s="5"/>
      <c r="SQR1641" s="5"/>
      <c r="SQS1641" s="5"/>
      <c r="SQT1641" s="5"/>
      <c r="SQU1641" s="5"/>
      <c r="SQV1641" s="5"/>
      <c r="SQW1641" s="5"/>
      <c r="SQX1641" s="5"/>
      <c r="SQY1641" s="5"/>
      <c r="SQZ1641" s="5"/>
      <c r="SRA1641" s="5"/>
      <c r="SRB1641" s="5"/>
      <c r="SRC1641" s="5"/>
      <c r="SRD1641" s="5"/>
      <c r="SRE1641" s="5"/>
      <c r="SRF1641" s="5"/>
      <c r="SRG1641" s="5"/>
      <c r="SRH1641" s="5"/>
      <c r="SRI1641" s="5"/>
      <c r="SRJ1641" s="5"/>
      <c r="SRK1641" s="5"/>
      <c r="SRL1641" s="5"/>
      <c r="SRM1641" s="5"/>
      <c r="SRN1641" s="5"/>
      <c r="SRO1641" s="5"/>
      <c r="SRP1641" s="5"/>
      <c r="SRQ1641" s="5"/>
      <c r="SRR1641" s="5"/>
      <c r="SRS1641" s="5"/>
      <c r="SRT1641" s="5"/>
      <c r="SRU1641" s="5"/>
      <c r="SRV1641" s="5"/>
      <c r="SRW1641" s="5"/>
      <c r="SRX1641" s="5"/>
      <c r="SRY1641" s="5"/>
      <c r="SRZ1641" s="5"/>
      <c r="SSA1641" s="5"/>
      <c r="SSB1641" s="5"/>
      <c r="SSC1641" s="5"/>
      <c r="SSD1641" s="5"/>
      <c r="SSE1641" s="5"/>
      <c r="SSF1641" s="5"/>
      <c r="SSG1641" s="5"/>
      <c r="SSH1641" s="5"/>
      <c r="SSI1641" s="5"/>
      <c r="SSJ1641" s="5"/>
      <c r="SSK1641" s="5"/>
      <c r="SSL1641" s="5"/>
      <c r="SSM1641" s="5"/>
      <c r="SSN1641" s="5"/>
      <c r="SSO1641" s="5"/>
      <c r="SSP1641" s="5"/>
      <c r="SSQ1641" s="5"/>
      <c r="SSR1641" s="5"/>
      <c r="SSS1641" s="5"/>
      <c r="SST1641" s="5"/>
      <c r="SSU1641" s="5"/>
      <c r="SSV1641" s="5"/>
      <c r="SSW1641" s="5"/>
      <c r="SSX1641" s="5"/>
      <c r="SSY1641" s="5"/>
      <c r="SSZ1641" s="5"/>
      <c r="STA1641" s="5"/>
      <c r="STB1641" s="5"/>
      <c r="STC1641" s="5"/>
      <c r="STD1641" s="5"/>
      <c r="STE1641" s="5"/>
      <c r="STF1641" s="5"/>
      <c r="STG1641" s="5"/>
      <c r="STH1641" s="5"/>
      <c r="STI1641" s="5"/>
      <c r="STJ1641" s="5"/>
      <c r="STK1641" s="5"/>
      <c r="STL1641" s="5"/>
      <c r="STM1641" s="5"/>
      <c r="STN1641" s="5"/>
      <c r="STO1641" s="5"/>
      <c r="STP1641" s="5"/>
      <c r="STQ1641" s="5"/>
      <c r="STR1641" s="5"/>
      <c r="STS1641" s="5"/>
      <c r="STT1641" s="5"/>
      <c r="STU1641" s="5"/>
      <c r="STV1641" s="5"/>
      <c r="STW1641" s="5"/>
      <c r="STX1641" s="5"/>
      <c r="STY1641" s="5"/>
      <c r="STZ1641" s="5"/>
      <c r="SUA1641" s="5"/>
      <c r="SUB1641" s="5"/>
      <c r="SUC1641" s="5"/>
      <c r="SUD1641" s="5"/>
      <c r="SUE1641" s="5"/>
      <c r="SUF1641" s="5"/>
      <c r="SUG1641" s="5"/>
      <c r="SUH1641" s="5"/>
      <c r="SUI1641" s="5"/>
      <c r="SUJ1641" s="5"/>
      <c r="SUK1641" s="5"/>
      <c r="SUL1641" s="5"/>
      <c r="SUM1641" s="5"/>
      <c r="SUN1641" s="5"/>
      <c r="SUO1641" s="5"/>
      <c r="SUP1641" s="5"/>
      <c r="SUQ1641" s="5"/>
      <c r="SUR1641" s="5"/>
      <c r="SUS1641" s="5"/>
      <c r="SUT1641" s="5"/>
      <c r="SUU1641" s="5"/>
      <c r="SUV1641" s="5"/>
      <c r="SUW1641" s="5"/>
      <c r="SUX1641" s="5"/>
      <c r="SUY1641" s="5"/>
      <c r="SUZ1641" s="5"/>
      <c r="SVA1641" s="5"/>
      <c r="SVB1641" s="5"/>
      <c r="SVC1641" s="5"/>
      <c r="SVD1641" s="5"/>
      <c r="SVE1641" s="5"/>
      <c r="SVF1641" s="5"/>
      <c r="SVG1641" s="5"/>
      <c r="SVH1641" s="5"/>
      <c r="SVI1641" s="5"/>
      <c r="SVJ1641" s="5"/>
      <c r="SVK1641" s="5"/>
      <c r="SVL1641" s="5"/>
      <c r="SVM1641" s="5"/>
      <c r="SVN1641" s="5"/>
      <c r="SVO1641" s="5"/>
      <c r="SVP1641" s="5"/>
      <c r="SVQ1641" s="5"/>
      <c r="SVR1641" s="5"/>
      <c r="SVS1641" s="5"/>
      <c r="SVT1641" s="5"/>
      <c r="SVU1641" s="5"/>
      <c r="SVV1641" s="5"/>
      <c r="SVW1641" s="5"/>
      <c r="SVX1641" s="5"/>
      <c r="SVY1641" s="5"/>
      <c r="SVZ1641" s="5"/>
      <c r="SWA1641" s="5"/>
      <c r="SWB1641" s="5"/>
      <c r="SWC1641" s="5"/>
      <c r="SWD1641" s="5"/>
      <c r="SWE1641" s="5"/>
      <c r="SWF1641" s="5"/>
      <c r="SWG1641" s="5"/>
      <c r="SWH1641" s="5"/>
      <c r="SWI1641" s="5"/>
      <c r="SWJ1641" s="5"/>
      <c r="SWK1641" s="5"/>
      <c r="SWL1641" s="5"/>
      <c r="SWM1641" s="5"/>
      <c r="SWN1641" s="5"/>
      <c r="SWO1641" s="5"/>
      <c r="SWP1641" s="5"/>
      <c r="SWQ1641" s="5"/>
      <c r="SWR1641" s="5"/>
      <c r="SWS1641" s="5"/>
      <c r="SWT1641" s="5"/>
      <c r="SWU1641" s="5"/>
      <c r="SWV1641" s="5"/>
      <c r="SWW1641" s="5"/>
      <c r="SWX1641" s="5"/>
      <c r="SWY1641" s="5"/>
      <c r="SWZ1641" s="5"/>
      <c r="SXA1641" s="5"/>
      <c r="SXB1641" s="5"/>
      <c r="SXC1641" s="5"/>
      <c r="SXD1641" s="5"/>
      <c r="SXE1641" s="5"/>
      <c r="SXF1641" s="5"/>
      <c r="SXG1641" s="5"/>
      <c r="SXH1641" s="5"/>
      <c r="SXI1641" s="5"/>
      <c r="SXJ1641" s="5"/>
      <c r="SXK1641" s="5"/>
      <c r="SXL1641" s="5"/>
      <c r="SXM1641" s="5"/>
      <c r="SXN1641" s="5"/>
      <c r="SXO1641" s="5"/>
      <c r="SXP1641" s="5"/>
      <c r="SXQ1641" s="5"/>
      <c r="SXR1641" s="5"/>
      <c r="SXS1641" s="5"/>
      <c r="SXT1641" s="5"/>
      <c r="SXU1641" s="5"/>
      <c r="SXV1641" s="5"/>
      <c r="SXW1641" s="5"/>
      <c r="SXX1641" s="5"/>
      <c r="SXY1641" s="5"/>
      <c r="SXZ1641" s="5"/>
      <c r="SYA1641" s="5"/>
      <c r="SYB1641" s="5"/>
      <c r="SYC1641" s="5"/>
      <c r="SYD1641" s="5"/>
      <c r="SYE1641" s="5"/>
      <c r="SYF1641" s="5"/>
      <c r="SYG1641" s="5"/>
      <c r="SYH1641" s="5"/>
      <c r="SYI1641" s="5"/>
      <c r="SYJ1641" s="5"/>
      <c r="SYK1641" s="5"/>
      <c r="SYL1641" s="5"/>
      <c r="SYM1641" s="5"/>
      <c r="SYN1641" s="5"/>
      <c r="SYO1641" s="5"/>
      <c r="SYP1641" s="5"/>
      <c r="SYQ1641" s="5"/>
      <c r="SYR1641" s="5"/>
      <c r="SYS1641" s="5"/>
      <c r="SYT1641" s="5"/>
      <c r="SYU1641" s="5"/>
      <c r="SYV1641" s="5"/>
      <c r="SYW1641" s="5"/>
      <c r="SYX1641" s="5"/>
      <c r="SYY1641" s="5"/>
      <c r="SYZ1641" s="5"/>
      <c r="SZA1641" s="5"/>
      <c r="SZB1641" s="5"/>
      <c r="SZC1641" s="5"/>
      <c r="SZD1641" s="5"/>
      <c r="SZE1641" s="5"/>
      <c r="SZF1641" s="5"/>
      <c r="SZG1641" s="5"/>
      <c r="SZH1641" s="5"/>
      <c r="SZI1641" s="5"/>
      <c r="SZJ1641" s="5"/>
      <c r="SZK1641" s="5"/>
      <c r="SZL1641" s="5"/>
      <c r="SZM1641" s="5"/>
      <c r="SZN1641" s="5"/>
      <c r="SZO1641" s="5"/>
      <c r="SZP1641" s="5"/>
      <c r="SZQ1641" s="5"/>
      <c r="SZR1641" s="5"/>
      <c r="SZS1641" s="5"/>
      <c r="SZT1641" s="5"/>
      <c r="SZU1641" s="5"/>
      <c r="SZV1641" s="5"/>
      <c r="SZW1641" s="5"/>
      <c r="SZX1641" s="5"/>
      <c r="SZY1641" s="5"/>
      <c r="SZZ1641" s="5"/>
      <c r="TAA1641" s="5"/>
      <c r="TAB1641" s="5"/>
      <c r="TAC1641" s="5"/>
      <c r="TAD1641" s="5"/>
      <c r="TAE1641" s="5"/>
      <c r="TAF1641" s="5"/>
      <c r="TAG1641" s="5"/>
      <c r="TAH1641" s="5"/>
      <c r="TAI1641" s="5"/>
      <c r="TAJ1641" s="5"/>
      <c r="TAK1641" s="5"/>
      <c r="TAL1641" s="5"/>
      <c r="TAM1641" s="5"/>
      <c r="TAN1641" s="5"/>
      <c r="TAO1641" s="5"/>
      <c r="TAP1641" s="5"/>
      <c r="TAQ1641" s="5"/>
      <c r="TAR1641" s="5"/>
      <c r="TAS1641" s="5"/>
      <c r="TAT1641" s="5"/>
      <c r="TAU1641" s="5"/>
      <c r="TAV1641" s="5"/>
      <c r="TAW1641" s="5"/>
      <c r="TAX1641" s="5"/>
      <c r="TAY1641" s="5"/>
      <c r="TAZ1641" s="5"/>
      <c r="TBA1641" s="5"/>
      <c r="TBB1641" s="5"/>
      <c r="TBC1641" s="5"/>
      <c r="TBD1641" s="5"/>
      <c r="TBE1641" s="5"/>
      <c r="TBF1641" s="5"/>
      <c r="TBG1641" s="5"/>
      <c r="TBH1641" s="5"/>
      <c r="TBI1641" s="5"/>
      <c r="TBJ1641" s="5"/>
      <c r="TBK1641" s="5"/>
      <c r="TBL1641" s="5"/>
      <c r="TBM1641" s="5"/>
      <c r="TBN1641" s="5"/>
      <c r="TBO1641" s="5"/>
      <c r="TBP1641" s="5"/>
      <c r="TBQ1641" s="5"/>
      <c r="TBR1641" s="5"/>
      <c r="TBS1641" s="5"/>
      <c r="TBT1641" s="5"/>
      <c r="TBU1641" s="5"/>
      <c r="TBV1641" s="5"/>
      <c r="TBW1641" s="5"/>
      <c r="TBX1641" s="5"/>
      <c r="TBY1641" s="5"/>
      <c r="TBZ1641" s="5"/>
      <c r="TCA1641" s="5"/>
      <c r="TCB1641" s="5"/>
      <c r="TCC1641" s="5"/>
      <c r="TCD1641" s="5"/>
      <c r="TCE1641" s="5"/>
      <c r="TCF1641" s="5"/>
      <c r="TCG1641" s="5"/>
      <c r="TCH1641" s="5"/>
      <c r="TCI1641" s="5"/>
      <c r="TCJ1641" s="5"/>
      <c r="TCK1641" s="5"/>
      <c r="TCL1641" s="5"/>
      <c r="TCM1641" s="5"/>
      <c r="TCN1641" s="5"/>
      <c r="TCO1641" s="5"/>
      <c r="TCP1641" s="5"/>
      <c r="TCQ1641" s="5"/>
      <c r="TCR1641" s="5"/>
      <c r="TCS1641" s="5"/>
      <c r="TCT1641" s="5"/>
      <c r="TCU1641" s="5"/>
      <c r="TCV1641" s="5"/>
      <c r="TCW1641" s="5"/>
      <c r="TCX1641" s="5"/>
      <c r="TCY1641" s="5"/>
      <c r="TCZ1641" s="5"/>
      <c r="TDA1641" s="5"/>
      <c r="TDB1641" s="5"/>
      <c r="TDC1641" s="5"/>
      <c r="TDD1641" s="5"/>
      <c r="TDE1641" s="5"/>
      <c r="TDF1641" s="5"/>
      <c r="TDG1641" s="5"/>
      <c r="TDH1641" s="5"/>
      <c r="TDI1641" s="5"/>
      <c r="TDJ1641" s="5"/>
      <c r="TDK1641" s="5"/>
      <c r="TDL1641" s="5"/>
      <c r="TDM1641" s="5"/>
      <c r="TDN1641" s="5"/>
      <c r="TDO1641" s="5"/>
      <c r="TDP1641" s="5"/>
      <c r="TDQ1641" s="5"/>
      <c r="TDR1641" s="5"/>
      <c r="TDS1641" s="5"/>
      <c r="TDT1641" s="5"/>
      <c r="TDU1641" s="5"/>
      <c r="TDV1641" s="5"/>
      <c r="TDW1641" s="5"/>
      <c r="TDX1641" s="5"/>
      <c r="TDY1641" s="5"/>
      <c r="TDZ1641" s="5"/>
      <c r="TEA1641" s="5"/>
      <c r="TEB1641" s="5"/>
      <c r="TEC1641" s="5"/>
      <c r="TED1641" s="5"/>
      <c r="TEE1641" s="5"/>
      <c r="TEF1641" s="5"/>
      <c r="TEG1641" s="5"/>
      <c r="TEH1641" s="5"/>
      <c r="TEI1641" s="5"/>
      <c r="TEJ1641" s="5"/>
      <c r="TEK1641" s="5"/>
      <c r="TEL1641" s="5"/>
      <c r="TEM1641" s="5"/>
      <c r="TEN1641" s="5"/>
      <c r="TEO1641" s="5"/>
      <c r="TEP1641" s="5"/>
      <c r="TEQ1641" s="5"/>
      <c r="TER1641" s="5"/>
      <c r="TES1641" s="5"/>
      <c r="TET1641" s="5"/>
      <c r="TEU1641" s="5"/>
      <c r="TEV1641" s="5"/>
      <c r="TEW1641" s="5"/>
      <c r="TEX1641" s="5"/>
      <c r="TEY1641" s="5"/>
      <c r="TEZ1641" s="5"/>
      <c r="TFA1641" s="5"/>
      <c r="TFB1641" s="5"/>
      <c r="TFC1641" s="5"/>
      <c r="TFD1641" s="5"/>
      <c r="TFE1641" s="5"/>
      <c r="TFF1641" s="5"/>
      <c r="TFG1641" s="5"/>
      <c r="TFH1641" s="5"/>
      <c r="TFI1641" s="5"/>
      <c r="TFJ1641" s="5"/>
      <c r="TFK1641" s="5"/>
      <c r="TFL1641" s="5"/>
      <c r="TFM1641" s="5"/>
      <c r="TFN1641" s="5"/>
      <c r="TFO1641" s="5"/>
      <c r="TFP1641" s="5"/>
      <c r="TFQ1641" s="5"/>
      <c r="TFR1641" s="5"/>
      <c r="TFS1641" s="5"/>
      <c r="TFT1641" s="5"/>
      <c r="TFU1641" s="5"/>
      <c r="TFV1641" s="5"/>
      <c r="TFW1641" s="5"/>
      <c r="TFX1641" s="5"/>
      <c r="TFY1641" s="5"/>
      <c r="TFZ1641" s="5"/>
      <c r="TGA1641" s="5"/>
      <c r="TGB1641" s="5"/>
      <c r="TGC1641" s="5"/>
      <c r="TGD1641" s="5"/>
      <c r="TGE1641" s="5"/>
      <c r="TGF1641" s="5"/>
      <c r="TGG1641" s="5"/>
      <c r="TGH1641" s="5"/>
      <c r="TGI1641" s="5"/>
      <c r="TGJ1641" s="5"/>
      <c r="TGK1641" s="5"/>
      <c r="TGL1641" s="5"/>
      <c r="TGM1641" s="5"/>
      <c r="TGN1641" s="5"/>
      <c r="TGO1641" s="5"/>
      <c r="TGP1641" s="5"/>
      <c r="TGQ1641" s="5"/>
      <c r="TGR1641" s="5"/>
      <c r="TGS1641" s="5"/>
      <c r="TGT1641" s="5"/>
      <c r="TGU1641" s="5"/>
      <c r="TGV1641" s="5"/>
      <c r="TGW1641" s="5"/>
      <c r="TGX1641" s="5"/>
      <c r="TGY1641" s="5"/>
      <c r="TGZ1641" s="5"/>
      <c r="THA1641" s="5"/>
      <c r="THB1641" s="5"/>
      <c r="THC1641" s="5"/>
      <c r="THD1641" s="5"/>
      <c r="THE1641" s="5"/>
      <c r="THF1641" s="5"/>
      <c r="THG1641" s="5"/>
      <c r="THH1641" s="5"/>
      <c r="THI1641" s="5"/>
      <c r="THJ1641" s="5"/>
      <c r="THK1641" s="5"/>
      <c r="THL1641" s="5"/>
      <c r="THM1641" s="5"/>
      <c r="THN1641" s="5"/>
      <c r="THO1641" s="5"/>
      <c r="THP1641" s="5"/>
      <c r="THQ1641" s="5"/>
      <c r="THR1641" s="5"/>
      <c r="THS1641" s="5"/>
      <c r="THT1641" s="5"/>
      <c r="THU1641" s="5"/>
      <c r="THV1641" s="5"/>
      <c r="THW1641" s="5"/>
      <c r="THX1641" s="5"/>
      <c r="THY1641" s="5"/>
      <c r="THZ1641" s="5"/>
      <c r="TIA1641" s="5"/>
      <c r="TIB1641" s="5"/>
      <c r="TIC1641" s="5"/>
      <c r="TID1641" s="5"/>
      <c r="TIE1641" s="5"/>
      <c r="TIF1641" s="5"/>
      <c r="TIG1641" s="5"/>
      <c r="TIH1641" s="5"/>
      <c r="TII1641" s="5"/>
      <c r="TIJ1641" s="5"/>
      <c r="TIK1641" s="5"/>
      <c r="TIL1641" s="5"/>
      <c r="TIM1641" s="5"/>
      <c r="TIN1641" s="5"/>
      <c r="TIO1641" s="5"/>
      <c r="TIP1641" s="5"/>
      <c r="TIQ1641" s="5"/>
      <c r="TIR1641" s="5"/>
      <c r="TIS1641" s="5"/>
      <c r="TIT1641" s="5"/>
      <c r="TIU1641" s="5"/>
      <c r="TIV1641" s="5"/>
      <c r="TIW1641" s="5"/>
      <c r="TIX1641" s="5"/>
      <c r="TIY1641" s="5"/>
      <c r="TIZ1641" s="5"/>
      <c r="TJA1641" s="5"/>
      <c r="TJB1641" s="5"/>
      <c r="TJC1641" s="5"/>
      <c r="TJD1641" s="5"/>
      <c r="TJE1641" s="5"/>
      <c r="TJF1641" s="5"/>
      <c r="TJG1641" s="5"/>
      <c r="TJH1641" s="5"/>
      <c r="TJI1641" s="5"/>
      <c r="TJJ1641" s="5"/>
      <c r="TJK1641" s="5"/>
      <c r="TJL1641" s="5"/>
      <c r="TJM1641" s="5"/>
      <c r="TJN1641" s="5"/>
      <c r="TJO1641" s="5"/>
      <c r="TJP1641" s="5"/>
      <c r="TJQ1641" s="5"/>
      <c r="TJR1641" s="5"/>
      <c r="TJS1641" s="5"/>
      <c r="TJT1641" s="5"/>
      <c r="TJU1641" s="5"/>
      <c r="TJV1641" s="5"/>
      <c r="TJW1641" s="5"/>
      <c r="TJX1641" s="5"/>
      <c r="TJY1641" s="5"/>
      <c r="TJZ1641" s="5"/>
      <c r="TKA1641" s="5"/>
      <c r="TKB1641" s="5"/>
      <c r="TKC1641" s="5"/>
      <c r="TKD1641" s="5"/>
      <c r="TKE1641" s="5"/>
      <c r="TKF1641" s="5"/>
      <c r="TKG1641" s="5"/>
      <c r="TKH1641" s="5"/>
      <c r="TKI1641" s="5"/>
      <c r="TKJ1641" s="5"/>
      <c r="TKK1641" s="5"/>
      <c r="TKL1641" s="5"/>
      <c r="TKM1641" s="5"/>
      <c r="TKN1641" s="5"/>
      <c r="TKO1641" s="5"/>
      <c r="TKP1641" s="5"/>
      <c r="TKQ1641" s="5"/>
      <c r="TKR1641" s="5"/>
      <c r="TKS1641" s="5"/>
      <c r="TKT1641" s="5"/>
      <c r="TKU1641" s="5"/>
      <c r="TKV1641" s="5"/>
      <c r="TKW1641" s="5"/>
      <c r="TKX1641" s="5"/>
      <c r="TKY1641" s="5"/>
      <c r="TKZ1641" s="5"/>
      <c r="TLA1641" s="5"/>
      <c r="TLB1641" s="5"/>
      <c r="TLC1641" s="5"/>
      <c r="TLD1641" s="5"/>
      <c r="TLE1641" s="5"/>
      <c r="TLF1641" s="5"/>
      <c r="TLG1641" s="5"/>
      <c r="TLH1641" s="5"/>
      <c r="TLI1641" s="5"/>
      <c r="TLJ1641" s="5"/>
      <c r="TLK1641" s="5"/>
      <c r="TLL1641" s="5"/>
      <c r="TLM1641" s="5"/>
      <c r="TLN1641" s="5"/>
      <c r="TLO1641" s="5"/>
      <c r="TLP1641" s="5"/>
      <c r="TLQ1641" s="5"/>
      <c r="TLR1641" s="5"/>
      <c r="TLS1641" s="5"/>
      <c r="TLT1641" s="5"/>
      <c r="TLU1641" s="5"/>
      <c r="TLV1641" s="5"/>
      <c r="TLW1641" s="5"/>
      <c r="TLX1641" s="5"/>
      <c r="TLY1641" s="5"/>
      <c r="TLZ1641" s="5"/>
      <c r="TMA1641" s="5"/>
      <c r="TMB1641" s="5"/>
      <c r="TMC1641" s="5"/>
      <c r="TMD1641" s="5"/>
      <c r="TME1641" s="5"/>
      <c r="TMF1641" s="5"/>
      <c r="TMG1641" s="5"/>
      <c r="TMH1641" s="5"/>
      <c r="TMI1641" s="5"/>
      <c r="TMJ1641" s="5"/>
      <c r="TMK1641" s="5"/>
      <c r="TML1641" s="5"/>
      <c r="TMM1641" s="5"/>
      <c r="TMN1641" s="5"/>
      <c r="TMO1641" s="5"/>
      <c r="TMP1641" s="5"/>
      <c r="TMQ1641" s="5"/>
      <c r="TMR1641" s="5"/>
      <c r="TMS1641" s="5"/>
      <c r="TMT1641" s="5"/>
      <c r="TMU1641" s="5"/>
      <c r="TMV1641" s="5"/>
      <c r="TMW1641" s="5"/>
      <c r="TMX1641" s="5"/>
      <c r="TMY1641" s="5"/>
      <c r="TMZ1641" s="5"/>
      <c r="TNA1641" s="5"/>
      <c r="TNB1641" s="5"/>
      <c r="TNC1641" s="5"/>
      <c r="TND1641" s="5"/>
      <c r="TNE1641" s="5"/>
      <c r="TNF1641" s="5"/>
      <c r="TNG1641" s="5"/>
      <c r="TNH1641" s="5"/>
      <c r="TNI1641" s="5"/>
      <c r="TNJ1641" s="5"/>
      <c r="TNK1641" s="5"/>
      <c r="TNL1641" s="5"/>
      <c r="TNM1641" s="5"/>
      <c r="TNN1641" s="5"/>
      <c r="TNO1641" s="5"/>
      <c r="TNP1641" s="5"/>
      <c r="TNQ1641" s="5"/>
      <c r="TNR1641" s="5"/>
      <c r="TNS1641" s="5"/>
      <c r="TNT1641" s="5"/>
      <c r="TNU1641" s="5"/>
      <c r="TNV1641" s="5"/>
      <c r="TNW1641" s="5"/>
      <c r="TNX1641" s="5"/>
      <c r="TNY1641" s="5"/>
      <c r="TNZ1641" s="5"/>
      <c r="TOA1641" s="5"/>
      <c r="TOB1641" s="5"/>
      <c r="TOC1641" s="5"/>
      <c r="TOD1641" s="5"/>
      <c r="TOE1641" s="5"/>
      <c r="TOF1641" s="5"/>
      <c r="TOG1641" s="5"/>
      <c r="TOH1641" s="5"/>
      <c r="TOI1641" s="5"/>
      <c r="TOJ1641" s="5"/>
      <c r="TOK1641" s="5"/>
      <c r="TOL1641" s="5"/>
      <c r="TOM1641" s="5"/>
      <c r="TON1641" s="5"/>
      <c r="TOO1641" s="5"/>
      <c r="TOP1641" s="5"/>
      <c r="TOQ1641" s="5"/>
      <c r="TOR1641" s="5"/>
      <c r="TOS1641" s="5"/>
      <c r="TOT1641" s="5"/>
      <c r="TOU1641" s="5"/>
      <c r="TOV1641" s="5"/>
      <c r="TOW1641" s="5"/>
      <c r="TOX1641" s="5"/>
      <c r="TOY1641" s="5"/>
      <c r="TOZ1641" s="5"/>
      <c r="TPA1641" s="5"/>
      <c r="TPB1641" s="5"/>
      <c r="TPC1641" s="5"/>
      <c r="TPD1641" s="5"/>
      <c r="TPE1641" s="5"/>
      <c r="TPF1641" s="5"/>
      <c r="TPG1641" s="5"/>
      <c r="TPH1641" s="5"/>
      <c r="TPI1641" s="5"/>
      <c r="TPJ1641" s="5"/>
      <c r="TPK1641" s="5"/>
      <c r="TPL1641" s="5"/>
      <c r="TPM1641" s="5"/>
      <c r="TPN1641" s="5"/>
      <c r="TPO1641" s="5"/>
      <c r="TPP1641" s="5"/>
      <c r="TPQ1641" s="5"/>
      <c r="TPR1641" s="5"/>
      <c r="TPS1641" s="5"/>
      <c r="TPT1641" s="5"/>
      <c r="TPU1641" s="5"/>
      <c r="TPV1641" s="5"/>
      <c r="TPW1641" s="5"/>
      <c r="TPX1641" s="5"/>
      <c r="TPY1641" s="5"/>
      <c r="TPZ1641" s="5"/>
      <c r="TQA1641" s="5"/>
      <c r="TQB1641" s="5"/>
      <c r="TQC1641" s="5"/>
      <c r="TQD1641" s="5"/>
      <c r="TQE1641" s="5"/>
      <c r="TQF1641" s="5"/>
      <c r="TQG1641" s="5"/>
      <c r="TQH1641" s="5"/>
      <c r="TQI1641" s="5"/>
      <c r="TQJ1641" s="5"/>
      <c r="TQK1641" s="5"/>
      <c r="TQL1641" s="5"/>
      <c r="TQM1641" s="5"/>
      <c r="TQN1641" s="5"/>
      <c r="TQO1641" s="5"/>
      <c r="TQP1641" s="5"/>
      <c r="TQQ1641" s="5"/>
      <c r="TQR1641" s="5"/>
      <c r="TQS1641" s="5"/>
      <c r="TQT1641" s="5"/>
      <c r="TQU1641" s="5"/>
      <c r="TQV1641" s="5"/>
      <c r="TQW1641" s="5"/>
      <c r="TQX1641" s="5"/>
      <c r="TQY1641" s="5"/>
      <c r="TQZ1641" s="5"/>
      <c r="TRA1641" s="5"/>
      <c r="TRB1641" s="5"/>
      <c r="TRC1641" s="5"/>
      <c r="TRD1641" s="5"/>
      <c r="TRE1641" s="5"/>
      <c r="TRF1641" s="5"/>
      <c r="TRG1641" s="5"/>
      <c r="TRH1641" s="5"/>
      <c r="TRI1641" s="5"/>
      <c r="TRJ1641" s="5"/>
      <c r="TRK1641" s="5"/>
      <c r="TRL1641" s="5"/>
      <c r="TRM1641" s="5"/>
      <c r="TRN1641" s="5"/>
      <c r="TRO1641" s="5"/>
      <c r="TRP1641" s="5"/>
      <c r="TRQ1641" s="5"/>
      <c r="TRR1641" s="5"/>
      <c r="TRS1641" s="5"/>
      <c r="TRT1641" s="5"/>
      <c r="TRU1641" s="5"/>
      <c r="TRV1641" s="5"/>
      <c r="TRW1641" s="5"/>
      <c r="TRX1641" s="5"/>
      <c r="TRY1641" s="5"/>
      <c r="TRZ1641" s="5"/>
      <c r="TSA1641" s="5"/>
      <c r="TSB1641" s="5"/>
      <c r="TSC1641" s="5"/>
      <c r="TSD1641" s="5"/>
      <c r="TSE1641" s="5"/>
      <c r="TSF1641" s="5"/>
      <c r="TSG1641" s="5"/>
      <c r="TSH1641" s="5"/>
      <c r="TSI1641" s="5"/>
      <c r="TSJ1641" s="5"/>
      <c r="TSK1641" s="5"/>
      <c r="TSL1641" s="5"/>
      <c r="TSM1641" s="5"/>
      <c r="TSN1641" s="5"/>
      <c r="TSO1641" s="5"/>
      <c r="TSP1641" s="5"/>
      <c r="TSQ1641" s="5"/>
      <c r="TSR1641" s="5"/>
      <c r="TSS1641" s="5"/>
      <c r="TST1641" s="5"/>
      <c r="TSU1641" s="5"/>
      <c r="TSV1641" s="5"/>
      <c r="TSW1641" s="5"/>
      <c r="TSX1641" s="5"/>
      <c r="TSY1641" s="5"/>
      <c r="TSZ1641" s="5"/>
      <c r="TTA1641" s="5"/>
      <c r="TTB1641" s="5"/>
      <c r="TTC1641" s="5"/>
      <c r="TTD1641" s="5"/>
      <c r="TTE1641" s="5"/>
      <c r="TTF1641" s="5"/>
      <c r="TTG1641" s="5"/>
      <c r="TTH1641" s="5"/>
      <c r="TTI1641" s="5"/>
      <c r="TTJ1641" s="5"/>
      <c r="TTK1641" s="5"/>
      <c r="TTL1641" s="5"/>
      <c r="TTM1641" s="5"/>
      <c r="TTN1641" s="5"/>
      <c r="TTO1641" s="5"/>
      <c r="TTP1641" s="5"/>
      <c r="TTQ1641" s="5"/>
      <c r="TTR1641" s="5"/>
      <c r="TTS1641" s="5"/>
      <c r="TTT1641" s="5"/>
      <c r="TTU1641" s="5"/>
      <c r="TTV1641" s="5"/>
      <c r="TTW1641" s="5"/>
      <c r="TTX1641" s="5"/>
      <c r="TTY1641" s="5"/>
      <c r="TTZ1641" s="5"/>
      <c r="TUA1641" s="5"/>
      <c r="TUB1641" s="5"/>
      <c r="TUC1641" s="5"/>
      <c r="TUD1641" s="5"/>
      <c r="TUE1641" s="5"/>
      <c r="TUF1641" s="5"/>
      <c r="TUG1641" s="5"/>
      <c r="TUH1641" s="5"/>
      <c r="TUI1641" s="5"/>
      <c r="TUJ1641" s="5"/>
      <c r="TUK1641" s="5"/>
      <c r="TUL1641" s="5"/>
      <c r="TUM1641" s="5"/>
      <c r="TUN1641" s="5"/>
      <c r="TUO1641" s="5"/>
      <c r="TUP1641" s="5"/>
      <c r="TUQ1641" s="5"/>
      <c r="TUR1641" s="5"/>
      <c r="TUS1641" s="5"/>
      <c r="TUT1641" s="5"/>
      <c r="TUU1641" s="5"/>
      <c r="TUV1641" s="5"/>
      <c r="TUW1641" s="5"/>
      <c r="TUX1641" s="5"/>
      <c r="TUY1641" s="5"/>
      <c r="TUZ1641" s="5"/>
      <c r="TVA1641" s="5"/>
      <c r="TVB1641" s="5"/>
      <c r="TVC1641" s="5"/>
      <c r="TVD1641" s="5"/>
      <c r="TVE1641" s="5"/>
      <c r="TVF1641" s="5"/>
      <c r="TVG1641" s="5"/>
      <c r="TVH1641" s="5"/>
      <c r="TVI1641" s="5"/>
      <c r="TVJ1641" s="5"/>
      <c r="TVK1641" s="5"/>
      <c r="TVL1641" s="5"/>
      <c r="TVM1641" s="5"/>
      <c r="TVN1641" s="5"/>
      <c r="TVO1641" s="5"/>
      <c r="TVP1641" s="5"/>
      <c r="TVQ1641" s="5"/>
      <c r="TVR1641" s="5"/>
      <c r="TVS1641" s="5"/>
      <c r="TVT1641" s="5"/>
      <c r="TVU1641" s="5"/>
      <c r="TVV1641" s="5"/>
      <c r="TVW1641" s="5"/>
      <c r="TVX1641" s="5"/>
      <c r="TVY1641" s="5"/>
      <c r="TVZ1641" s="5"/>
      <c r="TWA1641" s="5"/>
      <c r="TWB1641" s="5"/>
      <c r="TWC1641" s="5"/>
      <c r="TWD1641" s="5"/>
      <c r="TWE1641" s="5"/>
      <c r="TWF1641" s="5"/>
      <c r="TWG1641" s="5"/>
      <c r="TWH1641" s="5"/>
      <c r="TWI1641" s="5"/>
      <c r="TWJ1641" s="5"/>
      <c r="TWK1641" s="5"/>
      <c r="TWL1641" s="5"/>
      <c r="TWM1641" s="5"/>
      <c r="TWN1641" s="5"/>
      <c r="TWO1641" s="5"/>
      <c r="TWP1641" s="5"/>
      <c r="TWQ1641" s="5"/>
      <c r="TWR1641" s="5"/>
      <c r="TWS1641" s="5"/>
      <c r="TWT1641" s="5"/>
      <c r="TWU1641" s="5"/>
      <c r="TWV1641" s="5"/>
      <c r="TWW1641" s="5"/>
      <c r="TWX1641" s="5"/>
      <c r="TWY1641" s="5"/>
      <c r="TWZ1641" s="5"/>
      <c r="TXA1641" s="5"/>
      <c r="TXB1641" s="5"/>
      <c r="TXC1641" s="5"/>
      <c r="TXD1641" s="5"/>
      <c r="TXE1641" s="5"/>
      <c r="TXF1641" s="5"/>
      <c r="TXG1641" s="5"/>
      <c r="TXH1641" s="5"/>
      <c r="TXI1641" s="5"/>
      <c r="TXJ1641" s="5"/>
      <c r="TXK1641" s="5"/>
      <c r="TXL1641" s="5"/>
      <c r="TXM1641" s="5"/>
      <c r="TXN1641" s="5"/>
      <c r="TXO1641" s="5"/>
      <c r="TXP1641" s="5"/>
      <c r="TXQ1641" s="5"/>
      <c r="TXR1641" s="5"/>
      <c r="TXS1641" s="5"/>
      <c r="TXT1641" s="5"/>
      <c r="TXU1641" s="5"/>
      <c r="TXV1641" s="5"/>
      <c r="TXW1641" s="5"/>
      <c r="TXX1641" s="5"/>
      <c r="TXY1641" s="5"/>
      <c r="TXZ1641" s="5"/>
      <c r="TYA1641" s="5"/>
      <c r="TYB1641" s="5"/>
      <c r="TYC1641" s="5"/>
      <c r="TYD1641" s="5"/>
      <c r="TYE1641" s="5"/>
      <c r="TYF1641" s="5"/>
      <c r="TYG1641" s="5"/>
      <c r="TYH1641" s="5"/>
      <c r="TYI1641" s="5"/>
      <c r="TYJ1641" s="5"/>
      <c r="TYK1641" s="5"/>
      <c r="TYL1641" s="5"/>
      <c r="TYM1641" s="5"/>
      <c r="TYN1641" s="5"/>
      <c r="TYO1641" s="5"/>
      <c r="TYP1641" s="5"/>
      <c r="TYQ1641" s="5"/>
      <c r="TYR1641" s="5"/>
      <c r="TYS1641" s="5"/>
      <c r="TYT1641" s="5"/>
      <c r="TYU1641" s="5"/>
      <c r="TYV1641" s="5"/>
      <c r="TYW1641" s="5"/>
      <c r="TYX1641" s="5"/>
      <c r="TYY1641" s="5"/>
      <c r="TYZ1641" s="5"/>
      <c r="TZA1641" s="5"/>
      <c r="TZB1641" s="5"/>
      <c r="TZC1641" s="5"/>
      <c r="TZD1641" s="5"/>
      <c r="TZE1641" s="5"/>
      <c r="TZF1641" s="5"/>
      <c r="TZG1641" s="5"/>
      <c r="TZH1641" s="5"/>
      <c r="TZI1641" s="5"/>
      <c r="TZJ1641" s="5"/>
      <c r="TZK1641" s="5"/>
      <c r="TZL1641" s="5"/>
      <c r="TZM1641" s="5"/>
      <c r="TZN1641" s="5"/>
      <c r="TZO1641" s="5"/>
      <c r="TZP1641" s="5"/>
      <c r="TZQ1641" s="5"/>
      <c r="TZR1641" s="5"/>
      <c r="TZS1641" s="5"/>
      <c r="TZT1641" s="5"/>
      <c r="TZU1641" s="5"/>
      <c r="TZV1641" s="5"/>
      <c r="TZW1641" s="5"/>
      <c r="TZX1641" s="5"/>
      <c r="TZY1641" s="5"/>
      <c r="TZZ1641" s="5"/>
      <c r="UAA1641" s="5"/>
      <c r="UAB1641" s="5"/>
      <c r="UAC1641" s="5"/>
      <c r="UAD1641" s="5"/>
      <c r="UAE1641" s="5"/>
      <c r="UAF1641" s="5"/>
      <c r="UAG1641" s="5"/>
      <c r="UAH1641" s="5"/>
      <c r="UAI1641" s="5"/>
      <c r="UAJ1641" s="5"/>
      <c r="UAK1641" s="5"/>
      <c r="UAL1641" s="5"/>
      <c r="UAM1641" s="5"/>
      <c r="UAN1641" s="5"/>
      <c r="UAO1641" s="5"/>
      <c r="UAP1641" s="5"/>
      <c r="UAQ1641" s="5"/>
      <c r="UAR1641" s="5"/>
      <c r="UAS1641" s="5"/>
      <c r="UAT1641" s="5"/>
      <c r="UAU1641" s="5"/>
      <c r="UAV1641" s="5"/>
      <c r="UAW1641" s="5"/>
      <c r="UAX1641" s="5"/>
      <c r="UAY1641" s="5"/>
      <c r="UAZ1641" s="5"/>
      <c r="UBA1641" s="5"/>
      <c r="UBB1641" s="5"/>
      <c r="UBC1641" s="5"/>
      <c r="UBD1641" s="5"/>
      <c r="UBE1641" s="5"/>
      <c r="UBF1641" s="5"/>
      <c r="UBG1641" s="5"/>
      <c r="UBH1641" s="5"/>
      <c r="UBI1641" s="5"/>
      <c r="UBJ1641" s="5"/>
      <c r="UBK1641" s="5"/>
      <c r="UBL1641" s="5"/>
      <c r="UBM1641" s="5"/>
      <c r="UBN1641" s="5"/>
      <c r="UBO1641" s="5"/>
      <c r="UBP1641" s="5"/>
      <c r="UBQ1641" s="5"/>
      <c r="UBR1641" s="5"/>
      <c r="UBS1641" s="5"/>
      <c r="UBT1641" s="5"/>
      <c r="UBU1641" s="5"/>
      <c r="UBV1641" s="5"/>
      <c r="UBW1641" s="5"/>
      <c r="UBX1641" s="5"/>
      <c r="UBY1641" s="5"/>
      <c r="UBZ1641" s="5"/>
      <c r="UCA1641" s="5"/>
      <c r="UCB1641" s="5"/>
      <c r="UCC1641" s="5"/>
      <c r="UCD1641" s="5"/>
      <c r="UCE1641" s="5"/>
      <c r="UCF1641" s="5"/>
      <c r="UCG1641" s="5"/>
      <c r="UCH1641" s="5"/>
      <c r="UCI1641" s="5"/>
      <c r="UCJ1641" s="5"/>
      <c r="UCK1641" s="5"/>
      <c r="UCL1641" s="5"/>
      <c r="UCM1641" s="5"/>
      <c r="UCN1641" s="5"/>
      <c r="UCO1641" s="5"/>
      <c r="UCP1641" s="5"/>
      <c r="UCQ1641" s="5"/>
      <c r="UCR1641" s="5"/>
      <c r="UCS1641" s="5"/>
      <c r="UCT1641" s="5"/>
      <c r="UCU1641" s="5"/>
      <c r="UCV1641" s="5"/>
      <c r="UCW1641" s="5"/>
      <c r="UCX1641" s="5"/>
      <c r="UCY1641" s="5"/>
      <c r="UCZ1641" s="5"/>
      <c r="UDA1641" s="5"/>
      <c r="UDB1641" s="5"/>
      <c r="UDC1641" s="5"/>
      <c r="UDD1641" s="5"/>
      <c r="UDE1641" s="5"/>
      <c r="UDF1641" s="5"/>
      <c r="UDG1641" s="5"/>
      <c r="UDH1641" s="5"/>
      <c r="UDI1641" s="5"/>
      <c r="UDJ1641" s="5"/>
      <c r="UDK1641" s="5"/>
      <c r="UDL1641" s="5"/>
      <c r="UDM1641" s="5"/>
      <c r="UDN1641" s="5"/>
      <c r="UDO1641" s="5"/>
      <c r="UDP1641" s="5"/>
      <c r="UDQ1641" s="5"/>
      <c r="UDR1641" s="5"/>
      <c r="UDS1641" s="5"/>
      <c r="UDT1641" s="5"/>
      <c r="UDU1641" s="5"/>
      <c r="UDV1641" s="5"/>
      <c r="UDW1641" s="5"/>
      <c r="UDX1641" s="5"/>
      <c r="UDY1641" s="5"/>
      <c r="UDZ1641" s="5"/>
      <c r="UEA1641" s="5"/>
      <c r="UEB1641" s="5"/>
      <c r="UEC1641" s="5"/>
      <c r="UED1641" s="5"/>
      <c r="UEE1641" s="5"/>
      <c r="UEF1641" s="5"/>
      <c r="UEG1641" s="5"/>
      <c r="UEH1641" s="5"/>
      <c r="UEI1641" s="5"/>
      <c r="UEJ1641" s="5"/>
      <c r="UEK1641" s="5"/>
      <c r="UEL1641" s="5"/>
      <c r="UEM1641" s="5"/>
      <c r="UEN1641" s="5"/>
      <c r="UEO1641" s="5"/>
      <c r="UEP1641" s="5"/>
      <c r="UEQ1641" s="5"/>
      <c r="UER1641" s="5"/>
      <c r="UES1641" s="5"/>
      <c r="UET1641" s="5"/>
      <c r="UEU1641" s="5"/>
      <c r="UEV1641" s="5"/>
      <c r="UEW1641" s="5"/>
      <c r="UEX1641" s="5"/>
      <c r="UEY1641" s="5"/>
      <c r="UEZ1641" s="5"/>
      <c r="UFA1641" s="5"/>
      <c r="UFB1641" s="5"/>
      <c r="UFC1641" s="5"/>
      <c r="UFD1641" s="5"/>
      <c r="UFE1641" s="5"/>
      <c r="UFF1641" s="5"/>
      <c r="UFG1641" s="5"/>
      <c r="UFH1641" s="5"/>
      <c r="UFI1641" s="5"/>
      <c r="UFJ1641" s="5"/>
      <c r="UFK1641" s="5"/>
      <c r="UFL1641" s="5"/>
      <c r="UFM1641" s="5"/>
      <c r="UFN1641" s="5"/>
      <c r="UFO1641" s="5"/>
      <c r="UFP1641" s="5"/>
      <c r="UFQ1641" s="5"/>
      <c r="UFR1641" s="5"/>
      <c r="UFS1641" s="5"/>
      <c r="UFT1641" s="5"/>
      <c r="UFU1641" s="5"/>
      <c r="UFV1641" s="5"/>
      <c r="UFW1641" s="5"/>
      <c r="UFX1641" s="5"/>
      <c r="UFY1641" s="5"/>
      <c r="UFZ1641" s="5"/>
      <c r="UGA1641" s="5"/>
      <c r="UGB1641" s="5"/>
      <c r="UGC1641" s="5"/>
      <c r="UGD1641" s="5"/>
      <c r="UGE1641" s="5"/>
      <c r="UGF1641" s="5"/>
      <c r="UGG1641" s="5"/>
      <c r="UGH1641" s="5"/>
      <c r="UGI1641" s="5"/>
      <c r="UGJ1641" s="5"/>
      <c r="UGK1641" s="5"/>
      <c r="UGL1641" s="5"/>
      <c r="UGM1641" s="5"/>
      <c r="UGN1641" s="5"/>
      <c r="UGO1641" s="5"/>
      <c r="UGP1641" s="5"/>
      <c r="UGQ1641" s="5"/>
      <c r="UGR1641" s="5"/>
      <c r="UGS1641" s="5"/>
      <c r="UGT1641" s="5"/>
      <c r="UGU1641" s="5"/>
      <c r="UGV1641" s="5"/>
      <c r="UGW1641" s="5"/>
      <c r="UGX1641" s="5"/>
      <c r="UGY1641" s="5"/>
      <c r="UGZ1641" s="5"/>
      <c r="UHA1641" s="5"/>
      <c r="UHB1641" s="5"/>
      <c r="UHC1641" s="5"/>
      <c r="UHD1641" s="5"/>
      <c r="UHE1641" s="5"/>
      <c r="UHF1641" s="5"/>
      <c r="UHG1641" s="5"/>
      <c r="UHH1641" s="5"/>
      <c r="UHI1641" s="5"/>
      <c r="UHJ1641" s="5"/>
      <c r="UHK1641" s="5"/>
      <c r="UHL1641" s="5"/>
      <c r="UHM1641" s="5"/>
      <c r="UHN1641" s="5"/>
      <c r="UHO1641" s="5"/>
      <c r="UHP1641" s="5"/>
      <c r="UHQ1641" s="5"/>
      <c r="UHR1641" s="5"/>
      <c r="UHS1641" s="5"/>
      <c r="UHT1641" s="5"/>
      <c r="UHU1641" s="5"/>
      <c r="UHV1641" s="5"/>
      <c r="UHW1641" s="5"/>
      <c r="UHX1641" s="5"/>
      <c r="UHY1641" s="5"/>
      <c r="UHZ1641" s="5"/>
      <c r="UIA1641" s="5"/>
      <c r="UIB1641" s="5"/>
      <c r="UIC1641" s="5"/>
      <c r="UID1641" s="5"/>
      <c r="UIE1641" s="5"/>
      <c r="UIF1641" s="5"/>
      <c r="UIG1641" s="5"/>
      <c r="UIH1641" s="5"/>
      <c r="UII1641" s="5"/>
      <c r="UIJ1641" s="5"/>
      <c r="UIK1641" s="5"/>
      <c r="UIL1641" s="5"/>
      <c r="UIM1641" s="5"/>
      <c r="UIN1641" s="5"/>
      <c r="UIO1641" s="5"/>
      <c r="UIP1641" s="5"/>
      <c r="UIQ1641" s="5"/>
      <c r="UIR1641" s="5"/>
      <c r="UIS1641" s="5"/>
      <c r="UIT1641" s="5"/>
      <c r="UIU1641" s="5"/>
      <c r="UIV1641" s="5"/>
      <c r="UIW1641" s="5"/>
      <c r="UIX1641" s="5"/>
      <c r="UIY1641" s="5"/>
      <c r="UIZ1641" s="5"/>
      <c r="UJA1641" s="5"/>
      <c r="UJB1641" s="5"/>
      <c r="UJC1641" s="5"/>
      <c r="UJD1641" s="5"/>
      <c r="UJE1641" s="5"/>
      <c r="UJF1641" s="5"/>
      <c r="UJG1641" s="5"/>
      <c r="UJH1641" s="5"/>
      <c r="UJI1641" s="5"/>
      <c r="UJJ1641" s="5"/>
      <c r="UJK1641" s="5"/>
      <c r="UJL1641" s="5"/>
      <c r="UJM1641" s="5"/>
      <c r="UJN1641" s="5"/>
      <c r="UJO1641" s="5"/>
      <c r="UJP1641" s="5"/>
      <c r="UJQ1641" s="5"/>
      <c r="UJR1641" s="5"/>
      <c r="UJS1641" s="5"/>
      <c r="UJT1641" s="5"/>
      <c r="UJU1641" s="5"/>
      <c r="UJV1641" s="5"/>
      <c r="UJW1641" s="5"/>
      <c r="UJX1641" s="5"/>
      <c r="UJY1641" s="5"/>
      <c r="UJZ1641" s="5"/>
      <c r="UKA1641" s="5"/>
      <c r="UKB1641" s="5"/>
      <c r="UKC1641" s="5"/>
      <c r="UKD1641" s="5"/>
      <c r="UKE1641" s="5"/>
      <c r="UKF1641" s="5"/>
      <c r="UKG1641" s="5"/>
      <c r="UKH1641" s="5"/>
      <c r="UKI1641" s="5"/>
      <c r="UKJ1641" s="5"/>
      <c r="UKK1641" s="5"/>
      <c r="UKL1641" s="5"/>
      <c r="UKM1641" s="5"/>
      <c r="UKN1641" s="5"/>
      <c r="UKO1641" s="5"/>
      <c r="UKP1641" s="5"/>
      <c r="UKQ1641" s="5"/>
      <c r="UKR1641" s="5"/>
      <c r="UKS1641" s="5"/>
      <c r="UKT1641" s="5"/>
      <c r="UKU1641" s="5"/>
      <c r="UKV1641" s="5"/>
      <c r="UKW1641" s="5"/>
      <c r="UKX1641" s="5"/>
      <c r="UKY1641" s="5"/>
      <c r="UKZ1641" s="5"/>
      <c r="ULA1641" s="5"/>
      <c r="ULB1641" s="5"/>
      <c r="ULC1641" s="5"/>
      <c r="ULD1641" s="5"/>
      <c r="ULE1641" s="5"/>
      <c r="ULF1641" s="5"/>
      <c r="ULG1641" s="5"/>
      <c r="ULH1641" s="5"/>
      <c r="ULI1641" s="5"/>
      <c r="ULJ1641" s="5"/>
      <c r="ULK1641" s="5"/>
      <c r="ULL1641" s="5"/>
      <c r="ULM1641" s="5"/>
      <c r="ULN1641" s="5"/>
      <c r="ULO1641" s="5"/>
      <c r="ULP1641" s="5"/>
      <c r="ULQ1641" s="5"/>
      <c r="ULR1641" s="5"/>
      <c r="ULS1641" s="5"/>
      <c r="ULT1641" s="5"/>
      <c r="ULU1641" s="5"/>
      <c r="ULV1641" s="5"/>
      <c r="ULW1641" s="5"/>
      <c r="ULX1641" s="5"/>
      <c r="ULY1641" s="5"/>
      <c r="ULZ1641" s="5"/>
      <c r="UMA1641" s="5"/>
      <c r="UMB1641" s="5"/>
      <c r="UMC1641" s="5"/>
      <c r="UMD1641" s="5"/>
      <c r="UME1641" s="5"/>
      <c r="UMF1641" s="5"/>
      <c r="UMG1641" s="5"/>
      <c r="UMH1641" s="5"/>
      <c r="UMI1641" s="5"/>
      <c r="UMJ1641" s="5"/>
      <c r="UMK1641" s="5"/>
      <c r="UML1641" s="5"/>
      <c r="UMM1641" s="5"/>
      <c r="UMN1641" s="5"/>
      <c r="UMO1641" s="5"/>
      <c r="UMP1641" s="5"/>
      <c r="UMQ1641" s="5"/>
      <c r="UMR1641" s="5"/>
      <c r="UMS1641" s="5"/>
      <c r="UMT1641" s="5"/>
      <c r="UMU1641" s="5"/>
      <c r="UMV1641" s="5"/>
      <c r="UMW1641" s="5"/>
      <c r="UMX1641" s="5"/>
      <c r="UMY1641" s="5"/>
      <c r="UMZ1641" s="5"/>
      <c r="UNA1641" s="5"/>
      <c r="UNB1641" s="5"/>
      <c r="UNC1641" s="5"/>
      <c r="UND1641" s="5"/>
      <c r="UNE1641" s="5"/>
      <c r="UNF1641" s="5"/>
      <c r="UNG1641" s="5"/>
      <c r="UNH1641" s="5"/>
      <c r="UNI1641" s="5"/>
      <c r="UNJ1641" s="5"/>
      <c r="UNK1641" s="5"/>
      <c r="UNL1641" s="5"/>
      <c r="UNM1641" s="5"/>
      <c r="UNN1641" s="5"/>
      <c r="UNO1641" s="5"/>
      <c r="UNP1641" s="5"/>
      <c r="UNQ1641" s="5"/>
      <c r="UNR1641" s="5"/>
      <c r="UNS1641" s="5"/>
      <c r="UNT1641" s="5"/>
      <c r="UNU1641" s="5"/>
      <c r="UNV1641" s="5"/>
      <c r="UNW1641" s="5"/>
      <c r="UNX1641" s="5"/>
      <c r="UNY1641" s="5"/>
      <c r="UNZ1641" s="5"/>
      <c r="UOA1641" s="5"/>
      <c r="UOB1641" s="5"/>
      <c r="UOC1641" s="5"/>
      <c r="UOD1641" s="5"/>
      <c r="UOE1641" s="5"/>
      <c r="UOF1641" s="5"/>
      <c r="UOG1641" s="5"/>
      <c r="UOH1641" s="5"/>
      <c r="UOI1641" s="5"/>
      <c r="UOJ1641" s="5"/>
      <c r="UOK1641" s="5"/>
      <c r="UOL1641" s="5"/>
      <c r="UOM1641" s="5"/>
      <c r="UON1641" s="5"/>
      <c r="UOO1641" s="5"/>
      <c r="UOP1641" s="5"/>
      <c r="UOQ1641" s="5"/>
      <c r="UOR1641" s="5"/>
      <c r="UOS1641" s="5"/>
      <c r="UOT1641" s="5"/>
      <c r="UOU1641" s="5"/>
      <c r="UOV1641" s="5"/>
      <c r="UOW1641" s="5"/>
      <c r="UOX1641" s="5"/>
      <c r="UOY1641" s="5"/>
      <c r="UOZ1641" s="5"/>
      <c r="UPA1641" s="5"/>
      <c r="UPB1641" s="5"/>
      <c r="UPC1641" s="5"/>
      <c r="UPD1641" s="5"/>
      <c r="UPE1641" s="5"/>
      <c r="UPF1641" s="5"/>
      <c r="UPG1641" s="5"/>
      <c r="UPH1641" s="5"/>
      <c r="UPI1641" s="5"/>
      <c r="UPJ1641" s="5"/>
      <c r="UPK1641" s="5"/>
      <c r="UPL1641" s="5"/>
      <c r="UPM1641" s="5"/>
      <c r="UPN1641" s="5"/>
      <c r="UPO1641" s="5"/>
      <c r="UPP1641" s="5"/>
      <c r="UPQ1641" s="5"/>
      <c r="UPR1641" s="5"/>
      <c r="UPS1641" s="5"/>
      <c r="UPT1641" s="5"/>
      <c r="UPU1641" s="5"/>
      <c r="UPV1641" s="5"/>
      <c r="UPW1641" s="5"/>
      <c r="UPX1641" s="5"/>
      <c r="UPY1641" s="5"/>
      <c r="UPZ1641" s="5"/>
      <c r="UQA1641" s="5"/>
      <c r="UQB1641" s="5"/>
      <c r="UQC1641" s="5"/>
      <c r="UQD1641" s="5"/>
      <c r="UQE1641" s="5"/>
      <c r="UQF1641" s="5"/>
      <c r="UQG1641" s="5"/>
      <c r="UQH1641" s="5"/>
      <c r="UQI1641" s="5"/>
      <c r="UQJ1641" s="5"/>
      <c r="UQK1641" s="5"/>
      <c r="UQL1641" s="5"/>
      <c r="UQM1641" s="5"/>
      <c r="UQN1641" s="5"/>
      <c r="UQO1641" s="5"/>
      <c r="UQP1641" s="5"/>
      <c r="UQQ1641" s="5"/>
      <c r="UQR1641" s="5"/>
      <c r="UQS1641" s="5"/>
      <c r="UQT1641" s="5"/>
      <c r="UQU1641" s="5"/>
      <c r="UQV1641" s="5"/>
      <c r="UQW1641" s="5"/>
      <c r="UQX1641" s="5"/>
      <c r="UQY1641" s="5"/>
      <c r="UQZ1641" s="5"/>
      <c r="URA1641" s="5"/>
      <c r="URB1641" s="5"/>
      <c r="URC1641" s="5"/>
      <c r="URD1641" s="5"/>
      <c r="URE1641" s="5"/>
      <c r="URF1641" s="5"/>
      <c r="URG1641" s="5"/>
      <c r="URH1641" s="5"/>
      <c r="URI1641" s="5"/>
      <c r="URJ1641" s="5"/>
      <c r="URK1641" s="5"/>
      <c r="URL1641" s="5"/>
      <c r="URM1641" s="5"/>
      <c r="URN1641" s="5"/>
      <c r="URO1641" s="5"/>
      <c r="URP1641" s="5"/>
      <c r="URQ1641" s="5"/>
      <c r="URR1641" s="5"/>
      <c r="URS1641" s="5"/>
      <c r="URT1641" s="5"/>
      <c r="URU1641" s="5"/>
      <c r="URV1641" s="5"/>
      <c r="URW1641" s="5"/>
      <c r="URX1641" s="5"/>
      <c r="URY1641" s="5"/>
      <c r="URZ1641" s="5"/>
      <c r="USA1641" s="5"/>
      <c r="USB1641" s="5"/>
      <c r="USC1641" s="5"/>
      <c r="USD1641" s="5"/>
      <c r="USE1641" s="5"/>
      <c r="USF1641" s="5"/>
      <c r="USG1641" s="5"/>
      <c r="USH1641" s="5"/>
      <c r="USI1641" s="5"/>
      <c r="USJ1641" s="5"/>
      <c r="USK1641" s="5"/>
      <c r="USL1641" s="5"/>
      <c r="USM1641" s="5"/>
      <c r="USN1641" s="5"/>
      <c r="USO1641" s="5"/>
      <c r="USP1641" s="5"/>
      <c r="USQ1641" s="5"/>
      <c r="USR1641" s="5"/>
      <c r="USS1641" s="5"/>
      <c r="UST1641" s="5"/>
      <c r="USU1641" s="5"/>
      <c r="USV1641" s="5"/>
      <c r="USW1641" s="5"/>
      <c r="USX1641" s="5"/>
      <c r="USY1641" s="5"/>
      <c r="USZ1641" s="5"/>
      <c r="UTA1641" s="5"/>
      <c r="UTB1641" s="5"/>
      <c r="UTC1641" s="5"/>
      <c r="UTD1641" s="5"/>
      <c r="UTE1641" s="5"/>
      <c r="UTF1641" s="5"/>
      <c r="UTG1641" s="5"/>
      <c r="UTH1641" s="5"/>
      <c r="UTI1641" s="5"/>
      <c r="UTJ1641" s="5"/>
      <c r="UTK1641" s="5"/>
      <c r="UTL1641" s="5"/>
      <c r="UTM1641" s="5"/>
      <c r="UTN1641" s="5"/>
      <c r="UTO1641" s="5"/>
      <c r="UTP1641" s="5"/>
      <c r="UTQ1641" s="5"/>
      <c r="UTR1641" s="5"/>
      <c r="UTS1641" s="5"/>
      <c r="UTT1641" s="5"/>
      <c r="UTU1641" s="5"/>
      <c r="UTV1641" s="5"/>
      <c r="UTW1641" s="5"/>
      <c r="UTX1641" s="5"/>
      <c r="UTY1641" s="5"/>
      <c r="UTZ1641" s="5"/>
      <c r="UUA1641" s="5"/>
      <c r="UUB1641" s="5"/>
      <c r="UUC1641" s="5"/>
      <c r="UUD1641" s="5"/>
      <c r="UUE1641" s="5"/>
      <c r="UUF1641" s="5"/>
      <c r="UUG1641" s="5"/>
      <c r="UUH1641" s="5"/>
      <c r="UUI1641" s="5"/>
      <c r="UUJ1641" s="5"/>
      <c r="UUK1641" s="5"/>
      <c r="UUL1641" s="5"/>
      <c r="UUM1641" s="5"/>
      <c r="UUN1641" s="5"/>
      <c r="UUO1641" s="5"/>
      <c r="UUP1641" s="5"/>
      <c r="UUQ1641" s="5"/>
      <c r="UUR1641" s="5"/>
      <c r="UUS1641" s="5"/>
      <c r="UUT1641" s="5"/>
      <c r="UUU1641" s="5"/>
      <c r="UUV1641" s="5"/>
      <c r="UUW1641" s="5"/>
      <c r="UUX1641" s="5"/>
      <c r="UUY1641" s="5"/>
      <c r="UUZ1641" s="5"/>
      <c r="UVA1641" s="5"/>
      <c r="UVB1641" s="5"/>
      <c r="UVC1641" s="5"/>
      <c r="UVD1641" s="5"/>
      <c r="UVE1641" s="5"/>
      <c r="UVF1641" s="5"/>
      <c r="UVG1641" s="5"/>
      <c r="UVH1641" s="5"/>
      <c r="UVI1641" s="5"/>
      <c r="UVJ1641" s="5"/>
      <c r="UVK1641" s="5"/>
      <c r="UVL1641" s="5"/>
      <c r="UVM1641" s="5"/>
      <c r="UVN1641" s="5"/>
      <c r="UVO1641" s="5"/>
      <c r="UVP1641" s="5"/>
      <c r="UVQ1641" s="5"/>
      <c r="UVR1641" s="5"/>
      <c r="UVS1641" s="5"/>
      <c r="UVT1641" s="5"/>
      <c r="UVU1641" s="5"/>
      <c r="UVV1641" s="5"/>
      <c r="UVW1641" s="5"/>
      <c r="UVX1641" s="5"/>
      <c r="UVY1641" s="5"/>
      <c r="UVZ1641" s="5"/>
      <c r="UWA1641" s="5"/>
      <c r="UWB1641" s="5"/>
      <c r="UWC1641" s="5"/>
      <c r="UWD1641" s="5"/>
      <c r="UWE1641" s="5"/>
      <c r="UWF1641" s="5"/>
      <c r="UWG1641" s="5"/>
      <c r="UWH1641" s="5"/>
      <c r="UWI1641" s="5"/>
      <c r="UWJ1641" s="5"/>
      <c r="UWK1641" s="5"/>
      <c r="UWL1641" s="5"/>
      <c r="UWM1641" s="5"/>
      <c r="UWN1641" s="5"/>
      <c r="UWO1641" s="5"/>
      <c r="UWP1641" s="5"/>
      <c r="UWQ1641" s="5"/>
      <c r="UWR1641" s="5"/>
      <c r="UWS1641" s="5"/>
      <c r="UWT1641" s="5"/>
      <c r="UWU1641" s="5"/>
      <c r="UWV1641" s="5"/>
      <c r="UWW1641" s="5"/>
      <c r="UWX1641" s="5"/>
      <c r="UWY1641" s="5"/>
      <c r="UWZ1641" s="5"/>
      <c r="UXA1641" s="5"/>
      <c r="UXB1641" s="5"/>
      <c r="UXC1641" s="5"/>
      <c r="UXD1641" s="5"/>
      <c r="UXE1641" s="5"/>
      <c r="UXF1641" s="5"/>
      <c r="UXG1641" s="5"/>
      <c r="UXH1641" s="5"/>
      <c r="UXI1641" s="5"/>
      <c r="UXJ1641" s="5"/>
      <c r="UXK1641" s="5"/>
      <c r="UXL1641" s="5"/>
      <c r="UXM1641" s="5"/>
      <c r="UXN1641" s="5"/>
      <c r="UXO1641" s="5"/>
      <c r="UXP1641" s="5"/>
      <c r="UXQ1641" s="5"/>
      <c r="UXR1641" s="5"/>
      <c r="UXS1641" s="5"/>
      <c r="UXT1641" s="5"/>
      <c r="UXU1641" s="5"/>
      <c r="UXV1641" s="5"/>
      <c r="UXW1641" s="5"/>
      <c r="UXX1641" s="5"/>
      <c r="UXY1641" s="5"/>
      <c r="UXZ1641" s="5"/>
      <c r="UYA1641" s="5"/>
      <c r="UYB1641" s="5"/>
      <c r="UYC1641" s="5"/>
      <c r="UYD1641" s="5"/>
      <c r="UYE1641" s="5"/>
      <c r="UYF1641" s="5"/>
      <c r="UYG1641" s="5"/>
      <c r="UYH1641" s="5"/>
      <c r="UYI1641" s="5"/>
      <c r="UYJ1641" s="5"/>
      <c r="UYK1641" s="5"/>
      <c r="UYL1641" s="5"/>
      <c r="UYM1641" s="5"/>
      <c r="UYN1641" s="5"/>
      <c r="UYO1641" s="5"/>
      <c r="UYP1641" s="5"/>
      <c r="UYQ1641" s="5"/>
      <c r="UYR1641" s="5"/>
      <c r="UYS1641" s="5"/>
      <c r="UYT1641" s="5"/>
      <c r="UYU1641" s="5"/>
      <c r="UYV1641" s="5"/>
      <c r="UYW1641" s="5"/>
      <c r="UYX1641" s="5"/>
      <c r="UYY1641" s="5"/>
      <c r="UYZ1641" s="5"/>
      <c r="UZA1641" s="5"/>
      <c r="UZB1641" s="5"/>
      <c r="UZC1641" s="5"/>
      <c r="UZD1641" s="5"/>
      <c r="UZE1641" s="5"/>
      <c r="UZF1641" s="5"/>
      <c r="UZG1641" s="5"/>
      <c r="UZH1641" s="5"/>
      <c r="UZI1641" s="5"/>
      <c r="UZJ1641" s="5"/>
      <c r="UZK1641" s="5"/>
      <c r="UZL1641" s="5"/>
      <c r="UZM1641" s="5"/>
      <c r="UZN1641" s="5"/>
      <c r="UZO1641" s="5"/>
      <c r="UZP1641" s="5"/>
      <c r="UZQ1641" s="5"/>
      <c r="UZR1641" s="5"/>
      <c r="UZS1641" s="5"/>
      <c r="UZT1641" s="5"/>
      <c r="UZU1641" s="5"/>
      <c r="UZV1641" s="5"/>
      <c r="UZW1641" s="5"/>
      <c r="UZX1641" s="5"/>
      <c r="UZY1641" s="5"/>
      <c r="UZZ1641" s="5"/>
      <c r="VAA1641" s="5"/>
      <c r="VAB1641" s="5"/>
      <c r="VAC1641" s="5"/>
      <c r="VAD1641" s="5"/>
      <c r="VAE1641" s="5"/>
      <c r="VAF1641" s="5"/>
      <c r="VAG1641" s="5"/>
      <c r="VAH1641" s="5"/>
      <c r="VAI1641" s="5"/>
      <c r="VAJ1641" s="5"/>
      <c r="VAK1641" s="5"/>
      <c r="VAL1641" s="5"/>
      <c r="VAM1641" s="5"/>
      <c r="VAN1641" s="5"/>
      <c r="VAO1641" s="5"/>
      <c r="VAP1641" s="5"/>
      <c r="VAQ1641" s="5"/>
      <c r="VAR1641" s="5"/>
      <c r="VAS1641" s="5"/>
      <c r="VAT1641" s="5"/>
      <c r="VAU1641" s="5"/>
      <c r="VAV1641" s="5"/>
      <c r="VAW1641" s="5"/>
      <c r="VAX1641" s="5"/>
      <c r="VAY1641" s="5"/>
      <c r="VAZ1641" s="5"/>
      <c r="VBA1641" s="5"/>
      <c r="VBB1641" s="5"/>
      <c r="VBC1641" s="5"/>
      <c r="VBD1641" s="5"/>
      <c r="VBE1641" s="5"/>
      <c r="VBF1641" s="5"/>
      <c r="VBG1641" s="5"/>
      <c r="VBH1641" s="5"/>
      <c r="VBI1641" s="5"/>
      <c r="VBJ1641" s="5"/>
      <c r="VBK1641" s="5"/>
      <c r="VBL1641" s="5"/>
      <c r="VBM1641" s="5"/>
      <c r="VBN1641" s="5"/>
      <c r="VBO1641" s="5"/>
      <c r="VBP1641" s="5"/>
      <c r="VBQ1641" s="5"/>
      <c r="VBR1641" s="5"/>
      <c r="VBS1641" s="5"/>
      <c r="VBT1641" s="5"/>
      <c r="VBU1641" s="5"/>
      <c r="VBV1641" s="5"/>
      <c r="VBW1641" s="5"/>
      <c r="VBX1641" s="5"/>
      <c r="VBY1641" s="5"/>
      <c r="VBZ1641" s="5"/>
      <c r="VCA1641" s="5"/>
      <c r="VCB1641" s="5"/>
      <c r="VCC1641" s="5"/>
      <c r="VCD1641" s="5"/>
      <c r="VCE1641" s="5"/>
      <c r="VCF1641" s="5"/>
      <c r="VCG1641" s="5"/>
      <c r="VCH1641" s="5"/>
      <c r="VCI1641" s="5"/>
      <c r="VCJ1641" s="5"/>
      <c r="VCK1641" s="5"/>
      <c r="VCL1641" s="5"/>
      <c r="VCM1641" s="5"/>
      <c r="VCN1641" s="5"/>
      <c r="VCO1641" s="5"/>
      <c r="VCP1641" s="5"/>
      <c r="VCQ1641" s="5"/>
      <c r="VCR1641" s="5"/>
      <c r="VCS1641" s="5"/>
      <c r="VCT1641" s="5"/>
      <c r="VCU1641" s="5"/>
      <c r="VCV1641" s="5"/>
      <c r="VCW1641" s="5"/>
      <c r="VCX1641" s="5"/>
      <c r="VCY1641" s="5"/>
      <c r="VCZ1641" s="5"/>
      <c r="VDA1641" s="5"/>
      <c r="VDB1641" s="5"/>
      <c r="VDC1641" s="5"/>
      <c r="VDD1641" s="5"/>
      <c r="VDE1641" s="5"/>
      <c r="VDF1641" s="5"/>
      <c r="VDG1641" s="5"/>
      <c r="VDH1641" s="5"/>
      <c r="VDI1641" s="5"/>
      <c r="VDJ1641" s="5"/>
      <c r="VDK1641" s="5"/>
      <c r="VDL1641" s="5"/>
      <c r="VDM1641" s="5"/>
      <c r="VDN1641" s="5"/>
      <c r="VDO1641" s="5"/>
      <c r="VDP1641" s="5"/>
      <c r="VDQ1641" s="5"/>
      <c r="VDR1641" s="5"/>
      <c r="VDS1641" s="5"/>
      <c r="VDT1641" s="5"/>
      <c r="VDU1641" s="5"/>
      <c r="VDV1641" s="5"/>
      <c r="VDW1641" s="5"/>
      <c r="VDX1641" s="5"/>
      <c r="VDY1641" s="5"/>
      <c r="VDZ1641" s="5"/>
      <c r="VEA1641" s="5"/>
      <c r="VEB1641" s="5"/>
      <c r="VEC1641" s="5"/>
      <c r="VED1641" s="5"/>
      <c r="VEE1641" s="5"/>
      <c r="VEF1641" s="5"/>
      <c r="VEG1641" s="5"/>
      <c r="VEH1641" s="5"/>
      <c r="VEI1641" s="5"/>
      <c r="VEJ1641" s="5"/>
      <c r="VEK1641" s="5"/>
      <c r="VEL1641" s="5"/>
      <c r="VEM1641" s="5"/>
      <c r="VEN1641" s="5"/>
      <c r="VEO1641" s="5"/>
      <c r="VEP1641" s="5"/>
      <c r="VEQ1641" s="5"/>
      <c r="VER1641" s="5"/>
      <c r="VES1641" s="5"/>
      <c r="VET1641" s="5"/>
      <c r="VEU1641" s="5"/>
      <c r="VEV1641" s="5"/>
      <c r="VEW1641" s="5"/>
      <c r="VEX1641" s="5"/>
      <c r="VEY1641" s="5"/>
      <c r="VEZ1641" s="5"/>
      <c r="VFA1641" s="5"/>
      <c r="VFB1641" s="5"/>
      <c r="VFC1641" s="5"/>
      <c r="VFD1641" s="5"/>
      <c r="VFE1641" s="5"/>
      <c r="VFF1641" s="5"/>
      <c r="VFG1641" s="5"/>
      <c r="VFH1641" s="5"/>
      <c r="VFI1641" s="5"/>
      <c r="VFJ1641" s="5"/>
      <c r="VFK1641" s="5"/>
      <c r="VFL1641" s="5"/>
      <c r="VFM1641" s="5"/>
      <c r="VFN1641" s="5"/>
      <c r="VFO1641" s="5"/>
      <c r="VFP1641" s="5"/>
      <c r="VFQ1641" s="5"/>
      <c r="VFR1641" s="5"/>
      <c r="VFS1641" s="5"/>
      <c r="VFT1641" s="5"/>
      <c r="VFU1641" s="5"/>
      <c r="VFV1641" s="5"/>
      <c r="VFW1641" s="5"/>
      <c r="VFX1641" s="5"/>
      <c r="VFY1641" s="5"/>
      <c r="VFZ1641" s="5"/>
      <c r="VGA1641" s="5"/>
      <c r="VGB1641" s="5"/>
      <c r="VGC1641" s="5"/>
      <c r="VGD1641" s="5"/>
      <c r="VGE1641" s="5"/>
      <c r="VGF1641" s="5"/>
      <c r="VGG1641" s="5"/>
      <c r="VGH1641" s="5"/>
      <c r="VGI1641" s="5"/>
      <c r="VGJ1641" s="5"/>
      <c r="VGK1641" s="5"/>
      <c r="VGL1641" s="5"/>
      <c r="VGM1641" s="5"/>
      <c r="VGN1641" s="5"/>
      <c r="VGO1641" s="5"/>
      <c r="VGP1641" s="5"/>
      <c r="VGQ1641" s="5"/>
      <c r="VGR1641" s="5"/>
      <c r="VGS1641" s="5"/>
      <c r="VGT1641" s="5"/>
      <c r="VGU1641" s="5"/>
      <c r="VGV1641" s="5"/>
      <c r="VGW1641" s="5"/>
      <c r="VGX1641" s="5"/>
      <c r="VGY1641" s="5"/>
      <c r="VGZ1641" s="5"/>
      <c r="VHA1641" s="5"/>
      <c r="VHB1641" s="5"/>
      <c r="VHC1641" s="5"/>
      <c r="VHD1641" s="5"/>
      <c r="VHE1641" s="5"/>
      <c r="VHF1641" s="5"/>
      <c r="VHG1641" s="5"/>
      <c r="VHH1641" s="5"/>
      <c r="VHI1641" s="5"/>
      <c r="VHJ1641" s="5"/>
      <c r="VHK1641" s="5"/>
      <c r="VHL1641" s="5"/>
      <c r="VHM1641" s="5"/>
      <c r="VHN1641" s="5"/>
      <c r="VHO1641" s="5"/>
      <c r="VHP1641" s="5"/>
      <c r="VHQ1641" s="5"/>
      <c r="VHR1641" s="5"/>
      <c r="VHS1641" s="5"/>
      <c r="VHT1641" s="5"/>
      <c r="VHU1641" s="5"/>
      <c r="VHV1641" s="5"/>
      <c r="VHW1641" s="5"/>
      <c r="VHX1641" s="5"/>
      <c r="VHY1641" s="5"/>
      <c r="VHZ1641" s="5"/>
      <c r="VIA1641" s="5"/>
      <c r="VIB1641" s="5"/>
      <c r="VIC1641" s="5"/>
      <c r="VID1641" s="5"/>
      <c r="VIE1641" s="5"/>
      <c r="VIF1641" s="5"/>
      <c r="VIG1641" s="5"/>
      <c r="VIH1641" s="5"/>
      <c r="VII1641" s="5"/>
      <c r="VIJ1641" s="5"/>
      <c r="VIK1641" s="5"/>
      <c r="VIL1641" s="5"/>
      <c r="VIM1641" s="5"/>
      <c r="VIN1641" s="5"/>
      <c r="VIO1641" s="5"/>
      <c r="VIP1641" s="5"/>
      <c r="VIQ1641" s="5"/>
      <c r="VIR1641" s="5"/>
      <c r="VIS1641" s="5"/>
      <c r="VIT1641" s="5"/>
      <c r="VIU1641" s="5"/>
      <c r="VIV1641" s="5"/>
      <c r="VIW1641" s="5"/>
      <c r="VIX1641" s="5"/>
      <c r="VIY1641" s="5"/>
      <c r="VIZ1641" s="5"/>
      <c r="VJA1641" s="5"/>
      <c r="VJB1641" s="5"/>
      <c r="VJC1641" s="5"/>
      <c r="VJD1641" s="5"/>
      <c r="VJE1641" s="5"/>
      <c r="VJF1641" s="5"/>
      <c r="VJG1641" s="5"/>
      <c r="VJH1641" s="5"/>
      <c r="VJI1641" s="5"/>
      <c r="VJJ1641" s="5"/>
      <c r="VJK1641" s="5"/>
      <c r="VJL1641" s="5"/>
      <c r="VJM1641" s="5"/>
      <c r="VJN1641" s="5"/>
      <c r="VJO1641" s="5"/>
      <c r="VJP1641" s="5"/>
      <c r="VJQ1641" s="5"/>
      <c r="VJR1641" s="5"/>
      <c r="VJS1641" s="5"/>
      <c r="VJT1641" s="5"/>
      <c r="VJU1641" s="5"/>
      <c r="VJV1641" s="5"/>
      <c r="VJW1641" s="5"/>
      <c r="VJX1641" s="5"/>
      <c r="VJY1641" s="5"/>
      <c r="VJZ1641" s="5"/>
      <c r="VKA1641" s="5"/>
      <c r="VKB1641" s="5"/>
      <c r="VKC1641" s="5"/>
      <c r="VKD1641" s="5"/>
      <c r="VKE1641" s="5"/>
      <c r="VKF1641" s="5"/>
      <c r="VKG1641" s="5"/>
      <c r="VKH1641" s="5"/>
      <c r="VKI1641" s="5"/>
      <c r="VKJ1641" s="5"/>
      <c r="VKK1641" s="5"/>
      <c r="VKL1641" s="5"/>
      <c r="VKM1641" s="5"/>
      <c r="VKN1641" s="5"/>
      <c r="VKO1641" s="5"/>
      <c r="VKP1641" s="5"/>
      <c r="VKQ1641" s="5"/>
      <c r="VKR1641" s="5"/>
      <c r="VKS1641" s="5"/>
      <c r="VKT1641" s="5"/>
      <c r="VKU1641" s="5"/>
      <c r="VKV1641" s="5"/>
      <c r="VKW1641" s="5"/>
      <c r="VKX1641" s="5"/>
      <c r="VKY1641" s="5"/>
      <c r="VKZ1641" s="5"/>
      <c r="VLA1641" s="5"/>
      <c r="VLB1641" s="5"/>
      <c r="VLC1641" s="5"/>
      <c r="VLD1641" s="5"/>
      <c r="VLE1641" s="5"/>
      <c r="VLF1641" s="5"/>
      <c r="VLG1641" s="5"/>
      <c r="VLH1641" s="5"/>
      <c r="VLI1641" s="5"/>
      <c r="VLJ1641" s="5"/>
      <c r="VLK1641" s="5"/>
      <c r="VLL1641" s="5"/>
      <c r="VLM1641" s="5"/>
      <c r="VLN1641" s="5"/>
      <c r="VLO1641" s="5"/>
      <c r="VLP1641" s="5"/>
      <c r="VLQ1641" s="5"/>
      <c r="VLR1641" s="5"/>
      <c r="VLS1641" s="5"/>
      <c r="VLT1641" s="5"/>
      <c r="VLU1641" s="5"/>
      <c r="VLV1641" s="5"/>
      <c r="VLW1641" s="5"/>
      <c r="VLX1641" s="5"/>
      <c r="VLY1641" s="5"/>
      <c r="VLZ1641" s="5"/>
      <c r="VMA1641" s="5"/>
      <c r="VMB1641" s="5"/>
      <c r="VMC1641" s="5"/>
      <c r="VMD1641" s="5"/>
      <c r="VME1641" s="5"/>
      <c r="VMF1641" s="5"/>
      <c r="VMG1641" s="5"/>
      <c r="VMH1641" s="5"/>
      <c r="VMI1641" s="5"/>
      <c r="VMJ1641" s="5"/>
      <c r="VMK1641" s="5"/>
      <c r="VML1641" s="5"/>
      <c r="VMM1641" s="5"/>
      <c r="VMN1641" s="5"/>
      <c r="VMO1641" s="5"/>
      <c r="VMP1641" s="5"/>
      <c r="VMQ1641" s="5"/>
      <c r="VMR1641" s="5"/>
      <c r="VMS1641" s="5"/>
      <c r="VMT1641" s="5"/>
      <c r="VMU1641" s="5"/>
      <c r="VMV1641" s="5"/>
      <c r="VMW1641" s="5"/>
      <c r="VMX1641" s="5"/>
      <c r="VMY1641" s="5"/>
      <c r="VMZ1641" s="5"/>
      <c r="VNA1641" s="5"/>
      <c r="VNB1641" s="5"/>
      <c r="VNC1641" s="5"/>
      <c r="VND1641" s="5"/>
      <c r="VNE1641" s="5"/>
      <c r="VNF1641" s="5"/>
      <c r="VNG1641" s="5"/>
      <c r="VNH1641" s="5"/>
      <c r="VNI1641" s="5"/>
      <c r="VNJ1641" s="5"/>
      <c r="VNK1641" s="5"/>
      <c r="VNL1641" s="5"/>
      <c r="VNM1641" s="5"/>
      <c r="VNN1641" s="5"/>
      <c r="VNO1641" s="5"/>
      <c r="VNP1641" s="5"/>
      <c r="VNQ1641" s="5"/>
      <c r="VNR1641" s="5"/>
      <c r="VNS1641" s="5"/>
      <c r="VNT1641" s="5"/>
      <c r="VNU1641" s="5"/>
      <c r="VNV1641" s="5"/>
      <c r="VNW1641" s="5"/>
      <c r="VNX1641" s="5"/>
      <c r="VNY1641" s="5"/>
      <c r="VNZ1641" s="5"/>
      <c r="VOA1641" s="5"/>
      <c r="VOB1641" s="5"/>
      <c r="VOC1641" s="5"/>
      <c r="VOD1641" s="5"/>
      <c r="VOE1641" s="5"/>
      <c r="VOF1641" s="5"/>
      <c r="VOG1641" s="5"/>
      <c r="VOH1641" s="5"/>
      <c r="VOI1641" s="5"/>
      <c r="VOJ1641" s="5"/>
      <c r="VOK1641" s="5"/>
      <c r="VOL1641" s="5"/>
      <c r="VOM1641" s="5"/>
      <c r="VON1641" s="5"/>
      <c r="VOO1641" s="5"/>
      <c r="VOP1641" s="5"/>
      <c r="VOQ1641" s="5"/>
      <c r="VOR1641" s="5"/>
      <c r="VOS1641" s="5"/>
      <c r="VOT1641" s="5"/>
      <c r="VOU1641" s="5"/>
      <c r="VOV1641" s="5"/>
      <c r="VOW1641" s="5"/>
      <c r="VOX1641" s="5"/>
      <c r="VOY1641" s="5"/>
      <c r="VOZ1641" s="5"/>
      <c r="VPA1641" s="5"/>
      <c r="VPB1641" s="5"/>
      <c r="VPC1641" s="5"/>
      <c r="VPD1641" s="5"/>
      <c r="VPE1641" s="5"/>
      <c r="VPF1641" s="5"/>
      <c r="VPG1641" s="5"/>
      <c r="VPH1641" s="5"/>
      <c r="VPI1641" s="5"/>
      <c r="VPJ1641" s="5"/>
      <c r="VPK1641" s="5"/>
      <c r="VPL1641" s="5"/>
      <c r="VPM1641" s="5"/>
      <c r="VPN1641" s="5"/>
      <c r="VPO1641" s="5"/>
      <c r="VPP1641" s="5"/>
      <c r="VPQ1641" s="5"/>
      <c r="VPR1641" s="5"/>
      <c r="VPS1641" s="5"/>
      <c r="VPT1641" s="5"/>
      <c r="VPU1641" s="5"/>
      <c r="VPV1641" s="5"/>
      <c r="VPW1641" s="5"/>
      <c r="VPX1641" s="5"/>
      <c r="VPY1641" s="5"/>
      <c r="VPZ1641" s="5"/>
      <c r="VQA1641" s="5"/>
      <c r="VQB1641" s="5"/>
      <c r="VQC1641" s="5"/>
      <c r="VQD1641" s="5"/>
      <c r="VQE1641" s="5"/>
      <c r="VQF1641" s="5"/>
      <c r="VQG1641" s="5"/>
      <c r="VQH1641" s="5"/>
      <c r="VQI1641" s="5"/>
      <c r="VQJ1641" s="5"/>
      <c r="VQK1641" s="5"/>
      <c r="VQL1641" s="5"/>
      <c r="VQM1641" s="5"/>
      <c r="VQN1641" s="5"/>
      <c r="VQO1641" s="5"/>
      <c r="VQP1641" s="5"/>
      <c r="VQQ1641" s="5"/>
      <c r="VQR1641" s="5"/>
      <c r="VQS1641" s="5"/>
      <c r="VQT1641" s="5"/>
      <c r="VQU1641" s="5"/>
      <c r="VQV1641" s="5"/>
      <c r="VQW1641" s="5"/>
      <c r="VQX1641" s="5"/>
      <c r="VQY1641" s="5"/>
      <c r="VQZ1641" s="5"/>
      <c r="VRA1641" s="5"/>
      <c r="VRB1641" s="5"/>
      <c r="VRC1641" s="5"/>
      <c r="VRD1641" s="5"/>
      <c r="VRE1641" s="5"/>
      <c r="VRF1641" s="5"/>
      <c r="VRG1641" s="5"/>
      <c r="VRH1641" s="5"/>
      <c r="VRI1641" s="5"/>
      <c r="VRJ1641" s="5"/>
      <c r="VRK1641" s="5"/>
      <c r="VRL1641" s="5"/>
      <c r="VRM1641" s="5"/>
      <c r="VRN1641" s="5"/>
      <c r="VRO1641" s="5"/>
      <c r="VRP1641" s="5"/>
      <c r="VRQ1641" s="5"/>
      <c r="VRR1641" s="5"/>
      <c r="VRS1641" s="5"/>
      <c r="VRT1641" s="5"/>
      <c r="VRU1641" s="5"/>
      <c r="VRV1641" s="5"/>
      <c r="VRW1641" s="5"/>
      <c r="VRX1641" s="5"/>
      <c r="VRY1641" s="5"/>
      <c r="VRZ1641" s="5"/>
      <c r="VSA1641" s="5"/>
      <c r="VSB1641" s="5"/>
      <c r="VSC1641" s="5"/>
      <c r="VSD1641" s="5"/>
      <c r="VSE1641" s="5"/>
      <c r="VSF1641" s="5"/>
      <c r="VSG1641" s="5"/>
      <c r="VSH1641" s="5"/>
      <c r="VSI1641" s="5"/>
      <c r="VSJ1641" s="5"/>
      <c r="VSK1641" s="5"/>
      <c r="VSL1641" s="5"/>
      <c r="VSM1641" s="5"/>
      <c r="VSN1641" s="5"/>
      <c r="VSO1641" s="5"/>
      <c r="VSP1641" s="5"/>
      <c r="VSQ1641" s="5"/>
      <c r="VSR1641" s="5"/>
      <c r="VSS1641" s="5"/>
      <c r="VST1641" s="5"/>
      <c r="VSU1641" s="5"/>
      <c r="VSV1641" s="5"/>
      <c r="VSW1641" s="5"/>
      <c r="VSX1641" s="5"/>
      <c r="VSY1641" s="5"/>
      <c r="VSZ1641" s="5"/>
      <c r="VTA1641" s="5"/>
      <c r="VTB1641" s="5"/>
      <c r="VTC1641" s="5"/>
      <c r="VTD1641" s="5"/>
      <c r="VTE1641" s="5"/>
      <c r="VTF1641" s="5"/>
      <c r="VTG1641" s="5"/>
      <c r="VTH1641" s="5"/>
      <c r="VTI1641" s="5"/>
      <c r="VTJ1641" s="5"/>
      <c r="VTK1641" s="5"/>
      <c r="VTL1641" s="5"/>
      <c r="VTM1641" s="5"/>
      <c r="VTN1641" s="5"/>
      <c r="VTO1641" s="5"/>
      <c r="VTP1641" s="5"/>
      <c r="VTQ1641" s="5"/>
      <c r="VTR1641" s="5"/>
      <c r="VTS1641" s="5"/>
      <c r="VTT1641" s="5"/>
      <c r="VTU1641" s="5"/>
      <c r="VTV1641" s="5"/>
      <c r="VTW1641" s="5"/>
      <c r="VTX1641" s="5"/>
      <c r="VTY1641" s="5"/>
      <c r="VTZ1641" s="5"/>
      <c r="VUA1641" s="5"/>
      <c r="VUB1641" s="5"/>
      <c r="VUC1641" s="5"/>
      <c r="VUD1641" s="5"/>
      <c r="VUE1641" s="5"/>
      <c r="VUF1641" s="5"/>
      <c r="VUG1641" s="5"/>
      <c r="VUH1641" s="5"/>
      <c r="VUI1641" s="5"/>
      <c r="VUJ1641" s="5"/>
      <c r="VUK1641" s="5"/>
      <c r="VUL1641" s="5"/>
      <c r="VUM1641" s="5"/>
      <c r="VUN1641" s="5"/>
      <c r="VUO1641" s="5"/>
      <c r="VUP1641" s="5"/>
      <c r="VUQ1641" s="5"/>
      <c r="VUR1641" s="5"/>
      <c r="VUS1641" s="5"/>
      <c r="VUT1641" s="5"/>
      <c r="VUU1641" s="5"/>
      <c r="VUV1641" s="5"/>
      <c r="VUW1641" s="5"/>
      <c r="VUX1641" s="5"/>
      <c r="VUY1641" s="5"/>
      <c r="VUZ1641" s="5"/>
      <c r="VVA1641" s="5"/>
      <c r="VVB1641" s="5"/>
      <c r="VVC1641" s="5"/>
      <c r="VVD1641" s="5"/>
      <c r="VVE1641" s="5"/>
      <c r="VVF1641" s="5"/>
      <c r="VVG1641" s="5"/>
      <c r="VVH1641" s="5"/>
      <c r="VVI1641" s="5"/>
      <c r="VVJ1641" s="5"/>
      <c r="VVK1641" s="5"/>
      <c r="VVL1641" s="5"/>
      <c r="VVM1641" s="5"/>
      <c r="VVN1641" s="5"/>
      <c r="VVO1641" s="5"/>
      <c r="VVP1641" s="5"/>
      <c r="VVQ1641" s="5"/>
      <c r="VVR1641" s="5"/>
      <c r="VVS1641" s="5"/>
      <c r="VVT1641" s="5"/>
      <c r="VVU1641" s="5"/>
      <c r="VVV1641" s="5"/>
      <c r="VVW1641" s="5"/>
      <c r="VVX1641" s="5"/>
      <c r="VVY1641" s="5"/>
      <c r="VVZ1641" s="5"/>
      <c r="VWA1641" s="5"/>
      <c r="VWB1641" s="5"/>
      <c r="VWC1641" s="5"/>
      <c r="VWD1641" s="5"/>
      <c r="VWE1641" s="5"/>
      <c r="VWF1641" s="5"/>
      <c r="VWG1641" s="5"/>
      <c r="VWH1641" s="5"/>
      <c r="VWI1641" s="5"/>
      <c r="VWJ1641" s="5"/>
      <c r="VWK1641" s="5"/>
      <c r="VWL1641" s="5"/>
      <c r="VWM1641" s="5"/>
      <c r="VWN1641" s="5"/>
      <c r="VWO1641" s="5"/>
      <c r="VWP1641" s="5"/>
      <c r="VWQ1641" s="5"/>
      <c r="VWR1641" s="5"/>
      <c r="VWS1641" s="5"/>
      <c r="VWT1641" s="5"/>
      <c r="VWU1641" s="5"/>
      <c r="VWV1641" s="5"/>
      <c r="VWW1641" s="5"/>
      <c r="VWX1641" s="5"/>
      <c r="VWY1641" s="5"/>
      <c r="VWZ1641" s="5"/>
      <c r="VXA1641" s="5"/>
      <c r="VXB1641" s="5"/>
      <c r="VXC1641" s="5"/>
      <c r="VXD1641" s="5"/>
      <c r="VXE1641" s="5"/>
      <c r="VXF1641" s="5"/>
      <c r="VXG1641" s="5"/>
      <c r="VXH1641" s="5"/>
      <c r="VXI1641" s="5"/>
      <c r="VXJ1641" s="5"/>
      <c r="VXK1641" s="5"/>
      <c r="VXL1641" s="5"/>
      <c r="VXM1641" s="5"/>
      <c r="VXN1641" s="5"/>
      <c r="VXO1641" s="5"/>
      <c r="VXP1641" s="5"/>
      <c r="VXQ1641" s="5"/>
      <c r="VXR1641" s="5"/>
      <c r="VXS1641" s="5"/>
      <c r="VXT1641" s="5"/>
      <c r="VXU1641" s="5"/>
      <c r="VXV1641" s="5"/>
      <c r="VXW1641" s="5"/>
      <c r="VXX1641" s="5"/>
      <c r="VXY1641" s="5"/>
      <c r="VXZ1641" s="5"/>
      <c r="VYA1641" s="5"/>
      <c r="VYB1641" s="5"/>
      <c r="VYC1641" s="5"/>
      <c r="VYD1641" s="5"/>
      <c r="VYE1641" s="5"/>
      <c r="VYF1641" s="5"/>
      <c r="VYG1641" s="5"/>
      <c r="VYH1641" s="5"/>
      <c r="VYI1641" s="5"/>
      <c r="VYJ1641" s="5"/>
      <c r="VYK1641" s="5"/>
      <c r="VYL1641" s="5"/>
      <c r="VYM1641" s="5"/>
      <c r="VYN1641" s="5"/>
      <c r="VYO1641" s="5"/>
      <c r="VYP1641" s="5"/>
      <c r="VYQ1641" s="5"/>
      <c r="VYR1641" s="5"/>
      <c r="VYS1641" s="5"/>
      <c r="VYT1641" s="5"/>
      <c r="VYU1641" s="5"/>
      <c r="VYV1641" s="5"/>
      <c r="VYW1641" s="5"/>
      <c r="VYX1641" s="5"/>
      <c r="VYY1641" s="5"/>
      <c r="VYZ1641" s="5"/>
      <c r="VZA1641" s="5"/>
      <c r="VZB1641" s="5"/>
      <c r="VZC1641" s="5"/>
      <c r="VZD1641" s="5"/>
      <c r="VZE1641" s="5"/>
      <c r="VZF1641" s="5"/>
      <c r="VZG1641" s="5"/>
      <c r="VZH1641" s="5"/>
      <c r="VZI1641" s="5"/>
      <c r="VZJ1641" s="5"/>
      <c r="VZK1641" s="5"/>
      <c r="VZL1641" s="5"/>
      <c r="VZM1641" s="5"/>
      <c r="VZN1641" s="5"/>
      <c r="VZO1641" s="5"/>
      <c r="VZP1641" s="5"/>
      <c r="VZQ1641" s="5"/>
      <c r="VZR1641" s="5"/>
      <c r="VZS1641" s="5"/>
      <c r="VZT1641" s="5"/>
      <c r="VZU1641" s="5"/>
      <c r="VZV1641" s="5"/>
      <c r="VZW1641" s="5"/>
      <c r="VZX1641" s="5"/>
      <c r="VZY1641" s="5"/>
      <c r="VZZ1641" s="5"/>
      <c r="WAA1641" s="5"/>
      <c r="WAB1641" s="5"/>
      <c r="WAC1641" s="5"/>
      <c r="WAD1641" s="5"/>
      <c r="WAE1641" s="5"/>
      <c r="WAF1641" s="5"/>
      <c r="WAG1641" s="5"/>
      <c r="WAH1641" s="5"/>
      <c r="WAI1641" s="5"/>
      <c r="WAJ1641" s="5"/>
      <c r="WAK1641" s="5"/>
      <c r="WAL1641" s="5"/>
      <c r="WAM1641" s="5"/>
      <c r="WAN1641" s="5"/>
      <c r="WAO1641" s="5"/>
      <c r="WAP1641" s="5"/>
      <c r="WAQ1641" s="5"/>
      <c r="WAR1641" s="5"/>
      <c r="WAS1641" s="5"/>
      <c r="WAT1641" s="5"/>
      <c r="WAU1641" s="5"/>
      <c r="WAV1641" s="5"/>
      <c r="WAW1641" s="5"/>
      <c r="WAX1641" s="5"/>
      <c r="WAY1641" s="5"/>
      <c r="WAZ1641" s="5"/>
      <c r="WBA1641" s="5"/>
      <c r="WBB1641" s="5"/>
      <c r="WBC1641" s="5"/>
      <c r="WBD1641" s="5"/>
      <c r="WBE1641" s="5"/>
      <c r="WBF1641" s="5"/>
      <c r="WBG1641" s="5"/>
      <c r="WBH1641" s="5"/>
      <c r="WBI1641" s="5"/>
      <c r="WBJ1641" s="5"/>
      <c r="WBK1641" s="5"/>
      <c r="WBL1641" s="5"/>
      <c r="WBM1641" s="5"/>
      <c r="WBN1641" s="5"/>
      <c r="WBO1641" s="5"/>
      <c r="WBP1641" s="5"/>
      <c r="WBQ1641" s="5"/>
      <c r="WBR1641" s="5"/>
      <c r="WBS1641" s="5"/>
      <c r="WBT1641" s="5"/>
      <c r="WBU1641" s="5"/>
      <c r="WBV1641" s="5"/>
      <c r="WBW1641" s="5"/>
      <c r="WBX1641" s="5"/>
      <c r="WBY1641" s="5"/>
      <c r="WBZ1641" s="5"/>
      <c r="WCA1641" s="5"/>
      <c r="WCB1641" s="5"/>
      <c r="WCC1641" s="5"/>
      <c r="WCD1641" s="5"/>
      <c r="WCE1641" s="5"/>
      <c r="WCF1641" s="5"/>
      <c r="WCG1641" s="5"/>
      <c r="WCH1641" s="5"/>
      <c r="WCI1641" s="5"/>
      <c r="WCJ1641" s="5"/>
      <c r="WCK1641" s="5"/>
      <c r="WCL1641" s="5"/>
      <c r="WCM1641" s="5"/>
      <c r="WCN1641" s="5"/>
      <c r="WCO1641" s="5"/>
      <c r="WCP1641" s="5"/>
      <c r="WCQ1641" s="5"/>
      <c r="WCR1641" s="5"/>
      <c r="WCS1641" s="5"/>
      <c r="WCT1641" s="5"/>
      <c r="WCU1641" s="5"/>
      <c r="WCV1641" s="5"/>
      <c r="WCW1641" s="5"/>
      <c r="WCX1641" s="5"/>
      <c r="WCY1641" s="5"/>
      <c r="WCZ1641" s="5"/>
      <c r="WDA1641" s="5"/>
      <c r="WDB1641" s="5"/>
      <c r="WDC1641" s="5"/>
      <c r="WDD1641" s="5"/>
      <c r="WDE1641" s="5"/>
      <c r="WDF1641" s="5"/>
      <c r="WDG1641" s="5"/>
      <c r="WDH1641" s="5"/>
      <c r="WDI1641" s="5"/>
      <c r="WDJ1641" s="5"/>
      <c r="WDK1641" s="5"/>
      <c r="WDL1641" s="5"/>
      <c r="WDM1641" s="5"/>
      <c r="WDN1641" s="5"/>
      <c r="WDO1641" s="5"/>
      <c r="WDP1641" s="5"/>
      <c r="WDQ1641" s="5"/>
      <c r="WDR1641" s="5"/>
      <c r="WDS1641" s="5"/>
      <c r="WDT1641" s="5"/>
      <c r="WDU1641" s="5"/>
      <c r="WDV1641" s="5"/>
      <c r="WDW1641" s="5"/>
      <c r="WDX1641" s="5"/>
      <c r="WDY1641" s="5"/>
      <c r="WDZ1641" s="5"/>
      <c r="WEA1641" s="5"/>
      <c r="WEB1641" s="5"/>
      <c r="WEC1641" s="5"/>
      <c r="WED1641" s="5"/>
      <c r="WEE1641" s="5"/>
      <c r="WEF1641" s="5"/>
      <c r="WEG1641" s="5"/>
      <c r="WEH1641" s="5"/>
      <c r="WEI1641" s="5"/>
      <c r="WEJ1641" s="5"/>
      <c r="WEK1641" s="5"/>
      <c r="WEL1641" s="5"/>
      <c r="WEM1641" s="5"/>
      <c r="WEN1641" s="5"/>
      <c r="WEO1641" s="5"/>
      <c r="WEP1641" s="5"/>
      <c r="WEQ1641" s="5"/>
      <c r="WER1641" s="5"/>
      <c r="WES1641" s="5"/>
      <c r="WET1641" s="5"/>
      <c r="WEU1641" s="5"/>
      <c r="WEV1641" s="5"/>
      <c r="WEW1641" s="5"/>
      <c r="WEX1641" s="5"/>
      <c r="WEY1641" s="5"/>
      <c r="WEZ1641" s="5"/>
      <c r="WFA1641" s="5"/>
      <c r="WFB1641" s="5"/>
      <c r="WFC1641" s="5"/>
      <c r="WFD1641" s="5"/>
      <c r="WFE1641" s="5"/>
      <c r="WFF1641" s="5"/>
      <c r="WFG1641" s="5"/>
      <c r="WFH1641" s="5"/>
      <c r="WFI1641" s="5"/>
      <c r="WFJ1641" s="5"/>
      <c r="WFK1641" s="5"/>
      <c r="WFL1641" s="5"/>
      <c r="WFM1641" s="5"/>
      <c r="WFN1641" s="5"/>
      <c r="WFO1641" s="5"/>
      <c r="WFP1641" s="5"/>
      <c r="WFQ1641" s="5"/>
      <c r="WFR1641" s="5"/>
      <c r="WFS1641" s="5"/>
      <c r="WFT1641" s="5"/>
      <c r="WFU1641" s="5"/>
      <c r="WFV1641" s="5"/>
      <c r="WFW1641" s="5"/>
      <c r="WFX1641" s="5"/>
      <c r="WFY1641" s="5"/>
      <c r="WFZ1641" s="5"/>
      <c r="WGA1641" s="5"/>
      <c r="WGB1641" s="5"/>
      <c r="WGC1641" s="5"/>
      <c r="WGD1641" s="5"/>
      <c r="WGE1641" s="5"/>
      <c r="WGF1641" s="5"/>
      <c r="WGG1641" s="5"/>
      <c r="WGH1641" s="5"/>
      <c r="WGI1641" s="5"/>
      <c r="WGJ1641" s="5"/>
      <c r="WGK1641" s="5"/>
      <c r="WGL1641" s="5"/>
      <c r="WGM1641" s="5"/>
      <c r="WGN1641" s="5"/>
      <c r="WGO1641" s="5"/>
      <c r="WGP1641" s="5"/>
      <c r="WGQ1641" s="5"/>
      <c r="WGR1641" s="5"/>
      <c r="WGS1641" s="5"/>
      <c r="WGT1641" s="5"/>
      <c r="WGU1641" s="5"/>
      <c r="WGV1641" s="5"/>
      <c r="WGW1641" s="5"/>
      <c r="WGX1641" s="5"/>
      <c r="WGY1641" s="5"/>
      <c r="WGZ1641" s="5"/>
      <c r="WHA1641" s="5"/>
      <c r="WHB1641" s="5"/>
      <c r="WHC1641" s="5"/>
      <c r="WHD1641" s="5"/>
      <c r="WHE1641" s="5"/>
      <c r="WHF1641" s="5"/>
      <c r="WHG1641" s="5"/>
      <c r="WHH1641" s="5"/>
      <c r="WHI1641" s="5"/>
      <c r="WHJ1641" s="5"/>
      <c r="WHK1641" s="5"/>
      <c r="WHL1641" s="5"/>
      <c r="WHM1641" s="5"/>
      <c r="WHN1641" s="5"/>
      <c r="WHO1641" s="5"/>
      <c r="WHP1641" s="5"/>
      <c r="WHQ1641" s="5"/>
      <c r="WHR1641" s="5"/>
      <c r="WHS1641" s="5"/>
      <c r="WHT1641" s="5"/>
      <c r="WHU1641" s="5"/>
      <c r="WHV1641" s="5"/>
      <c r="WHW1641" s="5"/>
      <c r="WHX1641" s="5"/>
      <c r="WHY1641" s="5"/>
      <c r="WHZ1641" s="5"/>
      <c r="WIA1641" s="5"/>
      <c r="WIB1641" s="5"/>
      <c r="WIC1641" s="5"/>
      <c r="WID1641" s="5"/>
      <c r="WIE1641" s="5"/>
      <c r="WIF1641" s="5"/>
      <c r="WIG1641" s="5"/>
      <c r="WIH1641" s="5"/>
      <c r="WII1641" s="5"/>
      <c r="WIJ1641" s="5"/>
      <c r="WIK1641" s="5"/>
      <c r="WIL1641" s="5"/>
      <c r="WIM1641" s="5"/>
      <c r="WIN1641" s="5"/>
      <c r="WIO1641" s="5"/>
      <c r="WIP1641" s="5"/>
      <c r="WIQ1641" s="5"/>
      <c r="WIR1641" s="5"/>
      <c r="WIS1641" s="5"/>
      <c r="WIT1641" s="5"/>
      <c r="WIU1641" s="5"/>
      <c r="WIV1641" s="5"/>
      <c r="WIW1641" s="5"/>
      <c r="WIX1641" s="5"/>
      <c r="WIY1641" s="5"/>
      <c r="WIZ1641" s="5"/>
      <c r="WJA1641" s="5"/>
      <c r="WJB1641" s="5"/>
      <c r="WJC1641" s="5"/>
      <c r="WJD1641" s="5"/>
      <c r="WJE1641" s="5"/>
      <c r="WJF1641" s="5"/>
      <c r="WJG1641" s="5"/>
      <c r="WJH1641" s="5"/>
      <c r="WJI1641" s="5"/>
      <c r="WJJ1641" s="5"/>
      <c r="WJK1641" s="5"/>
      <c r="WJL1641" s="5"/>
      <c r="WJM1641" s="5"/>
      <c r="WJN1641" s="5"/>
      <c r="WJO1641" s="5"/>
      <c r="WJP1641" s="5"/>
      <c r="WJQ1641" s="5"/>
      <c r="WJR1641" s="5"/>
      <c r="WJS1641" s="5"/>
      <c r="WJT1641" s="5"/>
      <c r="WJU1641" s="5"/>
      <c r="WJV1641" s="5"/>
      <c r="WJW1641" s="5"/>
      <c r="WJX1641" s="5"/>
      <c r="WJY1641" s="5"/>
      <c r="WJZ1641" s="5"/>
      <c r="WKA1641" s="5"/>
      <c r="WKB1641" s="5"/>
      <c r="WKC1641" s="5"/>
      <c r="WKD1641" s="5"/>
      <c r="WKE1641" s="5"/>
      <c r="WKF1641" s="5"/>
      <c r="WKG1641" s="5"/>
      <c r="WKH1641" s="5"/>
      <c r="WKI1641" s="5"/>
      <c r="WKJ1641" s="5"/>
      <c r="WKK1641" s="5"/>
      <c r="WKL1641" s="5"/>
      <c r="WKM1641" s="5"/>
      <c r="WKN1641" s="5"/>
      <c r="WKO1641" s="5"/>
      <c r="WKP1641" s="5"/>
      <c r="WKQ1641" s="5"/>
      <c r="WKR1641" s="5"/>
      <c r="WKS1641" s="5"/>
      <c r="WKT1641" s="5"/>
      <c r="WKU1641" s="5"/>
      <c r="WKV1641" s="5"/>
      <c r="WKW1641" s="5"/>
      <c r="WKX1641" s="5"/>
      <c r="WKY1641" s="5"/>
      <c r="WKZ1641" s="5"/>
      <c r="WLA1641" s="5"/>
      <c r="WLB1641" s="5"/>
      <c r="WLC1641" s="5"/>
      <c r="WLD1641" s="5"/>
      <c r="WLE1641" s="5"/>
      <c r="WLF1641" s="5"/>
      <c r="WLG1641" s="5"/>
      <c r="WLH1641" s="5"/>
      <c r="WLI1641" s="5"/>
      <c r="WLJ1641" s="5"/>
      <c r="WLK1641" s="5"/>
      <c r="WLL1641" s="5"/>
      <c r="WLM1641" s="5"/>
      <c r="WLN1641" s="5"/>
      <c r="WLO1641" s="5"/>
      <c r="WLP1641" s="5"/>
      <c r="WLQ1641" s="5"/>
      <c r="WLR1641" s="5"/>
      <c r="WLS1641" s="5"/>
      <c r="WLT1641" s="5"/>
      <c r="WLU1641" s="5"/>
      <c r="WLV1641" s="5"/>
      <c r="WLW1641" s="5"/>
      <c r="WLX1641" s="5"/>
      <c r="WLY1641" s="5"/>
      <c r="WLZ1641" s="5"/>
      <c r="WMA1641" s="5"/>
      <c r="WMB1641" s="5"/>
      <c r="WMC1641" s="5"/>
      <c r="WMD1641" s="5"/>
      <c r="WME1641" s="5"/>
      <c r="WMF1641" s="5"/>
      <c r="WMG1641" s="5"/>
      <c r="WMH1641" s="5"/>
      <c r="WMI1641" s="5"/>
      <c r="WMJ1641" s="5"/>
      <c r="WMK1641" s="5"/>
      <c r="WML1641" s="5"/>
      <c r="WMM1641" s="5"/>
      <c r="WMN1641" s="5"/>
      <c r="WMO1641" s="5"/>
      <c r="WMP1641" s="5"/>
      <c r="WMQ1641" s="5"/>
      <c r="WMR1641" s="5"/>
      <c r="WMS1641" s="5"/>
      <c r="WMT1641" s="5"/>
      <c r="WMU1641" s="5"/>
      <c r="WMV1641" s="5"/>
      <c r="WMW1641" s="5"/>
      <c r="WMX1641" s="5"/>
      <c r="WMY1641" s="5"/>
      <c r="WMZ1641" s="5"/>
      <c r="WNA1641" s="5"/>
      <c r="WNB1641" s="5"/>
      <c r="WNC1641" s="5"/>
      <c r="WND1641" s="5"/>
      <c r="WNE1641" s="5"/>
      <c r="WNF1641" s="5"/>
      <c r="WNG1641" s="5"/>
      <c r="WNH1641" s="5"/>
      <c r="WNI1641" s="5"/>
      <c r="WNJ1641" s="5"/>
      <c r="WNK1641" s="5"/>
      <c r="WNL1641" s="5"/>
      <c r="WNM1641" s="5"/>
      <c r="WNN1641" s="5"/>
      <c r="WNO1641" s="5"/>
      <c r="WNP1641" s="5"/>
      <c r="WNQ1641" s="5"/>
      <c r="WNR1641" s="5"/>
      <c r="WNS1641" s="5"/>
      <c r="WNT1641" s="5"/>
      <c r="WNU1641" s="5"/>
      <c r="WNV1641" s="5"/>
      <c r="WNW1641" s="5"/>
      <c r="WNX1641" s="5"/>
      <c r="WNY1641" s="5"/>
      <c r="WNZ1641" s="5"/>
      <c r="WOA1641" s="5"/>
      <c r="WOB1641" s="5"/>
      <c r="WOC1641" s="5"/>
      <c r="WOD1641" s="5"/>
      <c r="WOE1641" s="5"/>
      <c r="WOF1641" s="5"/>
      <c r="WOG1641" s="5"/>
      <c r="WOH1641" s="5"/>
      <c r="WOI1641" s="5"/>
      <c r="WOJ1641" s="5"/>
      <c r="WOK1641" s="5"/>
      <c r="WOL1641" s="5"/>
      <c r="WOM1641" s="5"/>
      <c r="WON1641" s="5"/>
      <c r="WOO1641" s="5"/>
      <c r="WOP1641" s="5"/>
      <c r="WOQ1641" s="5"/>
      <c r="WOR1641" s="5"/>
      <c r="WOS1641" s="5"/>
      <c r="WOT1641" s="5"/>
      <c r="WOU1641" s="5"/>
      <c r="WOV1641" s="5"/>
      <c r="WOW1641" s="5"/>
      <c r="WOX1641" s="5"/>
      <c r="WOY1641" s="5"/>
      <c r="WOZ1641" s="5"/>
      <c r="WPA1641" s="5"/>
      <c r="WPB1641" s="5"/>
      <c r="WPC1641" s="5"/>
      <c r="WPD1641" s="5"/>
      <c r="WPE1641" s="5"/>
      <c r="WPF1641" s="5"/>
      <c r="WPG1641" s="5"/>
      <c r="WPH1641" s="5"/>
      <c r="WPI1641" s="5"/>
      <c r="WPJ1641" s="5"/>
      <c r="WPK1641" s="5"/>
      <c r="WPL1641" s="5"/>
      <c r="WPM1641" s="5"/>
      <c r="WPN1641" s="5"/>
      <c r="WPO1641" s="5"/>
      <c r="WPP1641" s="5"/>
      <c r="WPQ1641" s="5"/>
      <c r="WPR1641" s="5"/>
      <c r="WPS1641" s="5"/>
      <c r="WPT1641" s="5"/>
      <c r="WPU1641" s="5"/>
      <c r="WPV1641" s="5"/>
      <c r="WPW1641" s="5"/>
      <c r="WPX1641" s="5"/>
      <c r="WPY1641" s="5"/>
      <c r="WPZ1641" s="5"/>
      <c r="WQA1641" s="5"/>
      <c r="WQB1641" s="5"/>
      <c r="WQC1641" s="5"/>
      <c r="WQD1641" s="5"/>
      <c r="WQE1641" s="5"/>
      <c r="WQF1641" s="5"/>
      <c r="WQG1641" s="5"/>
      <c r="WQH1641" s="5"/>
      <c r="WQI1641" s="5"/>
      <c r="WQJ1641" s="5"/>
      <c r="WQK1641" s="5"/>
      <c r="WQL1641" s="5"/>
      <c r="WQM1641" s="5"/>
      <c r="WQN1641" s="5"/>
      <c r="WQO1641" s="5"/>
      <c r="WQP1641" s="5"/>
      <c r="WQQ1641" s="5"/>
      <c r="WQR1641" s="5"/>
      <c r="WQS1641" s="5"/>
      <c r="WQT1641" s="5"/>
      <c r="WQU1641" s="5"/>
      <c r="WQV1641" s="5"/>
      <c r="WQW1641" s="5"/>
      <c r="WQX1641" s="5"/>
      <c r="WQY1641" s="5"/>
      <c r="WQZ1641" s="5"/>
      <c r="WRA1641" s="5"/>
      <c r="WRB1641" s="5"/>
      <c r="WRC1641" s="5"/>
      <c r="WRD1641" s="5"/>
      <c r="WRE1641" s="5"/>
      <c r="WRF1641" s="5"/>
      <c r="WRG1641" s="5"/>
      <c r="WRH1641" s="5"/>
      <c r="WRI1641" s="5"/>
      <c r="WRJ1641" s="5"/>
      <c r="WRK1641" s="5"/>
      <c r="WRL1641" s="5"/>
      <c r="WRM1641" s="5"/>
      <c r="WRN1641" s="5"/>
      <c r="WRO1641" s="5"/>
      <c r="WRP1641" s="5"/>
      <c r="WRQ1641" s="5"/>
      <c r="WRR1641" s="5"/>
      <c r="WRS1641" s="5"/>
      <c r="WRT1641" s="5"/>
      <c r="WRU1641" s="5"/>
      <c r="WRV1641" s="5"/>
      <c r="WRW1641" s="5"/>
      <c r="WRX1641" s="5"/>
      <c r="WRY1641" s="5"/>
      <c r="WRZ1641" s="5"/>
      <c r="WSA1641" s="5"/>
      <c r="WSB1641" s="5"/>
      <c r="WSC1641" s="5"/>
      <c r="WSD1641" s="5"/>
      <c r="WSE1641" s="5"/>
      <c r="WSF1641" s="5"/>
      <c r="WSG1641" s="5"/>
      <c r="WSH1641" s="5"/>
      <c r="WSI1641" s="5"/>
      <c r="WSJ1641" s="5"/>
      <c r="WSK1641" s="5"/>
      <c r="WSL1641" s="5"/>
      <c r="WSM1641" s="5"/>
      <c r="WSN1641" s="5"/>
      <c r="WSO1641" s="5"/>
      <c r="WSP1641" s="5"/>
      <c r="WSQ1641" s="5"/>
      <c r="WSR1641" s="5"/>
      <c r="WSS1641" s="5"/>
      <c r="WST1641" s="5"/>
      <c r="WSU1641" s="5"/>
      <c r="WSV1641" s="5"/>
      <c r="WSW1641" s="5"/>
      <c r="WSX1641" s="5"/>
      <c r="WSY1641" s="5"/>
      <c r="WSZ1641" s="5"/>
      <c r="WTA1641" s="5"/>
      <c r="WTB1641" s="5"/>
      <c r="WTC1641" s="5"/>
      <c r="WTD1641" s="5"/>
      <c r="WTE1641" s="5"/>
      <c r="WTF1641" s="5"/>
      <c r="WTG1641" s="5"/>
      <c r="WTH1641" s="5"/>
      <c r="WTI1641" s="5"/>
      <c r="WTJ1641" s="5"/>
      <c r="WTK1641" s="5"/>
      <c r="WTL1641" s="5"/>
      <c r="WTM1641" s="5"/>
      <c r="WTN1641" s="5"/>
      <c r="WTO1641" s="5"/>
      <c r="WTP1641" s="5"/>
      <c r="WTQ1641" s="5"/>
      <c r="WTR1641" s="5"/>
      <c r="WTS1641" s="5"/>
      <c r="WTT1641" s="5"/>
      <c r="WTU1641" s="5"/>
      <c r="WTV1641" s="5"/>
      <c r="WTW1641" s="5"/>
      <c r="WTX1641" s="5"/>
      <c r="WTY1641" s="5"/>
      <c r="WTZ1641" s="5"/>
      <c r="WUA1641" s="5"/>
      <c r="WUB1641" s="5"/>
      <c r="WUC1641" s="5"/>
      <c r="WUD1641" s="5"/>
      <c r="WUE1641" s="5"/>
      <c r="WUF1641" s="5"/>
      <c r="WUG1641" s="5"/>
      <c r="WUH1641" s="5"/>
      <c r="WUI1641" s="5"/>
      <c r="WUJ1641" s="5"/>
      <c r="WUK1641" s="5"/>
      <c r="WUL1641" s="5"/>
      <c r="WUM1641" s="5"/>
      <c r="WUN1641" s="5"/>
      <c r="WUO1641" s="5"/>
      <c r="WUP1641" s="5"/>
      <c r="WUQ1641" s="5"/>
      <c r="WUR1641" s="5"/>
      <c r="WUS1641" s="5"/>
      <c r="WUT1641" s="5"/>
      <c r="WUU1641" s="5"/>
      <c r="WUV1641" s="5"/>
      <c r="WUW1641" s="5"/>
      <c r="WUX1641" s="5"/>
      <c r="WUY1641" s="5"/>
      <c r="WUZ1641" s="5"/>
      <c r="WVA1641" s="5"/>
      <c r="WVB1641" s="5"/>
      <c r="WVC1641" s="5"/>
      <c r="WVD1641" s="5"/>
      <c r="WVE1641" s="5"/>
      <c r="WVF1641" s="5"/>
      <c r="WVG1641" s="5"/>
      <c r="WVH1641" s="5"/>
      <c r="WVI1641" s="5"/>
      <c r="WVJ1641" s="5"/>
      <c r="WVK1641" s="5"/>
      <c r="WVL1641" s="5"/>
      <c r="WVM1641" s="5"/>
      <c r="WVN1641" s="5"/>
      <c r="WVO1641" s="5"/>
      <c r="WVP1641" s="5"/>
      <c r="WVQ1641" s="5"/>
      <c r="WVR1641" s="5"/>
      <c r="WVS1641" s="5"/>
      <c r="WVT1641" s="5"/>
      <c r="WVU1641" s="5"/>
      <c r="WVV1641" s="5"/>
      <c r="WVW1641" s="5"/>
      <c r="WVX1641" s="5"/>
      <c r="WVY1641" s="5"/>
      <c r="WVZ1641" s="5"/>
      <c r="WWA1641" s="5"/>
      <c r="WWB1641" s="5"/>
      <c r="WWC1641" s="5"/>
      <c r="WWD1641" s="5"/>
      <c r="WWE1641" s="5"/>
      <c r="WWF1641" s="5"/>
      <c r="WWG1641" s="5"/>
      <c r="WWH1641" s="5"/>
      <c r="WWI1641" s="5"/>
      <c r="WWJ1641" s="5"/>
      <c r="WWK1641" s="5"/>
      <c r="WWL1641" s="5"/>
      <c r="WWM1641" s="5"/>
      <c r="WWN1641" s="5"/>
      <c r="WWO1641" s="5"/>
      <c r="WWP1641" s="5"/>
      <c r="WWQ1641" s="5"/>
      <c r="WWR1641" s="5"/>
      <c r="WWS1641" s="5"/>
      <c r="WWT1641" s="5"/>
      <c r="WWU1641" s="5"/>
      <c r="WWV1641" s="5"/>
      <c r="WWW1641" s="5"/>
      <c r="WWX1641" s="5"/>
      <c r="WWY1641" s="5"/>
      <c r="WWZ1641" s="5"/>
      <c r="WXA1641" s="5"/>
      <c r="WXB1641" s="5"/>
      <c r="WXC1641" s="5"/>
      <c r="WXD1641" s="5"/>
      <c r="WXE1641" s="5"/>
      <c r="WXF1641" s="5"/>
      <c r="WXG1641" s="5"/>
      <c r="WXH1641" s="5"/>
      <c r="WXI1641" s="5"/>
      <c r="WXJ1641" s="5"/>
      <c r="WXK1641" s="5"/>
      <c r="WXL1641" s="5"/>
      <c r="WXM1641" s="5"/>
      <c r="WXN1641" s="5"/>
      <c r="WXO1641" s="5"/>
      <c r="WXP1641" s="5"/>
      <c r="WXQ1641" s="5"/>
      <c r="WXR1641" s="5"/>
      <c r="WXS1641" s="5"/>
      <c r="WXT1641" s="5"/>
      <c r="WXU1641" s="5"/>
      <c r="WXV1641" s="5"/>
      <c r="WXW1641" s="5"/>
      <c r="WXX1641" s="5"/>
      <c r="WXY1641" s="5"/>
      <c r="WXZ1641" s="5"/>
      <c r="WYA1641" s="5"/>
      <c r="WYB1641" s="5"/>
      <c r="WYC1641" s="5"/>
      <c r="WYD1641" s="5"/>
      <c r="WYE1641" s="5"/>
      <c r="WYF1641" s="5"/>
      <c r="WYG1641" s="5"/>
      <c r="WYH1641" s="5"/>
      <c r="WYI1641" s="5"/>
      <c r="WYJ1641" s="5"/>
      <c r="WYK1641" s="5"/>
      <c r="WYL1641" s="5"/>
      <c r="WYM1641" s="5"/>
      <c r="WYN1641" s="5"/>
      <c r="WYO1641" s="5"/>
      <c r="WYP1641" s="5"/>
      <c r="WYQ1641" s="5"/>
      <c r="WYR1641" s="5"/>
      <c r="WYS1641" s="5"/>
      <c r="WYT1641" s="5"/>
      <c r="WYU1641" s="5"/>
      <c r="WYV1641" s="5"/>
      <c r="WYW1641" s="5"/>
      <c r="WYX1641" s="5"/>
      <c r="WYY1641" s="5"/>
      <c r="WYZ1641" s="5"/>
      <c r="WZA1641" s="5"/>
      <c r="WZB1641" s="5"/>
      <c r="WZC1641" s="5"/>
      <c r="WZD1641" s="5"/>
      <c r="WZE1641" s="5"/>
      <c r="WZF1641" s="5"/>
      <c r="WZG1641" s="5"/>
      <c r="WZH1641" s="5"/>
      <c r="WZI1641" s="5"/>
      <c r="WZJ1641" s="5"/>
      <c r="WZK1641" s="5"/>
      <c r="WZL1641" s="5"/>
      <c r="WZM1641" s="5"/>
      <c r="WZN1641" s="5"/>
      <c r="WZO1641" s="5"/>
      <c r="WZP1641" s="5"/>
      <c r="WZQ1641" s="5"/>
      <c r="WZR1641" s="5"/>
      <c r="WZS1641" s="5"/>
      <c r="WZT1641" s="5"/>
      <c r="WZU1641" s="5"/>
      <c r="WZV1641" s="5"/>
      <c r="WZW1641" s="5"/>
      <c r="WZX1641" s="5"/>
      <c r="WZY1641" s="5"/>
      <c r="WZZ1641" s="5"/>
      <c r="XAA1641" s="5"/>
      <c r="XAB1641" s="5"/>
      <c r="XAC1641" s="5"/>
      <c r="XAD1641" s="5"/>
      <c r="XAE1641" s="5"/>
      <c r="XAF1641" s="5"/>
      <c r="XAG1641" s="5"/>
      <c r="XAH1641" s="5"/>
      <c r="XAI1641" s="5"/>
      <c r="XAJ1641" s="5"/>
      <c r="XAK1641" s="5"/>
      <c r="XAL1641" s="5"/>
      <c r="XAM1641" s="5"/>
      <c r="XAN1641" s="5"/>
      <c r="XAO1641" s="5"/>
      <c r="XAP1641" s="5"/>
      <c r="XAQ1641" s="5"/>
      <c r="XAR1641" s="5"/>
      <c r="XAS1641" s="5"/>
      <c r="XAT1641" s="5"/>
      <c r="XAU1641" s="5"/>
      <c r="XAV1641" s="5"/>
      <c r="XAW1641" s="5"/>
      <c r="XAX1641" s="5"/>
      <c r="XAY1641" s="5"/>
      <c r="XAZ1641" s="5"/>
      <c r="XBA1641" s="5"/>
      <c r="XBB1641" s="5"/>
      <c r="XBC1641" s="5"/>
      <c r="XBD1641" s="5"/>
      <c r="XBE1641" s="5"/>
      <c r="XBF1641" s="5"/>
      <c r="XBG1641" s="5"/>
      <c r="XBH1641" s="5"/>
      <c r="XBI1641" s="5"/>
      <c r="XBJ1641" s="5"/>
      <c r="XBK1641" s="5"/>
      <c r="XBL1641" s="5"/>
      <c r="XBM1641" s="5"/>
      <c r="XBN1641" s="5"/>
      <c r="XBO1641" s="5"/>
      <c r="XBP1641" s="5"/>
      <c r="XBQ1641" s="5"/>
      <c r="XBR1641" s="5"/>
      <c r="XBS1641" s="5"/>
      <c r="XBT1641" s="5"/>
      <c r="XBU1641" s="5"/>
      <c r="XBV1641" s="5"/>
      <c r="XBW1641" s="5"/>
      <c r="XBX1641" s="5"/>
      <c r="XBY1641" s="5"/>
      <c r="XBZ1641" s="5"/>
      <c r="XCA1641" s="5"/>
      <c r="XCB1641" s="5"/>
      <c r="XCC1641" s="5"/>
      <c r="XCD1641" s="5"/>
      <c r="XCE1641" s="5"/>
      <c r="XCF1641" s="5"/>
      <c r="XCG1641" s="5"/>
      <c r="XCH1641" s="5"/>
      <c r="XCI1641" s="5"/>
      <c r="XCJ1641" s="5"/>
      <c r="XCK1641" s="5"/>
      <c r="XCL1641" s="5"/>
      <c r="XCM1641" s="5"/>
      <c r="XCN1641" s="5"/>
      <c r="XCO1641" s="5"/>
      <c r="XCP1641" s="5"/>
      <c r="XCQ1641" s="5"/>
      <c r="XCR1641" s="5"/>
      <c r="XCS1641" s="5"/>
      <c r="XCT1641" s="5"/>
      <c r="XCU1641" s="5"/>
      <c r="XCV1641" s="5"/>
      <c r="XCW1641" s="5"/>
      <c r="XCX1641" s="5"/>
      <c r="XCY1641" s="5"/>
      <c r="XCZ1641" s="5"/>
      <c r="XDA1641" s="5"/>
      <c r="XDB1641" s="5"/>
      <c r="XDC1641" s="5"/>
      <c r="XDD1641" s="5"/>
      <c r="XDE1641" s="5"/>
      <c r="XDF1641" s="5"/>
      <c r="XDG1641" s="5"/>
      <c r="XDH1641" s="5"/>
      <c r="XDI1641" s="5"/>
      <c r="XDJ1641" s="5"/>
      <c r="XDK1641" s="5"/>
      <c r="XDL1641" s="5"/>
      <c r="XDM1641" s="5"/>
      <c r="XDN1641" s="5"/>
      <c r="XDO1641" s="5"/>
      <c r="XDP1641" s="5"/>
      <c r="XDQ1641" s="5"/>
      <c r="XDR1641" s="5"/>
      <c r="XDS1641" s="5"/>
      <c r="XDT1641" s="5"/>
      <c r="XDU1641" s="5"/>
      <c r="XDV1641" s="5"/>
      <c r="XDW1641" s="5"/>
      <c r="XDX1641" s="5"/>
      <c r="XDY1641" s="5"/>
      <c r="XDZ1641" s="5"/>
      <c r="XEA1641" s="5"/>
      <c r="XEB1641" s="5"/>
      <c r="XEC1641" s="5"/>
      <c r="XED1641" s="5"/>
      <c r="XEE1641" s="5"/>
      <c r="XEF1641" s="5"/>
      <c r="XEG1641" s="5"/>
      <c r="XEH1641" s="5"/>
      <c r="XEI1641" s="5"/>
      <c r="XEJ1641" s="5"/>
      <c r="XEK1641" s="5"/>
      <c r="XEL1641" s="5"/>
      <c r="XEM1641" s="5"/>
      <c r="XEN1641" s="5"/>
      <c r="XEO1641" s="5"/>
      <c r="XEP1641" s="5"/>
      <c r="XEQ1641" s="5"/>
      <c r="XER1641" s="5"/>
      <c r="XES1641" s="5"/>
      <c r="XET1641" s="5"/>
      <c r="XEU1641" s="5"/>
      <c r="XEV1641" s="5"/>
      <c r="XEW1641" s="5"/>
      <c r="XEX1641" s="5"/>
      <c r="XEY1641" s="5"/>
      <c r="XEZ1641" s="5"/>
      <c r="XFA1641" s="5"/>
    </row>
    <row r="1642" spans="1:16381" s="57" customFormat="1" ht="47.25" x14ac:dyDescent="0.25">
      <c r="A1642" s="6" t="s">
        <v>644</v>
      </c>
      <c r="B1642" s="86" t="s">
        <v>524</v>
      </c>
      <c r="C1642" s="87"/>
      <c r="D1642" s="254">
        <f>D1643+D1673</f>
        <v>178702</v>
      </c>
      <c r="E1642" s="151"/>
      <c r="F1642" s="363"/>
      <c r="G1642" s="331"/>
      <c r="H1642" s="331"/>
      <c r="I1642" s="364"/>
      <c r="J1642" s="296"/>
      <c r="K1642" s="298"/>
      <c r="L1642" s="298"/>
      <c r="M1642" s="332"/>
      <c r="N1642" s="333"/>
      <c r="O1642" s="332"/>
      <c r="P1642" s="332"/>
      <c r="Q1642" s="332"/>
      <c r="R1642" s="332"/>
      <c r="S1642" s="332"/>
      <c r="T1642" s="332"/>
      <c r="U1642" s="332"/>
      <c r="V1642" s="332"/>
      <c r="W1642" s="332"/>
      <c r="X1642" s="332"/>
      <c r="Y1642" s="332"/>
      <c r="Z1642" s="332"/>
      <c r="AA1642" s="332"/>
      <c r="AB1642" s="332"/>
      <c r="AC1642" s="332"/>
      <c r="AD1642" s="332"/>
      <c r="AE1642" s="332"/>
      <c r="AF1642" s="332"/>
      <c r="AG1642" s="332"/>
      <c r="AH1642" s="332"/>
      <c r="AI1642" s="332"/>
      <c r="AJ1642" s="332"/>
    </row>
    <row r="1643" spans="1:16381" s="5" customFormat="1" ht="31.5" x14ac:dyDescent="0.25">
      <c r="A1643" s="146" t="s">
        <v>54</v>
      </c>
      <c r="B1643" s="90" t="s">
        <v>525</v>
      </c>
      <c r="C1643" s="96"/>
      <c r="D1643" s="256">
        <f>D1644+D1649+D1655+D1668+D1663</f>
        <v>171545</v>
      </c>
      <c r="E1643" s="153"/>
      <c r="F1643" s="296"/>
      <c r="G1643" s="297"/>
      <c r="H1643" s="297"/>
      <c r="I1643" s="221"/>
      <c r="J1643" s="296"/>
      <c r="K1643" s="298"/>
      <c r="L1643" s="298"/>
      <c r="M1643" s="298"/>
      <c r="N1643" s="300"/>
      <c r="O1643" s="298"/>
      <c r="P1643" s="298"/>
      <c r="Q1643" s="298"/>
      <c r="R1643" s="298"/>
      <c r="S1643" s="298"/>
      <c r="T1643" s="298"/>
      <c r="U1643" s="298"/>
      <c r="V1643" s="298"/>
      <c r="W1643" s="298"/>
      <c r="X1643" s="298"/>
      <c r="Y1643" s="298"/>
      <c r="Z1643" s="298"/>
      <c r="AA1643" s="298"/>
      <c r="AB1643" s="298"/>
      <c r="AC1643" s="298"/>
      <c r="AD1643" s="298"/>
      <c r="AE1643" s="298"/>
      <c r="AF1643" s="298"/>
      <c r="AG1643" s="298"/>
      <c r="AH1643" s="298"/>
      <c r="AI1643" s="298"/>
      <c r="AJ1643" s="298"/>
    </row>
    <row r="1644" spans="1:16381" s="5" customFormat="1" ht="15.75" x14ac:dyDescent="0.25">
      <c r="A1644" s="146" t="s">
        <v>526</v>
      </c>
      <c r="B1644" s="90" t="s">
        <v>527</v>
      </c>
      <c r="C1644" s="96"/>
      <c r="D1644" s="256">
        <f t="shared" ref="D1644:D1645" si="179">D1645</f>
        <v>23180</v>
      </c>
      <c r="E1644" s="153"/>
      <c r="F1644" s="296"/>
      <c r="G1644" s="297"/>
      <c r="H1644" s="297"/>
      <c r="I1644" s="221"/>
      <c r="J1644" s="296"/>
      <c r="K1644" s="298"/>
      <c r="L1644" s="298"/>
      <c r="M1644" s="298"/>
      <c r="N1644" s="300"/>
      <c r="O1644" s="298"/>
      <c r="P1644" s="298"/>
      <c r="Q1644" s="298"/>
      <c r="R1644" s="298"/>
      <c r="S1644" s="298"/>
      <c r="T1644" s="298"/>
      <c r="U1644" s="298"/>
      <c r="V1644" s="298"/>
      <c r="W1644" s="298"/>
      <c r="X1644" s="298"/>
      <c r="Y1644" s="298"/>
      <c r="Z1644" s="298"/>
      <c r="AA1644" s="298"/>
      <c r="AB1644" s="298"/>
      <c r="AC1644" s="298"/>
      <c r="AD1644" s="298"/>
      <c r="AE1644" s="298"/>
      <c r="AF1644" s="298"/>
      <c r="AG1644" s="298"/>
      <c r="AH1644" s="298"/>
      <c r="AI1644" s="298"/>
      <c r="AJ1644" s="298"/>
    </row>
    <row r="1645" spans="1:16381" s="5" customFormat="1" ht="47.25" x14ac:dyDescent="0.25">
      <c r="A1645" s="9" t="s">
        <v>29</v>
      </c>
      <c r="B1645" s="91" t="s">
        <v>527</v>
      </c>
      <c r="C1645" s="91" t="s">
        <v>30</v>
      </c>
      <c r="D1645" s="259">
        <f t="shared" si="179"/>
        <v>23180</v>
      </c>
      <c r="E1645" s="154"/>
      <c r="F1645" s="296"/>
      <c r="G1645" s="297"/>
      <c r="H1645" s="297"/>
      <c r="I1645" s="221"/>
      <c r="J1645" s="296"/>
      <c r="K1645" s="298"/>
      <c r="L1645" s="298"/>
      <c r="M1645" s="298"/>
      <c r="N1645" s="300"/>
      <c r="O1645" s="298"/>
      <c r="P1645" s="298"/>
      <c r="Q1645" s="298"/>
      <c r="R1645" s="298"/>
      <c r="S1645" s="298"/>
      <c r="T1645" s="298"/>
      <c r="U1645" s="298"/>
      <c r="V1645" s="298"/>
      <c r="W1645" s="298"/>
      <c r="X1645" s="298"/>
      <c r="Y1645" s="298"/>
      <c r="Z1645" s="298"/>
      <c r="AA1645" s="298"/>
      <c r="AB1645" s="298"/>
      <c r="AC1645" s="298"/>
      <c r="AD1645" s="298"/>
      <c r="AE1645" s="298"/>
      <c r="AF1645" s="298"/>
      <c r="AG1645" s="298"/>
      <c r="AH1645" s="298"/>
      <c r="AI1645" s="298"/>
      <c r="AJ1645" s="298"/>
    </row>
    <row r="1646" spans="1:16381" s="5" customFormat="1" ht="15.75" x14ac:dyDescent="0.25">
      <c r="A1646" s="9" t="s">
        <v>32</v>
      </c>
      <c r="B1646" s="91" t="s">
        <v>527</v>
      </c>
      <c r="C1646" s="91" t="s">
        <v>31</v>
      </c>
      <c r="D1646" s="259">
        <f>D1647+D1648</f>
        <v>23180</v>
      </c>
      <c r="E1646" s="154"/>
      <c r="F1646" s="296"/>
      <c r="G1646" s="297"/>
      <c r="H1646" s="297"/>
      <c r="I1646" s="221"/>
      <c r="J1646" s="296"/>
      <c r="K1646" s="298"/>
      <c r="L1646" s="298"/>
      <c r="M1646" s="298"/>
      <c r="N1646" s="300"/>
      <c r="O1646" s="298"/>
      <c r="P1646" s="298"/>
      <c r="Q1646" s="298"/>
      <c r="R1646" s="298"/>
      <c r="S1646" s="298"/>
      <c r="T1646" s="298"/>
      <c r="U1646" s="298"/>
      <c r="V1646" s="298"/>
      <c r="W1646" s="298"/>
      <c r="X1646" s="298"/>
      <c r="Y1646" s="298"/>
      <c r="Z1646" s="298"/>
      <c r="AA1646" s="298"/>
      <c r="AB1646" s="298"/>
      <c r="AC1646" s="298"/>
      <c r="AD1646" s="298"/>
      <c r="AE1646" s="298"/>
      <c r="AF1646" s="298"/>
      <c r="AG1646" s="298"/>
      <c r="AH1646" s="298"/>
      <c r="AI1646" s="298"/>
      <c r="AJ1646" s="298"/>
    </row>
    <row r="1647" spans="1:16381" s="5" customFormat="1" ht="15.75" x14ac:dyDescent="0.25">
      <c r="A1647" s="220" t="s">
        <v>262</v>
      </c>
      <c r="B1647" s="91" t="s">
        <v>527</v>
      </c>
      <c r="C1647" s="91" t="s">
        <v>88</v>
      </c>
      <c r="D1647" s="259">
        <f>20685+143-3025</f>
        <v>17803</v>
      </c>
      <c r="E1647" s="154"/>
      <c r="F1647" s="296"/>
      <c r="G1647" s="297"/>
      <c r="H1647" s="297"/>
      <c r="I1647" s="221"/>
      <c r="J1647" s="296"/>
      <c r="K1647" s="298"/>
      <c r="L1647" s="298"/>
      <c r="M1647" s="298"/>
      <c r="N1647" s="300"/>
      <c r="O1647" s="298"/>
      <c r="P1647" s="298"/>
      <c r="Q1647" s="298"/>
      <c r="R1647" s="298"/>
      <c r="S1647" s="298"/>
      <c r="T1647" s="298"/>
      <c r="U1647" s="298"/>
      <c r="V1647" s="298"/>
      <c r="W1647" s="298"/>
      <c r="X1647" s="298"/>
      <c r="Y1647" s="298"/>
      <c r="Z1647" s="298"/>
      <c r="AA1647" s="298"/>
      <c r="AB1647" s="298"/>
      <c r="AC1647" s="298"/>
      <c r="AD1647" s="298"/>
      <c r="AE1647" s="298"/>
      <c r="AF1647" s="298"/>
      <c r="AG1647" s="298"/>
      <c r="AH1647" s="298"/>
      <c r="AI1647" s="298"/>
      <c r="AJ1647" s="298"/>
    </row>
    <row r="1648" spans="1:16381" s="5" customFormat="1" ht="31.5" x14ac:dyDescent="0.25">
      <c r="A1648" s="220" t="s">
        <v>157</v>
      </c>
      <c r="B1648" s="91" t="s">
        <v>527</v>
      </c>
      <c r="C1648" s="91" t="s">
        <v>156</v>
      </c>
      <c r="D1648" s="259">
        <f>6247+44-914</f>
        <v>5377</v>
      </c>
      <c r="E1648" s="154"/>
      <c r="F1648" s="296"/>
      <c r="G1648" s="297"/>
      <c r="H1648" s="297"/>
      <c r="I1648" s="221"/>
      <c r="J1648" s="296"/>
      <c r="K1648" s="298"/>
      <c r="L1648" s="298"/>
      <c r="M1648" s="298"/>
      <c r="N1648" s="300"/>
      <c r="O1648" s="298"/>
      <c r="P1648" s="298"/>
      <c r="Q1648" s="298"/>
      <c r="R1648" s="298"/>
      <c r="S1648" s="298"/>
      <c r="T1648" s="298"/>
      <c r="U1648" s="298"/>
      <c r="V1648" s="298"/>
      <c r="W1648" s="298"/>
      <c r="X1648" s="298"/>
      <c r="Y1648" s="298"/>
      <c r="Z1648" s="298"/>
      <c r="AA1648" s="298"/>
      <c r="AB1648" s="298"/>
      <c r="AC1648" s="298"/>
      <c r="AD1648" s="298"/>
      <c r="AE1648" s="298"/>
      <c r="AF1648" s="298"/>
      <c r="AG1648" s="298"/>
      <c r="AH1648" s="298"/>
      <c r="AI1648" s="298"/>
      <c r="AJ1648" s="298"/>
    </row>
    <row r="1649" spans="1:36" s="5" customFormat="1" ht="15.75" x14ac:dyDescent="0.25">
      <c r="A1649" s="146" t="s">
        <v>528</v>
      </c>
      <c r="B1649" s="90" t="s">
        <v>529</v>
      </c>
      <c r="C1649" s="96"/>
      <c r="D1649" s="256">
        <f t="shared" ref="D1649:D1650" si="180">D1650</f>
        <v>114948</v>
      </c>
      <c r="E1649" s="153"/>
      <c r="F1649" s="296"/>
      <c r="G1649" s="297"/>
      <c r="H1649" s="297"/>
      <c r="I1649" s="221"/>
      <c r="J1649" s="296"/>
      <c r="K1649" s="298"/>
      <c r="L1649" s="298"/>
      <c r="M1649" s="298"/>
      <c r="N1649" s="300"/>
      <c r="O1649" s="298"/>
      <c r="P1649" s="298"/>
      <c r="Q1649" s="298"/>
      <c r="R1649" s="298"/>
      <c r="S1649" s="298"/>
      <c r="T1649" s="298"/>
      <c r="U1649" s="298"/>
      <c r="V1649" s="298"/>
      <c r="W1649" s="298"/>
      <c r="X1649" s="298"/>
      <c r="Y1649" s="298"/>
      <c r="Z1649" s="298"/>
      <c r="AA1649" s="298"/>
      <c r="AB1649" s="298"/>
      <c r="AC1649" s="298"/>
      <c r="AD1649" s="298"/>
      <c r="AE1649" s="298"/>
      <c r="AF1649" s="298"/>
      <c r="AG1649" s="298"/>
      <c r="AH1649" s="298"/>
      <c r="AI1649" s="298"/>
      <c r="AJ1649" s="298"/>
    </row>
    <row r="1650" spans="1:36" s="5" customFormat="1" ht="47.25" x14ac:dyDescent="0.25">
      <c r="A1650" s="9" t="s">
        <v>29</v>
      </c>
      <c r="B1650" s="91" t="s">
        <v>529</v>
      </c>
      <c r="C1650" s="91" t="s">
        <v>30</v>
      </c>
      <c r="D1650" s="259">
        <f t="shared" si="180"/>
        <v>114948</v>
      </c>
      <c r="E1650" s="154"/>
      <c r="F1650" s="296"/>
      <c r="G1650" s="297"/>
      <c r="H1650" s="297"/>
      <c r="I1650" s="221"/>
      <c r="J1650" s="296"/>
      <c r="K1650" s="298"/>
      <c r="L1650" s="298"/>
      <c r="M1650" s="298"/>
      <c r="N1650" s="300"/>
      <c r="O1650" s="298"/>
      <c r="P1650" s="298"/>
      <c r="Q1650" s="298"/>
      <c r="R1650" s="298"/>
      <c r="S1650" s="298"/>
      <c r="T1650" s="298"/>
      <c r="U1650" s="298"/>
      <c r="V1650" s="298"/>
      <c r="W1650" s="298"/>
      <c r="X1650" s="298"/>
      <c r="Y1650" s="298"/>
      <c r="Z1650" s="298"/>
      <c r="AA1650" s="298"/>
      <c r="AB1650" s="298"/>
      <c r="AC1650" s="298"/>
      <c r="AD1650" s="298"/>
      <c r="AE1650" s="298"/>
      <c r="AF1650" s="298"/>
      <c r="AG1650" s="298"/>
      <c r="AH1650" s="298"/>
      <c r="AI1650" s="298"/>
      <c r="AJ1650" s="298"/>
    </row>
    <row r="1651" spans="1:36" s="5" customFormat="1" ht="15.75" x14ac:dyDescent="0.25">
      <c r="A1651" s="9" t="s">
        <v>32</v>
      </c>
      <c r="B1651" s="91" t="s">
        <v>529</v>
      </c>
      <c r="C1651" s="91" t="s">
        <v>31</v>
      </c>
      <c r="D1651" s="259">
        <f>D1652+D1653+D1654</f>
        <v>114948</v>
      </c>
      <c r="E1651" s="154"/>
      <c r="F1651" s="296"/>
      <c r="G1651" s="297"/>
      <c r="H1651" s="297"/>
      <c r="I1651" s="221"/>
      <c r="J1651" s="296"/>
      <c r="K1651" s="298"/>
      <c r="L1651" s="298"/>
      <c r="M1651" s="298"/>
      <c r="N1651" s="300"/>
      <c r="O1651" s="298"/>
      <c r="P1651" s="298"/>
      <c r="Q1651" s="298"/>
      <c r="R1651" s="298"/>
      <c r="S1651" s="298"/>
      <c r="T1651" s="298"/>
      <c r="U1651" s="298"/>
      <c r="V1651" s="298"/>
      <c r="W1651" s="298"/>
      <c r="X1651" s="298"/>
      <c r="Y1651" s="298"/>
      <c r="Z1651" s="298"/>
      <c r="AA1651" s="298"/>
      <c r="AB1651" s="298"/>
      <c r="AC1651" s="298"/>
      <c r="AD1651" s="298"/>
      <c r="AE1651" s="298"/>
      <c r="AF1651" s="298"/>
      <c r="AG1651" s="298"/>
      <c r="AH1651" s="298"/>
      <c r="AI1651" s="298"/>
      <c r="AJ1651" s="298"/>
    </row>
    <row r="1652" spans="1:36" s="5" customFormat="1" ht="15.75" x14ac:dyDescent="0.25">
      <c r="A1652" s="220" t="s">
        <v>262</v>
      </c>
      <c r="B1652" s="91" t="s">
        <v>529</v>
      </c>
      <c r="C1652" s="91" t="s">
        <v>88</v>
      </c>
      <c r="D1652" s="259">
        <f>83781+1293+3023</f>
        <v>88097</v>
      </c>
      <c r="E1652" s="154"/>
      <c r="F1652" s="296"/>
      <c r="G1652" s="297"/>
      <c r="H1652" s="297"/>
      <c r="I1652" s="221"/>
      <c r="J1652" s="296"/>
      <c r="K1652" s="298"/>
      <c r="L1652" s="298"/>
      <c r="M1652" s="298"/>
      <c r="N1652" s="300"/>
      <c r="O1652" s="298"/>
      <c r="P1652" s="298"/>
      <c r="Q1652" s="298"/>
      <c r="R1652" s="298"/>
      <c r="S1652" s="298"/>
      <c r="T1652" s="298"/>
      <c r="U1652" s="298"/>
      <c r="V1652" s="298"/>
      <c r="W1652" s="298"/>
      <c r="X1652" s="298"/>
      <c r="Y1652" s="298"/>
      <c r="Z1652" s="298"/>
      <c r="AA1652" s="298"/>
      <c r="AB1652" s="298"/>
      <c r="AC1652" s="298"/>
      <c r="AD1652" s="298"/>
      <c r="AE1652" s="298"/>
      <c r="AF1652" s="298"/>
      <c r="AG1652" s="298"/>
      <c r="AH1652" s="298"/>
      <c r="AI1652" s="298"/>
      <c r="AJ1652" s="298"/>
    </row>
    <row r="1653" spans="1:36" s="5" customFormat="1" ht="31.5" x14ac:dyDescent="0.25">
      <c r="A1653" s="220" t="s">
        <v>90</v>
      </c>
      <c r="B1653" s="91" t="s">
        <v>529</v>
      </c>
      <c r="C1653" s="127" t="s">
        <v>89</v>
      </c>
      <c r="D1653" s="259">
        <v>246</v>
      </c>
      <c r="E1653" s="154"/>
      <c r="F1653" s="296"/>
      <c r="G1653" s="297"/>
      <c r="H1653" s="297"/>
      <c r="I1653" s="221"/>
      <c r="J1653" s="296"/>
      <c r="K1653" s="298"/>
      <c r="L1653" s="298"/>
      <c r="M1653" s="298"/>
      <c r="N1653" s="300"/>
      <c r="O1653" s="298"/>
      <c r="P1653" s="298"/>
      <c r="Q1653" s="298"/>
      <c r="R1653" s="298"/>
      <c r="S1653" s="298"/>
      <c r="T1653" s="298"/>
      <c r="U1653" s="298"/>
      <c r="V1653" s="298"/>
      <c r="W1653" s="298"/>
      <c r="X1653" s="298"/>
      <c r="Y1653" s="298"/>
      <c r="Z1653" s="298"/>
      <c r="AA1653" s="298"/>
      <c r="AB1653" s="298"/>
      <c r="AC1653" s="298"/>
      <c r="AD1653" s="298"/>
      <c r="AE1653" s="298"/>
      <c r="AF1653" s="298"/>
      <c r="AG1653" s="298"/>
      <c r="AH1653" s="298"/>
      <c r="AI1653" s="298"/>
      <c r="AJ1653" s="298"/>
    </row>
    <row r="1654" spans="1:36" s="5" customFormat="1" ht="31.5" x14ac:dyDescent="0.25">
      <c r="A1654" s="220" t="s">
        <v>157</v>
      </c>
      <c r="B1654" s="91" t="s">
        <v>529</v>
      </c>
      <c r="C1654" s="127" t="s">
        <v>156</v>
      </c>
      <c r="D1654" s="259">
        <f>25299+390+916</f>
        <v>26605</v>
      </c>
      <c r="E1654" s="154"/>
      <c r="F1654" s="296"/>
      <c r="G1654" s="297"/>
      <c r="H1654" s="297"/>
      <c r="I1654" s="221"/>
      <c r="J1654" s="296"/>
      <c r="K1654" s="298"/>
      <c r="L1654" s="298"/>
      <c r="M1654" s="298"/>
      <c r="N1654" s="300"/>
      <c r="O1654" s="298"/>
      <c r="P1654" s="298"/>
      <c r="Q1654" s="298"/>
      <c r="R1654" s="298"/>
      <c r="S1654" s="298"/>
      <c r="T1654" s="298"/>
      <c r="U1654" s="298"/>
      <c r="V1654" s="298"/>
      <c r="W1654" s="298"/>
      <c r="X1654" s="298"/>
      <c r="Y1654" s="298"/>
      <c r="Z1654" s="298"/>
      <c r="AA1654" s="298"/>
      <c r="AB1654" s="298"/>
      <c r="AC1654" s="298"/>
      <c r="AD1654" s="298"/>
      <c r="AE1654" s="298"/>
      <c r="AF1654" s="298"/>
      <c r="AG1654" s="298"/>
      <c r="AH1654" s="298"/>
      <c r="AI1654" s="298"/>
      <c r="AJ1654" s="298"/>
    </row>
    <row r="1655" spans="1:36" s="5" customFormat="1" ht="15.75" x14ac:dyDescent="0.25">
      <c r="A1655" s="146" t="s">
        <v>530</v>
      </c>
      <c r="B1655" s="90" t="s">
        <v>531</v>
      </c>
      <c r="C1655" s="96"/>
      <c r="D1655" s="256">
        <f>D1656+D1660</f>
        <v>26820</v>
      </c>
      <c r="E1655" s="153"/>
      <c r="F1655" s="296"/>
      <c r="G1655" s="297"/>
      <c r="H1655" s="297"/>
      <c r="I1655" s="221"/>
      <c r="J1655" s="296"/>
      <c r="K1655" s="298"/>
      <c r="L1655" s="298"/>
      <c r="M1655" s="298"/>
      <c r="N1655" s="300"/>
      <c r="O1655" s="298"/>
      <c r="P1655" s="298"/>
      <c r="Q1655" s="298"/>
      <c r="R1655" s="298"/>
      <c r="S1655" s="298"/>
      <c r="T1655" s="298"/>
      <c r="U1655" s="298"/>
      <c r="V1655" s="298"/>
      <c r="W1655" s="298"/>
      <c r="X1655" s="298"/>
      <c r="Y1655" s="298"/>
      <c r="Z1655" s="298"/>
      <c r="AA1655" s="298"/>
      <c r="AB1655" s="298"/>
      <c r="AC1655" s="298"/>
      <c r="AD1655" s="298"/>
      <c r="AE1655" s="298"/>
      <c r="AF1655" s="298"/>
      <c r="AG1655" s="298"/>
      <c r="AH1655" s="298"/>
      <c r="AI1655" s="298"/>
      <c r="AJ1655" s="298"/>
    </row>
    <row r="1656" spans="1:36" s="5" customFormat="1" ht="31.5" x14ac:dyDescent="0.25">
      <c r="A1656" s="220" t="s">
        <v>532</v>
      </c>
      <c r="B1656" s="91" t="s">
        <v>531</v>
      </c>
      <c r="C1656" s="91" t="s">
        <v>15</v>
      </c>
      <c r="D1656" s="259">
        <f>D1657</f>
        <v>25775</v>
      </c>
      <c r="E1656" s="154"/>
      <c r="F1656" s="296"/>
      <c r="G1656" s="297"/>
      <c r="H1656" s="297"/>
      <c r="I1656" s="221"/>
      <c r="J1656" s="296"/>
      <c r="K1656" s="298"/>
      <c r="L1656" s="298"/>
      <c r="M1656" s="298"/>
      <c r="N1656" s="300"/>
      <c r="O1656" s="298"/>
      <c r="P1656" s="298"/>
      <c r="Q1656" s="298"/>
      <c r="R1656" s="298"/>
      <c r="S1656" s="298"/>
      <c r="T1656" s="298"/>
      <c r="U1656" s="298"/>
      <c r="V1656" s="298"/>
      <c r="W1656" s="298"/>
      <c r="X1656" s="298"/>
      <c r="Y1656" s="298"/>
      <c r="Z1656" s="298"/>
      <c r="AA1656" s="298"/>
      <c r="AB1656" s="298"/>
      <c r="AC1656" s="298"/>
      <c r="AD1656" s="298"/>
      <c r="AE1656" s="298"/>
      <c r="AF1656" s="298"/>
      <c r="AG1656" s="298"/>
      <c r="AH1656" s="298"/>
      <c r="AI1656" s="298"/>
      <c r="AJ1656" s="298"/>
    </row>
    <row r="1657" spans="1:36" s="5" customFormat="1" ht="31.5" x14ac:dyDescent="0.25">
      <c r="A1657" s="220" t="s">
        <v>17</v>
      </c>
      <c r="B1657" s="91" t="s">
        <v>531</v>
      </c>
      <c r="C1657" s="91" t="s">
        <v>16</v>
      </c>
      <c r="D1657" s="259">
        <f>D1658+D1659</f>
        <v>25775</v>
      </c>
      <c r="E1657" s="154"/>
      <c r="F1657" s="296"/>
      <c r="G1657" s="297"/>
      <c r="H1657" s="297"/>
      <c r="I1657" s="221"/>
      <c r="J1657" s="296"/>
      <c r="K1657" s="298"/>
      <c r="L1657" s="298"/>
      <c r="M1657" s="298"/>
      <c r="N1657" s="300"/>
      <c r="O1657" s="298"/>
      <c r="P1657" s="298"/>
      <c r="Q1657" s="298"/>
      <c r="R1657" s="298"/>
      <c r="S1657" s="298"/>
      <c r="T1657" s="298"/>
      <c r="U1657" s="298"/>
      <c r="V1657" s="298"/>
      <c r="W1657" s="298"/>
      <c r="X1657" s="298"/>
      <c r="Y1657" s="298"/>
      <c r="Z1657" s="298"/>
      <c r="AA1657" s="298"/>
      <c r="AB1657" s="298"/>
      <c r="AC1657" s="298"/>
      <c r="AD1657" s="298"/>
      <c r="AE1657" s="298"/>
      <c r="AF1657" s="298"/>
      <c r="AG1657" s="298"/>
      <c r="AH1657" s="298"/>
      <c r="AI1657" s="298"/>
      <c r="AJ1657" s="298"/>
    </row>
    <row r="1658" spans="1:36" s="5" customFormat="1" ht="31.5" x14ac:dyDescent="0.25">
      <c r="A1658" s="220" t="s">
        <v>481</v>
      </c>
      <c r="B1658" s="91" t="s">
        <v>531</v>
      </c>
      <c r="C1658" s="127" t="s">
        <v>439</v>
      </c>
      <c r="D1658" s="259">
        <v>9315</v>
      </c>
      <c r="E1658" s="154"/>
      <c r="F1658" s="296"/>
      <c r="G1658" s="297"/>
      <c r="H1658" s="297"/>
      <c r="I1658" s="221"/>
      <c r="J1658" s="296"/>
      <c r="K1658" s="298"/>
      <c r="L1658" s="298"/>
      <c r="M1658" s="298"/>
      <c r="N1658" s="300"/>
      <c r="O1658" s="298"/>
      <c r="P1658" s="298"/>
      <c r="Q1658" s="298"/>
      <c r="R1658" s="298"/>
      <c r="S1658" s="298"/>
      <c r="T1658" s="298"/>
      <c r="U1658" s="298"/>
      <c r="V1658" s="298"/>
      <c r="W1658" s="298"/>
      <c r="X1658" s="298"/>
      <c r="Y1658" s="298"/>
      <c r="Z1658" s="298"/>
      <c r="AA1658" s="298"/>
      <c r="AB1658" s="298"/>
      <c r="AC1658" s="298"/>
      <c r="AD1658" s="298"/>
      <c r="AE1658" s="298"/>
      <c r="AF1658" s="298"/>
      <c r="AG1658" s="298"/>
      <c r="AH1658" s="298"/>
      <c r="AI1658" s="298"/>
      <c r="AJ1658" s="298"/>
    </row>
    <row r="1659" spans="1:36" s="5" customFormat="1" ht="15.75" x14ac:dyDescent="0.25">
      <c r="A1659" s="220" t="s">
        <v>801</v>
      </c>
      <c r="B1659" s="91" t="s">
        <v>531</v>
      </c>
      <c r="C1659" s="127" t="s">
        <v>78</v>
      </c>
      <c r="D1659" s="259">
        <f>19615-3155</f>
        <v>16460</v>
      </c>
      <c r="E1659" s="154"/>
      <c r="F1659" s="296"/>
      <c r="G1659" s="297"/>
      <c r="H1659" s="297"/>
      <c r="I1659" s="221"/>
      <c r="J1659" s="296"/>
      <c r="K1659" s="298"/>
      <c r="L1659" s="298"/>
      <c r="M1659" s="298"/>
      <c r="N1659" s="300"/>
      <c r="O1659" s="298"/>
      <c r="P1659" s="298"/>
      <c r="Q1659" s="298"/>
      <c r="R1659" s="298"/>
      <c r="S1659" s="298"/>
      <c r="T1659" s="298"/>
      <c r="U1659" s="298"/>
      <c r="V1659" s="298"/>
      <c r="W1659" s="298"/>
      <c r="X1659" s="298"/>
      <c r="Y1659" s="298"/>
      <c r="Z1659" s="298"/>
      <c r="AA1659" s="298"/>
      <c r="AB1659" s="298"/>
      <c r="AC1659" s="298"/>
      <c r="AD1659" s="298"/>
      <c r="AE1659" s="298"/>
      <c r="AF1659" s="298"/>
      <c r="AG1659" s="298"/>
      <c r="AH1659" s="298"/>
      <c r="AI1659" s="298"/>
      <c r="AJ1659" s="298"/>
    </row>
    <row r="1660" spans="1:36" s="5" customFormat="1" ht="15.75" x14ac:dyDescent="0.25">
      <c r="A1660" s="220" t="s">
        <v>13</v>
      </c>
      <c r="B1660" s="91" t="s">
        <v>531</v>
      </c>
      <c r="C1660" s="127" t="s">
        <v>14</v>
      </c>
      <c r="D1660" s="264">
        <f t="shared" ref="D1660:D1661" si="181">D1661</f>
        <v>1045</v>
      </c>
      <c r="E1660" s="154"/>
      <c r="F1660" s="296"/>
      <c r="G1660" s="297"/>
      <c r="H1660" s="297"/>
      <c r="I1660" s="221"/>
      <c r="J1660" s="296"/>
      <c r="K1660" s="298"/>
      <c r="L1660" s="298"/>
      <c r="M1660" s="298"/>
      <c r="N1660" s="300"/>
      <c r="O1660" s="298"/>
      <c r="P1660" s="298"/>
      <c r="Q1660" s="298"/>
      <c r="R1660" s="298"/>
      <c r="S1660" s="298"/>
      <c r="T1660" s="298"/>
      <c r="U1660" s="298"/>
      <c r="V1660" s="298"/>
      <c r="W1660" s="298"/>
      <c r="X1660" s="298"/>
      <c r="Y1660" s="298"/>
      <c r="Z1660" s="298"/>
      <c r="AA1660" s="298"/>
      <c r="AB1660" s="298"/>
      <c r="AC1660" s="298"/>
      <c r="AD1660" s="298"/>
      <c r="AE1660" s="298"/>
      <c r="AF1660" s="298"/>
      <c r="AG1660" s="298"/>
      <c r="AH1660" s="298"/>
      <c r="AI1660" s="298"/>
      <c r="AJ1660" s="298"/>
    </row>
    <row r="1661" spans="1:36" s="5" customFormat="1" ht="15.75" x14ac:dyDescent="0.25">
      <c r="A1661" s="9" t="s">
        <v>34</v>
      </c>
      <c r="B1661" s="91" t="s">
        <v>531</v>
      </c>
      <c r="C1661" s="127" t="s">
        <v>33</v>
      </c>
      <c r="D1661" s="264">
        <f t="shared" si="181"/>
        <v>1045</v>
      </c>
      <c r="E1661" s="154"/>
      <c r="F1661" s="296"/>
      <c r="G1661" s="297"/>
      <c r="H1661" s="297"/>
      <c r="I1661" s="221"/>
      <c r="J1661" s="296"/>
      <c r="K1661" s="298"/>
      <c r="L1661" s="298"/>
      <c r="M1661" s="298"/>
      <c r="N1661" s="300"/>
      <c r="O1661" s="298"/>
      <c r="P1661" s="298"/>
      <c r="Q1661" s="298"/>
      <c r="R1661" s="298"/>
      <c r="S1661" s="298"/>
      <c r="T1661" s="298"/>
      <c r="U1661" s="298"/>
      <c r="V1661" s="298"/>
      <c r="W1661" s="298"/>
      <c r="X1661" s="298"/>
      <c r="Y1661" s="298"/>
      <c r="Z1661" s="298"/>
      <c r="AA1661" s="298"/>
      <c r="AB1661" s="298"/>
      <c r="AC1661" s="298"/>
      <c r="AD1661" s="298"/>
      <c r="AE1661" s="298"/>
      <c r="AF1661" s="298"/>
      <c r="AG1661" s="298"/>
      <c r="AH1661" s="298"/>
      <c r="AI1661" s="298"/>
      <c r="AJ1661" s="298"/>
    </row>
    <row r="1662" spans="1:36" s="5" customFormat="1" ht="15.75" x14ac:dyDescent="0.25">
      <c r="A1662" s="220" t="s">
        <v>79</v>
      </c>
      <c r="B1662" s="91" t="s">
        <v>531</v>
      </c>
      <c r="C1662" s="127" t="s">
        <v>80</v>
      </c>
      <c r="D1662" s="264">
        <v>1045</v>
      </c>
      <c r="E1662" s="154"/>
      <c r="F1662" s="296"/>
      <c r="G1662" s="297"/>
      <c r="H1662" s="297"/>
      <c r="I1662" s="221"/>
      <c r="J1662" s="296"/>
      <c r="K1662" s="298"/>
      <c r="L1662" s="298"/>
      <c r="M1662" s="298"/>
      <c r="N1662" s="300"/>
      <c r="O1662" s="298"/>
      <c r="P1662" s="298"/>
      <c r="Q1662" s="298"/>
      <c r="R1662" s="298"/>
      <c r="S1662" s="298"/>
      <c r="T1662" s="298"/>
      <c r="U1662" s="298"/>
      <c r="V1662" s="298"/>
      <c r="W1662" s="298"/>
      <c r="X1662" s="298"/>
      <c r="Y1662" s="298"/>
      <c r="Z1662" s="298"/>
      <c r="AA1662" s="298"/>
      <c r="AB1662" s="298"/>
      <c r="AC1662" s="298"/>
      <c r="AD1662" s="298"/>
      <c r="AE1662" s="298"/>
      <c r="AF1662" s="298"/>
      <c r="AG1662" s="298"/>
      <c r="AH1662" s="298"/>
      <c r="AI1662" s="298"/>
      <c r="AJ1662" s="298"/>
    </row>
    <row r="1663" spans="1:36" s="5" customFormat="1" ht="63" x14ac:dyDescent="0.25">
      <c r="A1663" s="193" t="s">
        <v>1011</v>
      </c>
      <c r="B1663" s="101" t="s">
        <v>835</v>
      </c>
      <c r="C1663" s="95"/>
      <c r="D1663" s="256">
        <f>D1664</f>
        <v>71</v>
      </c>
      <c r="E1663" s="180"/>
      <c r="F1663" s="347"/>
      <c r="G1663" s="297"/>
      <c r="H1663" s="297"/>
      <c r="I1663" s="348"/>
      <c r="J1663" s="296"/>
      <c r="K1663" s="298"/>
      <c r="L1663" s="298"/>
      <c r="M1663" s="298"/>
      <c r="N1663" s="300"/>
      <c r="O1663" s="298"/>
      <c r="P1663" s="298"/>
      <c r="Q1663" s="298"/>
      <c r="R1663" s="298"/>
      <c r="S1663" s="298"/>
      <c r="T1663" s="298"/>
      <c r="U1663" s="298"/>
      <c r="V1663" s="298"/>
      <c r="W1663" s="298"/>
      <c r="X1663" s="298"/>
      <c r="Y1663" s="298"/>
      <c r="Z1663" s="298"/>
      <c r="AA1663" s="298"/>
      <c r="AB1663" s="298"/>
      <c r="AC1663" s="298"/>
      <c r="AD1663" s="298"/>
      <c r="AE1663" s="298"/>
      <c r="AF1663" s="298"/>
      <c r="AG1663" s="298"/>
      <c r="AH1663" s="298"/>
      <c r="AI1663" s="298"/>
      <c r="AJ1663" s="298"/>
    </row>
    <row r="1664" spans="1:36" s="5" customFormat="1" ht="47.25" x14ac:dyDescent="0.25">
      <c r="A1664" s="194" t="s">
        <v>29</v>
      </c>
      <c r="B1664" s="100" t="s">
        <v>835</v>
      </c>
      <c r="C1664" s="100" t="s">
        <v>30</v>
      </c>
      <c r="D1664" s="259">
        <f t="shared" ref="D1664" si="182">D1665</f>
        <v>71</v>
      </c>
      <c r="E1664" s="180"/>
      <c r="F1664" s="347"/>
      <c r="G1664" s="297"/>
      <c r="H1664" s="297"/>
      <c r="I1664" s="348"/>
      <c r="J1664" s="296"/>
      <c r="K1664" s="298"/>
      <c r="L1664" s="298"/>
      <c r="M1664" s="298"/>
      <c r="N1664" s="300"/>
      <c r="O1664" s="298"/>
      <c r="P1664" s="298"/>
      <c r="Q1664" s="298"/>
      <c r="R1664" s="298"/>
      <c r="S1664" s="298"/>
      <c r="T1664" s="298"/>
      <c r="U1664" s="298"/>
      <c r="V1664" s="298"/>
      <c r="W1664" s="298"/>
      <c r="X1664" s="298"/>
      <c r="Y1664" s="298"/>
      <c r="Z1664" s="298"/>
      <c r="AA1664" s="298"/>
      <c r="AB1664" s="298"/>
      <c r="AC1664" s="298"/>
      <c r="AD1664" s="298"/>
      <c r="AE1664" s="298"/>
      <c r="AF1664" s="298"/>
      <c r="AG1664" s="298"/>
      <c r="AH1664" s="298"/>
      <c r="AI1664" s="298"/>
      <c r="AJ1664" s="298"/>
    </row>
    <row r="1665" spans="1:36" s="5" customFormat="1" ht="15.75" x14ac:dyDescent="0.25">
      <c r="A1665" s="194" t="s">
        <v>32</v>
      </c>
      <c r="B1665" s="100" t="s">
        <v>835</v>
      </c>
      <c r="C1665" s="100" t="s">
        <v>31</v>
      </c>
      <c r="D1665" s="259">
        <f>D1666+D1667</f>
        <v>71</v>
      </c>
      <c r="E1665" s="180"/>
      <c r="F1665" s="347"/>
      <c r="G1665" s="297"/>
      <c r="H1665" s="297"/>
      <c r="I1665" s="348"/>
      <c r="J1665" s="296"/>
      <c r="K1665" s="298"/>
      <c r="L1665" s="298"/>
      <c r="M1665" s="298"/>
      <c r="N1665" s="300"/>
      <c r="O1665" s="298"/>
      <c r="P1665" s="298"/>
      <c r="Q1665" s="298"/>
      <c r="R1665" s="298"/>
      <c r="S1665" s="298"/>
      <c r="T1665" s="298"/>
      <c r="U1665" s="298"/>
      <c r="V1665" s="298"/>
      <c r="W1665" s="298"/>
      <c r="X1665" s="298"/>
      <c r="Y1665" s="298"/>
      <c r="Z1665" s="298"/>
      <c r="AA1665" s="298"/>
      <c r="AB1665" s="298"/>
      <c r="AC1665" s="298"/>
      <c r="AD1665" s="298"/>
      <c r="AE1665" s="298"/>
      <c r="AF1665" s="298"/>
      <c r="AG1665" s="298"/>
      <c r="AH1665" s="298"/>
      <c r="AI1665" s="298"/>
      <c r="AJ1665" s="298"/>
    </row>
    <row r="1666" spans="1:36" s="5" customFormat="1" ht="15.75" x14ac:dyDescent="0.25">
      <c r="A1666" s="187" t="s">
        <v>262</v>
      </c>
      <c r="B1666" s="100" t="s">
        <v>835</v>
      </c>
      <c r="C1666" s="100" t="s">
        <v>88</v>
      </c>
      <c r="D1666" s="259">
        <v>54.53</v>
      </c>
      <c r="E1666" s="180"/>
      <c r="F1666" s="347"/>
      <c r="G1666" s="297"/>
      <c r="H1666" s="297"/>
      <c r="I1666" s="348"/>
      <c r="J1666" s="296"/>
      <c r="K1666" s="298"/>
      <c r="L1666" s="298"/>
      <c r="M1666" s="298"/>
      <c r="N1666" s="300"/>
      <c r="O1666" s="298"/>
      <c r="P1666" s="298"/>
      <c r="Q1666" s="298"/>
      <c r="R1666" s="298"/>
      <c r="S1666" s="298"/>
      <c r="T1666" s="298"/>
      <c r="U1666" s="298"/>
      <c r="V1666" s="298"/>
      <c r="W1666" s="298"/>
      <c r="X1666" s="298"/>
      <c r="Y1666" s="298"/>
      <c r="Z1666" s="298"/>
      <c r="AA1666" s="298"/>
      <c r="AB1666" s="298"/>
      <c r="AC1666" s="298"/>
      <c r="AD1666" s="298"/>
      <c r="AE1666" s="298"/>
      <c r="AF1666" s="298"/>
      <c r="AG1666" s="298"/>
      <c r="AH1666" s="298"/>
      <c r="AI1666" s="298"/>
      <c r="AJ1666" s="298"/>
    </row>
    <row r="1667" spans="1:36" s="5" customFormat="1" ht="31.5" x14ac:dyDescent="0.25">
      <c r="A1667" s="187" t="s">
        <v>157</v>
      </c>
      <c r="B1667" s="100" t="s">
        <v>835</v>
      </c>
      <c r="C1667" s="100" t="s">
        <v>156</v>
      </c>
      <c r="D1667" s="259">
        <v>16.47</v>
      </c>
      <c r="E1667" s="180"/>
      <c r="F1667" s="347"/>
      <c r="G1667" s="297"/>
      <c r="H1667" s="297"/>
      <c r="I1667" s="348"/>
      <c r="J1667" s="296"/>
      <c r="K1667" s="298"/>
      <c r="L1667" s="298"/>
      <c r="M1667" s="298"/>
      <c r="N1667" s="300"/>
      <c r="O1667" s="298"/>
      <c r="P1667" s="298"/>
      <c r="Q1667" s="298"/>
      <c r="R1667" s="298"/>
      <c r="S1667" s="298"/>
      <c r="T1667" s="298"/>
      <c r="U1667" s="298"/>
      <c r="V1667" s="298"/>
      <c r="W1667" s="298"/>
      <c r="X1667" s="298"/>
      <c r="Y1667" s="298"/>
      <c r="Z1667" s="298"/>
      <c r="AA1667" s="298"/>
      <c r="AB1667" s="298"/>
      <c r="AC1667" s="298"/>
      <c r="AD1667" s="298"/>
      <c r="AE1667" s="298"/>
      <c r="AF1667" s="298"/>
      <c r="AG1667" s="298"/>
      <c r="AH1667" s="298"/>
      <c r="AI1667" s="298"/>
      <c r="AJ1667" s="298"/>
    </row>
    <row r="1668" spans="1:36" s="5" customFormat="1" ht="47.25" x14ac:dyDescent="0.25">
      <c r="A1668" s="193" t="s">
        <v>929</v>
      </c>
      <c r="B1668" s="101" t="s">
        <v>930</v>
      </c>
      <c r="C1668" s="95"/>
      <c r="D1668" s="256">
        <f>D1669</f>
        <v>6526</v>
      </c>
      <c r="E1668" s="180"/>
      <c r="F1668" s="347"/>
      <c r="G1668" s="297"/>
      <c r="H1668" s="297"/>
      <c r="I1668" s="348"/>
      <c r="J1668" s="296"/>
      <c r="K1668" s="298"/>
      <c r="L1668" s="298"/>
      <c r="M1668" s="298"/>
      <c r="N1668" s="300"/>
      <c r="O1668" s="298"/>
      <c r="P1668" s="298"/>
      <c r="Q1668" s="298"/>
      <c r="R1668" s="298"/>
      <c r="S1668" s="298"/>
      <c r="T1668" s="298"/>
      <c r="U1668" s="298"/>
      <c r="V1668" s="298"/>
      <c r="W1668" s="298"/>
      <c r="X1668" s="298"/>
      <c r="Y1668" s="298"/>
      <c r="Z1668" s="298"/>
      <c r="AA1668" s="298"/>
      <c r="AB1668" s="298"/>
      <c r="AC1668" s="298"/>
      <c r="AD1668" s="298"/>
      <c r="AE1668" s="298"/>
      <c r="AF1668" s="298"/>
      <c r="AG1668" s="298"/>
      <c r="AH1668" s="298"/>
      <c r="AI1668" s="298"/>
      <c r="AJ1668" s="298"/>
    </row>
    <row r="1669" spans="1:36" s="5" customFormat="1" ht="47.25" x14ac:dyDescent="0.25">
      <c r="A1669" s="194" t="s">
        <v>29</v>
      </c>
      <c r="B1669" s="100" t="s">
        <v>930</v>
      </c>
      <c r="C1669" s="100" t="s">
        <v>30</v>
      </c>
      <c r="D1669" s="259">
        <f t="shared" ref="D1669" si="183">D1670</f>
        <v>6526</v>
      </c>
      <c r="E1669" s="180"/>
      <c r="F1669" s="347"/>
      <c r="G1669" s="297"/>
      <c r="H1669" s="297"/>
      <c r="I1669" s="348"/>
      <c r="J1669" s="296"/>
      <c r="K1669" s="298"/>
      <c r="L1669" s="298"/>
      <c r="M1669" s="298"/>
      <c r="N1669" s="300"/>
      <c r="O1669" s="298"/>
      <c r="P1669" s="298"/>
      <c r="Q1669" s="298"/>
      <c r="R1669" s="298"/>
      <c r="S1669" s="298"/>
      <c r="T1669" s="298"/>
      <c r="U1669" s="298"/>
      <c r="V1669" s="298"/>
      <c r="W1669" s="298"/>
      <c r="X1669" s="298"/>
      <c r="Y1669" s="298"/>
      <c r="Z1669" s="298"/>
      <c r="AA1669" s="298"/>
      <c r="AB1669" s="298"/>
      <c r="AC1669" s="298"/>
      <c r="AD1669" s="298"/>
      <c r="AE1669" s="298"/>
      <c r="AF1669" s="298"/>
      <c r="AG1669" s="298"/>
      <c r="AH1669" s="298"/>
      <c r="AI1669" s="298"/>
      <c r="AJ1669" s="298"/>
    </row>
    <row r="1670" spans="1:36" s="5" customFormat="1" ht="15.75" x14ac:dyDescent="0.25">
      <c r="A1670" s="194" t="s">
        <v>32</v>
      </c>
      <c r="B1670" s="100" t="s">
        <v>930</v>
      </c>
      <c r="C1670" s="100" t="s">
        <v>31</v>
      </c>
      <c r="D1670" s="259">
        <f>D1671+D1672</f>
        <v>6526</v>
      </c>
      <c r="E1670" s="180"/>
      <c r="F1670" s="347"/>
      <c r="G1670" s="297"/>
      <c r="H1670" s="297"/>
      <c r="I1670" s="348"/>
      <c r="J1670" s="296"/>
      <c r="K1670" s="298"/>
      <c r="L1670" s="298"/>
      <c r="M1670" s="298"/>
      <c r="N1670" s="300"/>
      <c r="O1670" s="298"/>
      <c r="P1670" s="298"/>
      <c r="Q1670" s="298"/>
      <c r="R1670" s="298"/>
      <c r="S1670" s="298"/>
      <c r="T1670" s="298"/>
      <c r="U1670" s="298"/>
      <c r="V1670" s="298"/>
      <c r="W1670" s="298"/>
      <c r="X1670" s="298"/>
      <c r="Y1670" s="298"/>
      <c r="Z1670" s="298"/>
      <c r="AA1670" s="298"/>
      <c r="AB1670" s="298"/>
      <c r="AC1670" s="298"/>
      <c r="AD1670" s="298"/>
      <c r="AE1670" s="298"/>
      <c r="AF1670" s="298"/>
      <c r="AG1670" s="298"/>
      <c r="AH1670" s="298"/>
      <c r="AI1670" s="298"/>
      <c r="AJ1670" s="298"/>
    </row>
    <row r="1671" spans="1:36" s="5" customFormat="1" ht="15.75" x14ac:dyDescent="0.25">
      <c r="A1671" s="187" t="s">
        <v>262</v>
      </c>
      <c r="B1671" s="100" t="s">
        <v>930</v>
      </c>
      <c r="C1671" s="100" t="s">
        <v>88</v>
      </c>
      <c r="D1671" s="259">
        <v>5012</v>
      </c>
      <c r="E1671" s="180"/>
      <c r="F1671" s="347"/>
      <c r="G1671" s="297"/>
      <c r="H1671" s="297"/>
      <c r="I1671" s="348"/>
      <c r="J1671" s="296"/>
      <c r="K1671" s="298"/>
      <c r="L1671" s="298"/>
      <c r="M1671" s="298"/>
      <c r="N1671" s="300"/>
      <c r="O1671" s="298"/>
      <c r="P1671" s="298"/>
      <c r="Q1671" s="298"/>
      <c r="R1671" s="298"/>
      <c r="S1671" s="298"/>
      <c r="T1671" s="298"/>
      <c r="U1671" s="298"/>
      <c r="V1671" s="298"/>
      <c r="W1671" s="298"/>
      <c r="X1671" s="298"/>
      <c r="Y1671" s="298"/>
      <c r="Z1671" s="298"/>
      <c r="AA1671" s="298"/>
      <c r="AB1671" s="298"/>
      <c r="AC1671" s="298"/>
      <c r="AD1671" s="298"/>
      <c r="AE1671" s="298"/>
      <c r="AF1671" s="298"/>
      <c r="AG1671" s="298"/>
      <c r="AH1671" s="298"/>
      <c r="AI1671" s="298"/>
      <c r="AJ1671" s="298"/>
    </row>
    <row r="1672" spans="1:36" s="5" customFormat="1" ht="31.5" x14ac:dyDescent="0.25">
      <c r="A1672" s="187" t="s">
        <v>157</v>
      </c>
      <c r="B1672" s="100" t="s">
        <v>930</v>
      </c>
      <c r="C1672" s="100" t="s">
        <v>156</v>
      </c>
      <c r="D1672" s="259">
        <v>1514</v>
      </c>
      <c r="E1672" s="180"/>
      <c r="F1672" s="347"/>
      <c r="G1672" s="297"/>
      <c r="H1672" s="297"/>
      <c r="I1672" s="348"/>
      <c r="J1672" s="296"/>
      <c r="K1672" s="298"/>
      <c r="L1672" s="298"/>
      <c r="M1672" s="298"/>
      <c r="N1672" s="300"/>
      <c r="O1672" s="298"/>
      <c r="P1672" s="298"/>
      <c r="Q1672" s="298"/>
      <c r="R1672" s="298"/>
      <c r="S1672" s="298"/>
      <c r="T1672" s="298"/>
      <c r="U1672" s="298"/>
      <c r="V1672" s="298"/>
      <c r="W1672" s="298"/>
      <c r="X1672" s="298"/>
      <c r="Y1672" s="298"/>
      <c r="Z1672" s="298"/>
      <c r="AA1672" s="298"/>
      <c r="AB1672" s="298"/>
      <c r="AC1672" s="298"/>
      <c r="AD1672" s="298"/>
      <c r="AE1672" s="298"/>
      <c r="AF1672" s="298"/>
      <c r="AG1672" s="298"/>
      <c r="AH1672" s="298"/>
      <c r="AI1672" s="298"/>
      <c r="AJ1672" s="298"/>
    </row>
    <row r="1673" spans="1:36" s="5" customFormat="1" ht="63" x14ac:dyDescent="0.25">
      <c r="A1673" s="193" t="s">
        <v>1012</v>
      </c>
      <c r="B1673" s="101" t="s">
        <v>836</v>
      </c>
      <c r="C1673" s="95"/>
      <c r="D1673" s="256">
        <f>D1674</f>
        <v>7157</v>
      </c>
      <c r="E1673" s="180"/>
      <c r="F1673" s="347"/>
      <c r="G1673" s="297"/>
      <c r="H1673" s="297"/>
      <c r="I1673" s="348"/>
      <c r="J1673" s="296"/>
      <c r="K1673" s="298"/>
      <c r="L1673" s="298"/>
      <c r="M1673" s="298"/>
      <c r="N1673" s="300"/>
      <c r="O1673" s="298"/>
      <c r="P1673" s="298"/>
      <c r="Q1673" s="298"/>
      <c r="R1673" s="298"/>
      <c r="S1673" s="298"/>
      <c r="T1673" s="298"/>
      <c r="U1673" s="298"/>
      <c r="V1673" s="298"/>
      <c r="W1673" s="298"/>
      <c r="X1673" s="298"/>
      <c r="Y1673" s="298"/>
      <c r="Z1673" s="298"/>
      <c r="AA1673" s="298"/>
      <c r="AB1673" s="298"/>
      <c r="AC1673" s="298"/>
      <c r="AD1673" s="298"/>
      <c r="AE1673" s="298"/>
      <c r="AF1673" s="298"/>
      <c r="AG1673" s="298"/>
      <c r="AH1673" s="298"/>
      <c r="AI1673" s="298"/>
      <c r="AJ1673" s="298"/>
    </row>
    <row r="1674" spans="1:36" s="5" customFormat="1" ht="47.25" x14ac:dyDescent="0.25">
      <c r="A1674" s="194" t="s">
        <v>29</v>
      </c>
      <c r="B1674" s="100" t="s">
        <v>836</v>
      </c>
      <c r="C1674" s="100" t="s">
        <v>30</v>
      </c>
      <c r="D1674" s="259">
        <f t="shared" ref="D1674" si="184">D1675</f>
        <v>7157</v>
      </c>
      <c r="E1674" s="180"/>
      <c r="F1674" s="347"/>
      <c r="G1674" s="297"/>
      <c r="H1674" s="297"/>
      <c r="I1674" s="348"/>
      <c r="J1674" s="296"/>
      <c r="K1674" s="298"/>
      <c r="L1674" s="298"/>
      <c r="M1674" s="298"/>
      <c r="N1674" s="300"/>
      <c r="O1674" s="298"/>
      <c r="P1674" s="298"/>
      <c r="Q1674" s="298"/>
      <c r="R1674" s="298"/>
      <c r="S1674" s="298"/>
      <c r="T1674" s="298"/>
      <c r="U1674" s="298"/>
      <c r="V1674" s="298"/>
      <c r="W1674" s="298"/>
      <c r="X1674" s="298"/>
      <c r="Y1674" s="298"/>
      <c r="Z1674" s="298"/>
      <c r="AA1674" s="298"/>
      <c r="AB1674" s="298"/>
      <c r="AC1674" s="298"/>
      <c r="AD1674" s="298"/>
      <c r="AE1674" s="298"/>
      <c r="AF1674" s="298"/>
      <c r="AG1674" s="298"/>
      <c r="AH1674" s="298"/>
      <c r="AI1674" s="298"/>
      <c r="AJ1674" s="298"/>
    </row>
    <row r="1675" spans="1:36" s="5" customFormat="1" ht="15.75" x14ac:dyDescent="0.25">
      <c r="A1675" s="194" t="s">
        <v>32</v>
      </c>
      <c r="B1675" s="100" t="s">
        <v>836</v>
      </c>
      <c r="C1675" s="100" t="s">
        <v>31</v>
      </c>
      <c r="D1675" s="259">
        <f>D1676+D1677</f>
        <v>7157</v>
      </c>
      <c r="E1675" s="180"/>
      <c r="F1675" s="347"/>
      <c r="G1675" s="297"/>
      <c r="H1675" s="297"/>
      <c r="I1675" s="348"/>
      <c r="J1675" s="296"/>
      <c r="K1675" s="298"/>
      <c r="L1675" s="298"/>
      <c r="M1675" s="298"/>
      <c r="N1675" s="300"/>
      <c r="O1675" s="298"/>
      <c r="P1675" s="298"/>
      <c r="Q1675" s="298"/>
      <c r="R1675" s="298"/>
      <c r="S1675" s="298"/>
      <c r="T1675" s="298"/>
      <c r="U1675" s="298"/>
      <c r="V1675" s="298"/>
      <c r="W1675" s="298"/>
      <c r="X1675" s="298"/>
      <c r="Y1675" s="298"/>
      <c r="Z1675" s="298"/>
      <c r="AA1675" s="298"/>
      <c r="AB1675" s="298"/>
      <c r="AC1675" s="298"/>
      <c r="AD1675" s="298"/>
      <c r="AE1675" s="298"/>
      <c r="AF1675" s="298"/>
      <c r="AG1675" s="298"/>
      <c r="AH1675" s="298"/>
      <c r="AI1675" s="298"/>
      <c r="AJ1675" s="298"/>
    </row>
    <row r="1676" spans="1:36" s="5" customFormat="1" ht="15.75" x14ac:dyDescent="0.25">
      <c r="A1676" s="187" t="s">
        <v>262</v>
      </c>
      <c r="B1676" s="100" t="s">
        <v>836</v>
      </c>
      <c r="C1676" s="100" t="s">
        <v>88</v>
      </c>
      <c r="D1676" s="259">
        <v>5496.93</v>
      </c>
      <c r="E1676" s="180"/>
      <c r="F1676" s="347"/>
      <c r="G1676" s="297"/>
      <c r="H1676" s="297"/>
      <c r="I1676" s="348"/>
      <c r="J1676" s="296"/>
      <c r="K1676" s="298"/>
      <c r="L1676" s="298"/>
      <c r="M1676" s="298"/>
      <c r="N1676" s="300"/>
      <c r="O1676" s="298"/>
      <c r="P1676" s="298"/>
      <c r="Q1676" s="298"/>
      <c r="R1676" s="298"/>
      <c r="S1676" s="298"/>
      <c r="T1676" s="298"/>
      <c r="U1676" s="298"/>
      <c r="V1676" s="298"/>
      <c r="W1676" s="298"/>
      <c r="X1676" s="298"/>
      <c r="Y1676" s="298"/>
      <c r="Z1676" s="298"/>
      <c r="AA1676" s="298"/>
      <c r="AB1676" s="298"/>
      <c r="AC1676" s="298"/>
      <c r="AD1676" s="298"/>
      <c r="AE1676" s="298"/>
      <c r="AF1676" s="298"/>
      <c r="AG1676" s="298"/>
      <c r="AH1676" s="298"/>
      <c r="AI1676" s="298"/>
      <c r="AJ1676" s="298"/>
    </row>
    <row r="1677" spans="1:36" s="5" customFormat="1" ht="31.5" x14ac:dyDescent="0.25">
      <c r="A1677" s="187" t="s">
        <v>157</v>
      </c>
      <c r="B1677" s="100" t="s">
        <v>836</v>
      </c>
      <c r="C1677" s="100" t="s">
        <v>156</v>
      </c>
      <c r="D1677" s="259">
        <v>1660.07</v>
      </c>
      <c r="E1677" s="180"/>
      <c r="F1677" s="347"/>
      <c r="G1677" s="297"/>
      <c r="H1677" s="297"/>
      <c r="I1677" s="348"/>
      <c r="J1677" s="296"/>
      <c r="K1677" s="298"/>
      <c r="L1677" s="298"/>
      <c r="M1677" s="298"/>
      <c r="N1677" s="300"/>
      <c r="O1677" s="298"/>
      <c r="P1677" s="298"/>
      <c r="Q1677" s="298"/>
      <c r="R1677" s="298"/>
      <c r="S1677" s="298"/>
      <c r="T1677" s="298"/>
      <c r="U1677" s="298"/>
      <c r="V1677" s="298"/>
      <c r="W1677" s="298"/>
      <c r="X1677" s="298"/>
      <c r="Y1677" s="298"/>
      <c r="Z1677" s="298"/>
      <c r="AA1677" s="298"/>
      <c r="AB1677" s="298"/>
      <c r="AC1677" s="298"/>
      <c r="AD1677" s="298"/>
      <c r="AE1677" s="298"/>
      <c r="AF1677" s="298"/>
      <c r="AG1677" s="298"/>
      <c r="AH1677" s="298"/>
      <c r="AI1677" s="298"/>
      <c r="AJ1677" s="298"/>
    </row>
    <row r="1678" spans="1:36" s="5" customFormat="1" ht="63" x14ac:dyDescent="0.25">
      <c r="A1678" s="144" t="s">
        <v>834</v>
      </c>
      <c r="B1678" s="111" t="s">
        <v>837</v>
      </c>
      <c r="C1678" s="79"/>
      <c r="D1678" s="254">
        <f>D1679+D1683</f>
        <v>1600</v>
      </c>
      <c r="E1678" s="180"/>
      <c r="F1678" s="347"/>
      <c r="G1678" s="297"/>
      <c r="H1678" s="297"/>
      <c r="I1678" s="348"/>
      <c r="J1678" s="296"/>
      <c r="K1678" s="298"/>
      <c r="L1678" s="298"/>
      <c r="M1678" s="298"/>
      <c r="N1678" s="300"/>
      <c r="O1678" s="298"/>
      <c r="P1678" s="298"/>
      <c r="Q1678" s="298"/>
      <c r="R1678" s="298"/>
      <c r="S1678" s="298"/>
      <c r="T1678" s="298"/>
      <c r="U1678" s="298"/>
      <c r="V1678" s="298"/>
      <c r="W1678" s="298"/>
      <c r="X1678" s="298"/>
      <c r="Y1678" s="298"/>
      <c r="Z1678" s="298"/>
      <c r="AA1678" s="298"/>
      <c r="AB1678" s="298"/>
      <c r="AC1678" s="298"/>
      <c r="AD1678" s="298"/>
      <c r="AE1678" s="298"/>
      <c r="AF1678" s="298"/>
      <c r="AG1678" s="298"/>
      <c r="AH1678" s="298"/>
      <c r="AI1678" s="298"/>
      <c r="AJ1678" s="298"/>
    </row>
    <row r="1679" spans="1:36" s="5" customFormat="1" ht="78.75" x14ac:dyDescent="0.25">
      <c r="A1679" s="193" t="s">
        <v>1010</v>
      </c>
      <c r="B1679" s="101" t="s">
        <v>931</v>
      </c>
      <c r="C1679" s="95"/>
      <c r="D1679" s="256">
        <f>D1680</f>
        <v>611</v>
      </c>
      <c r="E1679" s="180"/>
      <c r="F1679" s="347"/>
      <c r="G1679" s="297"/>
      <c r="H1679" s="297"/>
      <c r="I1679" s="348"/>
      <c r="J1679" s="296"/>
      <c r="K1679" s="298"/>
      <c r="L1679" s="298"/>
      <c r="M1679" s="298"/>
      <c r="N1679" s="300"/>
      <c r="O1679" s="298"/>
      <c r="P1679" s="298"/>
      <c r="Q1679" s="298"/>
      <c r="R1679" s="298"/>
      <c r="S1679" s="298"/>
      <c r="T1679" s="298"/>
      <c r="U1679" s="298"/>
      <c r="V1679" s="298"/>
      <c r="W1679" s="298"/>
      <c r="X1679" s="298"/>
      <c r="Y1679" s="298"/>
      <c r="Z1679" s="298"/>
      <c r="AA1679" s="298"/>
      <c r="AB1679" s="298"/>
      <c r="AC1679" s="298"/>
      <c r="AD1679" s="298"/>
      <c r="AE1679" s="298"/>
      <c r="AF1679" s="298"/>
      <c r="AG1679" s="298"/>
      <c r="AH1679" s="298"/>
      <c r="AI1679" s="298"/>
      <c r="AJ1679" s="298"/>
    </row>
    <row r="1680" spans="1:36" s="5" customFormat="1" ht="31.5" x14ac:dyDescent="0.25">
      <c r="A1680" s="187" t="s">
        <v>532</v>
      </c>
      <c r="B1680" s="100" t="s">
        <v>931</v>
      </c>
      <c r="C1680" s="100" t="s">
        <v>15</v>
      </c>
      <c r="D1680" s="259">
        <f>D1681</f>
        <v>611</v>
      </c>
      <c r="E1680" s="180"/>
      <c r="F1680" s="347"/>
      <c r="G1680" s="297"/>
      <c r="H1680" s="297"/>
      <c r="I1680" s="348"/>
      <c r="J1680" s="296"/>
      <c r="K1680" s="298"/>
      <c r="L1680" s="298"/>
      <c r="M1680" s="298"/>
      <c r="N1680" s="300"/>
      <c r="O1680" s="298"/>
      <c r="P1680" s="298"/>
      <c r="Q1680" s="298"/>
      <c r="R1680" s="298"/>
      <c r="S1680" s="298"/>
      <c r="T1680" s="298"/>
      <c r="U1680" s="298"/>
      <c r="V1680" s="298"/>
      <c r="W1680" s="298"/>
      <c r="X1680" s="298"/>
      <c r="Y1680" s="298"/>
      <c r="Z1680" s="298"/>
      <c r="AA1680" s="298"/>
      <c r="AB1680" s="298"/>
      <c r="AC1680" s="298"/>
      <c r="AD1680" s="298"/>
      <c r="AE1680" s="298"/>
      <c r="AF1680" s="298"/>
      <c r="AG1680" s="298"/>
      <c r="AH1680" s="298"/>
      <c r="AI1680" s="298"/>
      <c r="AJ1680" s="298"/>
    </row>
    <row r="1681" spans="1:36 16381:16381" s="5" customFormat="1" ht="31.5" x14ac:dyDescent="0.25">
      <c r="A1681" s="187" t="s">
        <v>17</v>
      </c>
      <c r="B1681" s="100" t="s">
        <v>931</v>
      </c>
      <c r="C1681" s="100" t="s">
        <v>16</v>
      </c>
      <c r="D1681" s="259">
        <f>D1682</f>
        <v>611</v>
      </c>
      <c r="E1681" s="180"/>
      <c r="F1681" s="347"/>
      <c r="G1681" s="297"/>
      <c r="H1681" s="297"/>
      <c r="I1681" s="348"/>
      <c r="J1681" s="296"/>
      <c r="K1681" s="298"/>
      <c r="L1681" s="298"/>
      <c r="M1681" s="298"/>
      <c r="N1681" s="300"/>
      <c r="O1681" s="298"/>
      <c r="P1681" s="298"/>
      <c r="Q1681" s="298"/>
      <c r="R1681" s="298"/>
      <c r="S1681" s="298"/>
      <c r="T1681" s="298"/>
      <c r="U1681" s="298"/>
      <c r="V1681" s="298"/>
      <c r="W1681" s="298"/>
      <c r="X1681" s="298"/>
      <c r="Y1681" s="298"/>
      <c r="Z1681" s="298"/>
      <c r="AA1681" s="298"/>
      <c r="AB1681" s="298"/>
      <c r="AC1681" s="298"/>
      <c r="AD1681" s="298"/>
      <c r="AE1681" s="298"/>
      <c r="AF1681" s="298"/>
      <c r="AG1681" s="298"/>
      <c r="AH1681" s="298"/>
      <c r="AI1681" s="298"/>
      <c r="AJ1681" s="298"/>
    </row>
    <row r="1682" spans="1:36 16381:16381" s="5" customFormat="1" ht="39" customHeight="1" x14ac:dyDescent="0.25">
      <c r="A1682" s="187" t="s">
        <v>481</v>
      </c>
      <c r="B1682" s="100" t="s">
        <v>931</v>
      </c>
      <c r="C1682" s="97" t="s">
        <v>439</v>
      </c>
      <c r="D1682" s="259">
        <v>611</v>
      </c>
      <c r="E1682" s="180"/>
      <c r="F1682" s="347"/>
      <c r="G1682" s="297"/>
      <c r="H1682" s="297"/>
      <c r="I1682" s="348"/>
      <c r="J1682" s="296"/>
      <c r="K1682" s="298"/>
      <c r="L1682" s="298"/>
      <c r="M1682" s="298"/>
      <c r="N1682" s="300"/>
      <c r="O1682" s="298"/>
      <c r="P1682" s="298"/>
      <c r="Q1682" s="298"/>
      <c r="R1682" s="298"/>
      <c r="S1682" s="298"/>
      <c r="T1682" s="298"/>
      <c r="U1682" s="298"/>
      <c r="V1682" s="298"/>
      <c r="W1682" s="298"/>
      <c r="X1682" s="298"/>
      <c r="Y1682" s="298"/>
      <c r="Z1682" s="298"/>
      <c r="AA1682" s="298"/>
      <c r="AB1682" s="298"/>
      <c r="AC1682" s="298"/>
      <c r="AD1682" s="298"/>
      <c r="AE1682" s="298"/>
      <c r="AF1682" s="298"/>
      <c r="AG1682" s="298"/>
      <c r="AH1682" s="298"/>
      <c r="AI1682" s="298"/>
      <c r="AJ1682" s="298"/>
    </row>
    <row r="1683" spans="1:36 16381:16381" s="5" customFormat="1" ht="78.75" x14ac:dyDescent="0.25">
      <c r="A1683" s="193" t="s">
        <v>1009</v>
      </c>
      <c r="B1683" s="101" t="s">
        <v>838</v>
      </c>
      <c r="C1683" s="95"/>
      <c r="D1683" s="256">
        <f>D1684</f>
        <v>989</v>
      </c>
      <c r="E1683" s="180"/>
      <c r="F1683" s="347"/>
      <c r="G1683" s="297"/>
      <c r="H1683" s="297"/>
      <c r="I1683" s="348"/>
      <c r="J1683" s="296"/>
      <c r="K1683" s="298"/>
      <c r="L1683" s="298"/>
      <c r="M1683" s="298"/>
      <c r="N1683" s="300"/>
      <c r="O1683" s="298"/>
      <c r="P1683" s="298"/>
      <c r="Q1683" s="298"/>
      <c r="R1683" s="298"/>
      <c r="S1683" s="298"/>
      <c r="T1683" s="298"/>
      <c r="U1683" s="298"/>
      <c r="V1683" s="298"/>
      <c r="W1683" s="298"/>
      <c r="X1683" s="298"/>
      <c r="Y1683" s="298"/>
      <c r="Z1683" s="298"/>
      <c r="AA1683" s="298"/>
      <c r="AB1683" s="298"/>
      <c r="AC1683" s="298"/>
      <c r="AD1683" s="298"/>
      <c r="AE1683" s="298"/>
      <c r="AF1683" s="298"/>
      <c r="AG1683" s="298"/>
      <c r="AH1683" s="298"/>
      <c r="AI1683" s="298"/>
      <c r="AJ1683" s="298"/>
    </row>
    <row r="1684" spans="1:36 16381:16381" s="5" customFormat="1" ht="31.5" x14ac:dyDescent="0.25">
      <c r="A1684" s="187" t="s">
        <v>532</v>
      </c>
      <c r="B1684" s="100" t="s">
        <v>838</v>
      </c>
      <c r="C1684" s="100" t="s">
        <v>15</v>
      </c>
      <c r="D1684" s="259">
        <f>D1685</f>
        <v>989</v>
      </c>
      <c r="E1684" s="180"/>
      <c r="F1684" s="347"/>
      <c r="G1684" s="297"/>
      <c r="H1684" s="297"/>
      <c r="I1684" s="348"/>
      <c r="J1684" s="296"/>
      <c r="K1684" s="298"/>
      <c r="L1684" s="298"/>
      <c r="M1684" s="298"/>
      <c r="N1684" s="300"/>
      <c r="O1684" s="298"/>
      <c r="P1684" s="298"/>
      <c r="Q1684" s="298"/>
      <c r="R1684" s="298"/>
      <c r="S1684" s="298"/>
      <c r="T1684" s="298"/>
      <c r="U1684" s="298"/>
      <c r="V1684" s="298"/>
      <c r="W1684" s="298"/>
      <c r="X1684" s="298"/>
      <c r="Y1684" s="298"/>
      <c r="Z1684" s="298"/>
      <c r="AA1684" s="298"/>
      <c r="AB1684" s="298"/>
      <c r="AC1684" s="298"/>
      <c r="AD1684" s="298"/>
      <c r="AE1684" s="298"/>
      <c r="AF1684" s="298"/>
      <c r="AG1684" s="298"/>
      <c r="AH1684" s="298"/>
      <c r="AI1684" s="298"/>
      <c r="AJ1684" s="298"/>
    </row>
    <row r="1685" spans="1:36 16381:16381" s="5" customFormat="1" ht="31.5" x14ac:dyDescent="0.25">
      <c r="A1685" s="187" t="s">
        <v>17</v>
      </c>
      <c r="B1685" s="100" t="s">
        <v>838</v>
      </c>
      <c r="C1685" s="100" t="s">
        <v>16</v>
      </c>
      <c r="D1685" s="259">
        <f>D1686</f>
        <v>989</v>
      </c>
      <c r="E1685" s="180"/>
      <c r="F1685" s="347"/>
      <c r="G1685" s="297"/>
      <c r="H1685" s="297"/>
      <c r="I1685" s="348"/>
      <c r="J1685" s="296"/>
      <c r="K1685" s="298"/>
      <c r="L1685" s="298"/>
      <c r="M1685" s="298"/>
      <c r="N1685" s="300"/>
      <c r="O1685" s="298"/>
      <c r="P1685" s="298"/>
      <c r="Q1685" s="298"/>
      <c r="R1685" s="298"/>
      <c r="S1685" s="298"/>
      <c r="T1685" s="298"/>
      <c r="U1685" s="298"/>
      <c r="V1685" s="298"/>
      <c r="W1685" s="298"/>
      <c r="X1685" s="298"/>
      <c r="Y1685" s="298"/>
      <c r="Z1685" s="298"/>
      <c r="AA1685" s="298"/>
      <c r="AB1685" s="298"/>
      <c r="AC1685" s="298"/>
      <c r="AD1685" s="298"/>
      <c r="AE1685" s="298"/>
      <c r="AF1685" s="298"/>
      <c r="AG1685" s="298"/>
      <c r="AH1685" s="298"/>
      <c r="AI1685" s="298"/>
      <c r="AJ1685" s="298"/>
    </row>
    <row r="1686" spans="1:36 16381:16381" s="5" customFormat="1" ht="30" customHeight="1" x14ac:dyDescent="0.25">
      <c r="A1686" s="187" t="s">
        <v>481</v>
      </c>
      <c r="B1686" s="100" t="s">
        <v>838</v>
      </c>
      <c r="C1686" s="97" t="s">
        <v>439</v>
      </c>
      <c r="D1686" s="259">
        <v>989</v>
      </c>
      <c r="E1686" s="180"/>
      <c r="F1686" s="347"/>
      <c r="G1686" s="297"/>
      <c r="H1686" s="297"/>
      <c r="I1686" s="348"/>
      <c r="J1686" s="296"/>
      <c r="K1686" s="298"/>
      <c r="L1686" s="298"/>
      <c r="M1686" s="298"/>
      <c r="N1686" s="300"/>
      <c r="O1686" s="298"/>
      <c r="P1686" s="298"/>
      <c r="Q1686" s="298"/>
      <c r="R1686" s="298"/>
      <c r="S1686" s="298"/>
      <c r="T1686" s="298"/>
      <c r="U1686" s="298"/>
      <c r="V1686" s="298"/>
      <c r="W1686" s="298"/>
      <c r="X1686" s="298"/>
      <c r="Y1686" s="298"/>
      <c r="Z1686" s="298"/>
      <c r="AA1686" s="298"/>
      <c r="AB1686" s="298"/>
      <c r="AC1686" s="298"/>
      <c r="AD1686" s="298"/>
      <c r="AE1686" s="298"/>
      <c r="AF1686" s="298"/>
      <c r="AG1686" s="298"/>
      <c r="AH1686" s="298"/>
      <c r="AI1686" s="298"/>
      <c r="AJ1686" s="298"/>
    </row>
    <row r="1687" spans="1:36 16381:16381" s="5" customFormat="1" ht="63" x14ac:dyDescent="0.25">
      <c r="A1687" s="6" t="s">
        <v>772</v>
      </c>
      <c r="B1687" s="86" t="s">
        <v>519</v>
      </c>
      <c r="C1687" s="118"/>
      <c r="D1687" s="254">
        <f t="shared" ref="D1687:D1691" si="185">D1688</f>
        <v>24452</v>
      </c>
      <c r="E1687" s="297"/>
      <c r="F1687" s="297"/>
      <c r="G1687" s="298"/>
      <c r="H1687" s="298"/>
      <c r="I1687" s="221"/>
      <c r="J1687" s="296"/>
      <c r="K1687" s="298"/>
      <c r="L1687" s="298"/>
      <c r="M1687" s="298"/>
      <c r="N1687" s="300"/>
      <c r="O1687" s="298"/>
      <c r="P1687" s="298"/>
      <c r="Q1687" s="298"/>
      <c r="R1687" s="298"/>
      <c r="S1687" s="298"/>
      <c r="T1687" s="298"/>
      <c r="U1687" s="298"/>
      <c r="V1687" s="298"/>
      <c r="W1687" s="298"/>
      <c r="X1687" s="298"/>
      <c r="Y1687" s="298"/>
      <c r="Z1687" s="298"/>
      <c r="AA1687" s="298"/>
      <c r="AB1687" s="298"/>
      <c r="AC1687" s="298"/>
      <c r="AD1687" s="298"/>
      <c r="AE1687" s="298"/>
      <c r="AF1687" s="298"/>
      <c r="AG1687" s="298"/>
      <c r="AH1687" s="298"/>
      <c r="AI1687" s="298"/>
      <c r="AJ1687" s="298"/>
      <c r="XFA1687" s="61"/>
    </row>
    <row r="1688" spans="1:36 16381:16381" s="5" customFormat="1" ht="31.5" x14ac:dyDescent="0.25">
      <c r="A1688" s="6" t="s">
        <v>195</v>
      </c>
      <c r="B1688" s="86" t="s">
        <v>520</v>
      </c>
      <c r="C1688" s="118"/>
      <c r="D1688" s="254">
        <f>D1689+D1693</f>
        <v>24452</v>
      </c>
      <c r="E1688" s="151"/>
      <c r="F1688" s="296"/>
      <c r="G1688" s="297"/>
      <c r="H1688" s="297"/>
      <c r="I1688" s="221"/>
      <c r="J1688" s="296"/>
      <c r="K1688" s="298"/>
      <c r="L1688" s="298"/>
      <c r="M1688" s="298"/>
      <c r="N1688" s="300"/>
      <c r="O1688" s="298"/>
      <c r="P1688" s="298"/>
      <c r="Q1688" s="298"/>
      <c r="R1688" s="298"/>
      <c r="S1688" s="298"/>
      <c r="T1688" s="298"/>
      <c r="U1688" s="298"/>
      <c r="V1688" s="298"/>
      <c r="W1688" s="298"/>
      <c r="X1688" s="298"/>
      <c r="Y1688" s="298"/>
      <c r="Z1688" s="298"/>
      <c r="AA1688" s="298"/>
      <c r="AB1688" s="298"/>
      <c r="AC1688" s="298"/>
      <c r="AD1688" s="298"/>
      <c r="AE1688" s="298"/>
      <c r="AF1688" s="298"/>
      <c r="AG1688" s="298"/>
      <c r="AH1688" s="298"/>
      <c r="AI1688" s="298"/>
      <c r="AJ1688" s="298"/>
    </row>
    <row r="1689" spans="1:36 16381:16381" s="5" customFormat="1" ht="38.25" customHeight="1" x14ac:dyDescent="0.25">
      <c r="A1689" s="146" t="s">
        <v>142</v>
      </c>
      <c r="B1689" s="96" t="s">
        <v>521</v>
      </c>
      <c r="C1689" s="118"/>
      <c r="D1689" s="256">
        <f t="shared" si="185"/>
        <v>22640</v>
      </c>
      <c r="E1689" s="153"/>
      <c r="F1689" s="296"/>
      <c r="G1689" s="297"/>
      <c r="H1689" s="297"/>
      <c r="I1689" s="221"/>
      <c r="J1689" s="296"/>
      <c r="K1689" s="298"/>
      <c r="L1689" s="298"/>
      <c r="M1689" s="298"/>
      <c r="N1689" s="300"/>
      <c r="O1689" s="298"/>
      <c r="P1689" s="298"/>
      <c r="Q1689" s="298"/>
      <c r="R1689" s="298"/>
      <c r="S1689" s="298"/>
      <c r="T1689" s="298"/>
      <c r="U1689" s="298"/>
      <c r="V1689" s="298"/>
      <c r="W1689" s="298"/>
      <c r="X1689" s="298"/>
      <c r="Y1689" s="298"/>
      <c r="Z1689" s="298"/>
      <c r="AA1689" s="298"/>
      <c r="AB1689" s="298"/>
      <c r="AC1689" s="298"/>
      <c r="AD1689" s="298"/>
      <c r="AE1689" s="298"/>
      <c r="AF1689" s="298"/>
      <c r="AG1689" s="298"/>
      <c r="AH1689" s="298"/>
      <c r="AI1689" s="298"/>
      <c r="AJ1689" s="298"/>
    </row>
    <row r="1690" spans="1:36 16381:16381" s="5" customFormat="1" ht="31.5" x14ac:dyDescent="0.2">
      <c r="A1690" s="187" t="s">
        <v>532</v>
      </c>
      <c r="B1690" s="91" t="s">
        <v>521</v>
      </c>
      <c r="C1690" s="91" t="s">
        <v>15</v>
      </c>
      <c r="D1690" s="259">
        <f t="shared" si="185"/>
        <v>22640</v>
      </c>
      <c r="E1690" s="154"/>
      <c r="F1690" s="296"/>
      <c r="G1690" s="297"/>
      <c r="H1690" s="297"/>
      <c r="I1690" s="221"/>
      <c r="J1690" s="296"/>
      <c r="K1690" s="298"/>
      <c r="L1690" s="298"/>
      <c r="M1690" s="298"/>
      <c r="N1690" s="300"/>
      <c r="O1690" s="298"/>
      <c r="P1690" s="298"/>
      <c r="Q1690" s="298"/>
      <c r="R1690" s="298"/>
      <c r="S1690" s="298"/>
      <c r="T1690" s="298"/>
      <c r="U1690" s="298"/>
      <c r="V1690" s="298"/>
      <c r="W1690" s="298"/>
      <c r="X1690" s="298"/>
      <c r="Y1690" s="298"/>
      <c r="Z1690" s="298"/>
      <c r="AA1690" s="298"/>
      <c r="AB1690" s="298"/>
      <c r="AC1690" s="298"/>
      <c r="AD1690" s="298"/>
      <c r="AE1690" s="298"/>
      <c r="AF1690" s="298"/>
      <c r="AG1690" s="298"/>
      <c r="AH1690" s="298"/>
      <c r="AI1690" s="298"/>
      <c r="AJ1690" s="298"/>
    </row>
    <row r="1691" spans="1:36 16381:16381" s="5" customFormat="1" ht="31.5" x14ac:dyDescent="0.25">
      <c r="A1691" s="9" t="s">
        <v>17</v>
      </c>
      <c r="B1691" s="91" t="s">
        <v>521</v>
      </c>
      <c r="C1691" s="91" t="s">
        <v>16</v>
      </c>
      <c r="D1691" s="256">
        <f t="shared" si="185"/>
        <v>22640</v>
      </c>
      <c r="E1691" s="153"/>
      <c r="F1691" s="296"/>
      <c r="G1691" s="297"/>
      <c r="H1691" s="297"/>
      <c r="I1691" s="221"/>
      <c r="J1691" s="296"/>
      <c r="K1691" s="298"/>
      <c r="L1691" s="298"/>
      <c r="M1691" s="298"/>
      <c r="N1691" s="300"/>
      <c r="O1691" s="298"/>
      <c r="P1691" s="298"/>
      <c r="Q1691" s="298"/>
      <c r="R1691" s="298"/>
      <c r="S1691" s="298"/>
      <c r="T1691" s="298"/>
      <c r="U1691" s="298"/>
      <c r="V1691" s="298"/>
      <c r="W1691" s="298"/>
      <c r="X1691" s="298"/>
      <c r="Y1691" s="298"/>
      <c r="Z1691" s="298"/>
      <c r="AA1691" s="298"/>
      <c r="AB1691" s="298"/>
      <c r="AC1691" s="298"/>
      <c r="AD1691" s="298"/>
      <c r="AE1691" s="298"/>
      <c r="AF1691" s="298"/>
      <c r="AG1691" s="298"/>
      <c r="AH1691" s="298"/>
      <c r="AI1691" s="298"/>
      <c r="AJ1691" s="298"/>
    </row>
    <row r="1692" spans="1:36 16381:16381" s="5" customFormat="1" ht="31.5" x14ac:dyDescent="0.25">
      <c r="A1692" s="18" t="s">
        <v>481</v>
      </c>
      <c r="B1692" s="91" t="s">
        <v>521</v>
      </c>
      <c r="C1692" s="91" t="s">
        <v>439</v>
      </c>
      <c r="D1692" s="259">
        <f>21120+400+1120</f>
        <v>22640</v>
      </c>
      <c r="E1692" s="154"/>
      <c r="F1692" s="296"/>
      <c r="G1692" s="297"/>
      <c r="H1692" s="297"/>
      <c r="I1692" s="221"/>
      <c r="J1692" s="296"/>
      <c r="K1692" s="298"/>
      <c r="L1692" s="298"/>
      <c r="M1692" s="298"/>
      <c r="N1692" s="300"/>
      <c r="O1692" s="298"/>
      <c r="P1692" s="298"/>
      <c r="Q1692" s="298"/>
      <c r="R1692" s="298"/>
      <c r="S1692" s="298"/>
      <c r="T1692" s="298"/>
      <c r="U1692" s="298"/>
      <c r="V1692" s="298"/>
      <c r="W1692" s="298"/>
      <c r="X1692" s="298"/>
      <c r="Y1692" s="298"/>
      <c r="Z1692" s="298"/>
      <c r="AA1692" s="298"/>
      <c r="AB1692" s="298"/>
      <c r="AC1692" s="298"/>
      <c r="AD1692" s="298"/>
      <c r="AE1692" s="298"/>
      <c r="AF1692" s="298"/>
      <c r="AG1692" s="298"/>
      <c r="AH1692" s="298"/>
      <c r="AI1692" s="298"/>
      <c r="AJ1692" s="298"/>
    </row>
    <row r="1693" spans="1:36 16381:16381" s="5" customFormat="1" ht="47.25" x14ac:dyDescent="0.25">
      <c r="A1693" s="146" t="s">
        <v>1113</v>
      </c>
      <c r="B1693" s="147" t="s">
        <v>1114</v>
      </c>
      <c r="C1693" s="250"/>
      <c r="D1693" s="280">
        <f>D1694</f>
        <v>1812</v>
      </c>
      <c r="E1693" s="154"/>
      <c r="F1693" s="296"/>
      <c r="G1693" s="297"/>
      <c r="H1693" s="297"/>
      <c r="I1693" s="221"/>
      <c r="J1693" s="296"/>
      <c r="K1693" s="298"/>
      <c r="L1693" s="298"/>
      <c r="M1693" s="298"/>
      <c r="N1693" s="300"/>
      <c r="O1693" s="298"/>
      <c r="P1693" s="298"/>
      <c r="Q1693" s="298"/>
      <c r="R1693" s="298"/>
      <c r="S1693" s="298"/>
      <c r="T1693" s="298"/>
      <c r="U1693" s="298"/>
      <c r="V1693" s="298"/>
      <c r="W1693" s="298"/>
      <c r="X1693" s="298"/>
      <c r="Y1693" s="298"/>
      <c r="Z1693" s="298"/>
      <c r="AA1693" s="298"/>
      <c r="AB1693" s="298"/>
      <c r="AC1693" s="298"/>
      <c r="AD1693" s="298"/>
      <c r="AE1693" s="298"/>
      <c r="AF1693" s="298"/>
      <c r="AG1693" s="298"/>
      <c r="AH1693" s="298"/>
      <c r="AI1693" s="298"/>
      <c r="AJ1693" s="298"/>
    </row>
    <row r="1694" spans="1:36 16381:16381" s="5" customFormat="1" ht="15.75" x14ac:dyDescent="0.25">
      <c r="A1694" s="9" t="s">
        <v>1056</v>
      </c>
      <c r="B1694" s="148" t="s">
        <v>1114</v>
      </c>
      <c r="C1694" s="148" t="s">
        <v>15</v>
      </c>
      <c r="D1694" s="281">
        <f t="shared" ref="D1694:D1695" si="186">D1695</f>
        <v>1812</v>
      </c>
      <c r="E1694" s="154"/>
      <c r="F1694" s="296"/>
      <c r="G1694" s="297"/>
      <c r="H1694" s="297"/>
      <c r="I1694" s="221"/>
      <c r="J1694" s="296"/>
      <c r="K1694" s="298"/>
      <c r="L1694" s="298"/>
      <c r="M1694" s="298"/>
      <c r="N1694" s="300"/>
      <c r="O1694" s="298"/>
      <c r="P1694" s="298"/>
      <c r="Q1694" s="298"/>
      <c r="R1694" s="298"/>
      <c r="S1694" s="298"/>
      <c r="T1694" s="298"/>
      <c r="U1694" s="298"/>
      <c r="V1694" s="298"/>
      <c r="W1694" s="298"/>
      <c r="X1694" s="298"/>
      <c r="Y1694" s="298"/>
      <c r="Z1694" s="298"/>
      <c r="AA1694" s="298"/>
      <c r="AB1694" s="298"/>
      <c r="AC1694" s="298"/>
      <c r="AD1694" s="298"/>
      <c r="AE1694" s="298"/>
      <c r="AF1694" s="298"/>
      <c r="AG1694" s="298"/>
      <c r="AH1694" s="298"/>
      <c r="AI1694" s="298"/>
      <c r="AJ1694" s="298"/>
    </row>
    <row r="1695" spans="1:36 16381:16381" s="5" customFormat="1" ht="31.5" x14ac:dyDescent="0.25">
      <c r="A1695" s="9" t="s">
        <v>17</v>
      </c>
      <c r="B1695" s="148" t="s">
        <v>1114</v>
      </c>
      <c r="C1695" s="148" t="s">
        <v>16</v>
      </c>
      <c r="D1695" s="281">
        <f t="shared" si="186"/>
        <v>1812</v>
      </c>
      <c r="E1695" s="154"/>
      <c r="F1695" s="296"/>
      <c r="G1695" s="297"/>
      <c r="H1695" s="297"/>
      <c r="I1695" s="221"/>
      <c r="J1695" s="296"/>
      <c r="K1695" s="298"/>
      <c r="L1695" s="298"/>
      <c r="M1695" s="298"/>
      <c r="N1695" s="300"/>
      <c r="O1695" s="298"/>
      <c r="P1695" s="298"/>
      <c r="Q1695" s="298"/>
      <c r="R1695" s="298"/>
      <c r="S1695" s="298"/>
      <c r="T1695" s="298"/>
      <c r="U1695" s="298"/>
      <c r="V1695" s="298"/>
      <c r="W1695" s="298"/>
      <c r="X1695" s="298"/>
      <c r="Y1695" s="298"/>
      <c r="Z1695" s="298"/>
      <c r="AA1695" s="298"/>
      <c r="AB1695" s="298"/>
      <c r="AC1695" s="298"/>
      <c r="AD1695" s="298"/>
      <c r="AE1695" s="298"/>
      <c r="AF1695" s="298"/>
      <c r="AG1695" s="298"/>
      <c r="AH1695" s="298"/>
      <c r="AI1695" s="298"/>
      <c r="AJ1695" s="298"/>
    </row>
    <row r="1696" spans="1:36 16381:16381" s="5" customFormat="1" ht="31.5" x14ac:dyDescent="0.25">
      <c r="A1696" s="18" t="s">
        <v>481</v>
      </c>
      <c r="B1696" s="148" t="s">
        <v>1114</v>
      </c>
      <c r="C1696" s="251" t="s">
        <v>439</v>
      </c>
      <c r="D1696" s="281">
        <v>1812</v>
      </c>
      <c r="E1696" s="154"/>
      <c r="F1696" s="296"/>
      <c r="G1696" s="297"/>
      <c r="H1696" s="297"/>
      <c r="I1696" s="221"/>
      <c r="J1696" s="296"/>
      <c r="K1696" s="298"/>
      <c r="L1696" s="298"/>
      <c r="M1696" s="298"/>
      <c r="N1696" s="300"/>
      <c r="O1696" s="298"/>
      <c r="P1696" s="298"/>
      <c r="Q1696" s="298"/>
      <c r="R1696" s="298"/>
      <c r="S1696" s="298"/>
      <c r="T1696" s="298"/>
      <c r="U1696" s="298"/>
      <c r="V1696" s="298"/>
      <c r="W1696" s="298"/>
      <c r="X1696" s="298"/>
      <c r="Y1696" s="298"/>
      <c r="Z1696" s="298"/>
      <c r="AA1696" s="298"/>
      <c r="AB1696" s="298"/>
      <c r="AC1696" s="298"/>
      <c r="AD1696" s="298"/>
      <c r="AE1696" s="298"/>
      <c r="AF1696" s="298"/>
      <c r="AG1696" s="298"/>
      <c r="AH1696" s="298"/>
      <c r="AI1696" s="298"/>
      <c r="AJ1696" s="298"/>
    </row>
    <row r="1697" spans="1:36" s="5" customFormat="1" ht="36.75" customHeight="1" x14ac:dyDescent="0.3">
      <c r="A1697" s="48" t="s">
        <v>593</v>
      </c>
      <c r="B1697" s="120" t="s">
        <v>407</v>
      </c>
      <c r="C1697" s="118"/>
      <c r="D1697" s="276">
        <f>D1698+D1708+D1703</f>
        <v>39122</v>
      </c>
      <c r="E1697" s="178"/>
      <c r="F1697" s="296"/>
      <c r="G1697" s="297"/>
      <c r="H1697" s="297"/>
      <c r="I1697" s="221"/>
      <c r="J1697" s="296"/>
      <c r="K1697" s="298"/>
      <c r="L1697" s="298"/>
      <c r="M1697" s="298"/>
      <c r="N1697" s="299"/>
      <c r="O1697" s="298"/>
      <c r="P1697" s="298"/>
      <c r="Q1697" s="298"/>
      <c r="R1697" s="298"/>
      <c r="S1697" s="298"/>
      <c r="T1697" s="298"/>
      <c r="U1697" s="298"/>
      <c r="V1697" s="298"/>
      <c r="W1697" s="298"/>
      <c r="X1697" s="298"/>
      <c r="Y1697" s="298"/>
      <c r="Z1697" s="298"/>
      <c r="AA1697" s="298"/>
      <c r="AB1697" s="298"/>
      <c r="AC1697" s="298"/>
      <c r="AD1697" s="298"/>
      <c r="AE1697" s="298"/>
      <c r="AF1697" s="298"/>
      <c r="AG1697" s="298"/>
      <c r="AH1697" s="298"/>
      <c r="AI1697" s="298"/>
      <c r="AJ1697" s="298"/>
    </row>
    <row r="1698" spans="1:36" s="5" customFormat="1" ht="31.5" x14ac:dyDescent="0.25">
      <c r="A1698" s="6" t="s">
        <v>581</v>
      </c>
      <c r="B1698" s="111" t="s">
        <v>583</v>
      </c>
      <c r="C1698" s="118"/>
      <c r="D1698" s="276">
        <f t="shared" ref="D1698:D1701" si="187">D1699</f>
        <v>1645</v>
      </c>
      <c r="E1698" s="178"/>
      <c r="F1698" s="296"/>
      <c r="G1698" s="297"/>
      <c r="H1698" s="297"/>
      <c r="I1698" s="221"/>
      <c r="J1698" s="296"/>
      <c r="K1698" s="298"/>
      <c r="L1698" s="298"/>
      <c r="M1698" s="298"/>
      <c r="N1698" s="300"/>
      <c r="O1698" s="298"/>
      <c r="P1698" s="298"/>
      <c r="Q1698" s="298"/>
      <c r="R1698" s="298"/>
      <c r="S1698" s="298"/>
      <c r="T1698" s="298"/>
      <c r="U1698" s="298"/>
      <c r="V1698" s="298"/>
      <c r="W1698" s="298"/>
      <c r="X1698" s="298"/>
      <c r="Y1698" s="298"/>
      <c r="Z1698" s="298"/>
      <c r="AA1698" s="298"/>
      <c r="AB1698" s="298"/>
      <c r="AC1698" s="298"/>
      <c r="AD1698" s="298"/>
      <c r="AE1698" s="298"/>
      <c r="AF1698" s="298"/>
      <c r="AG1698" s="298"/>
      <c r="AH1698" s="298"/>
      <c r="AI1698" s="298"/>
      <c r="AJ1698" s="298"/>
    </row>
    <row r="1699" spans="1:36" s="5" customFormat="1" ht="31.5" x14ac:dyDescent="0.25">
      <c r="A1699" s="146" t="s">
        <v>582</v>
      </c>
      <c r="B1699" s="101" t="s">
        <v>624</v>
      </c>
      <c r="C1699" s="118"/>
      <c r="D1699" s="239">
        <f t="shared" si="187"/>
        <v>1645</v>
      </c>
      <c r="E1699" s="153"/>
      <c r="F1699" s="296"/>
      <c r="G1699" s="297"/>
      <c r="H1699" s="297"/>
      <c r="I1699" s="221"/>
      <c r="J1699" s="296"/>
      <c r="K1699" s="298"/>
      <c r="L1699" s="298"/>
      <c r="M1699" s="298"/>
      <c r="N1699" s="300"/>
      <c r="O1699" s="298"/>
      <c r="P1699" s="298"/>
      <c r="Q1699" s="298"/>
      <c r="R1699" s="298"/>
      <c r="S1699" s="298"/>
      <c r="T1699" s="298"/>
      <c r="U1699" s="298"/>
      <c r="V1699" s="298"/>
      <c r="W1699" s="298"/>
      <c r="X1699" s="298"/>
      <c r="Y1699" s="298"/>
      <c r="Z1699" s="298"/>
      <c r="AA1699" s="298"/>
      <c r="AB1699" s="298"/>
      <c r="AC1699" s="298"/>
      <c r="AD1699" s="298"/>
      <c r="AE1699" s="298"/>
      <c r="AF1699" s="298"/>
      <c r="AG1699" s="298"/>
      <c r="AH1699" s="298"/>
      <c r="AI1699" s="298"/>
      <c r="AJ1699" s="298"/>
    </row>
    <row r="1700" spans="1:36" s="5" customFormat="1" ht="31.5" x14ac:dyDescent="0.2">
      <c r="A1700" s="187" t="s">
        <v>532</v>
      </c>
      <c r="B1700" s="100" t="s">
        <v>624</v>
      </c>
      <c r="C1700" s="91" t="s">
        <v>15</v>
      </c>
      <c r="D1700" s="264">
        <f t="shared" si="187"/>
        <v>1645</v>
      </c>
      <c r="E1700" s="184"/>
      <c r="F1700" s="296"/>
      <c r="G1700" s="297"/>
      <c r="H1700" s="297"/>
      <c r="I1700" s="221"/>
      <c r="J1700" s="296"/>
      <c r="K1700" s="298"/>
      <c r="L1700" s="298"/>
      <c r="M1700" s="298"/>
      <c r="N1700" s="300"/>
      <c r="O1700" s="298"/>
      <c r="P1700" s="298"/>
      <c r="Q1700" s="298"/>
      <c r="R1700" s="298"/>
      <c r="S1700" s="298"/>
      <c r="T1700" s="298"/>
      <c r="U1700" s="298"/>
      <c r="V1700" s="298"/>
      <c r="W1700" s="298"/>
      <c r="X1700" s="298"/>
      <c r="Y1700" s="298"/>
      <c r="Z1700" s="298"/>
      <c r="AA1700" s="298"/>
      <c r="AB1700" s="298"/>
      <c r="AC1700" s="298"/>
      <c r="AD1700" s="298"/>
      <c r="AE1700" s="298"/>
      <c r="AF1700" s="298"/>
      <c r="AG1700" s="298"/>
      <c r="AH1700" s="298"/>
      <c r="AI1700" s="298"/>
      <c r="AJ1700" s="298"/>
    </row>
    <row r="1701" spans="1:36" s="5" customFormat="1" ht="31.5" x14ac:dyDescent="0.25">
      <c r="A1701" s="9" t="s">
        <v>17</v>
      </c>
      <c r="B1701" s="100" t="s">
        <v>624</v>
      </c>
      <c r="C1701" s="91" t="s">
        <v>16</v>
      </c>
      <c r="D1701" s="264">
        <f t="shared" si="187"/>
        <v>1645</v>
      </c>
      <c r="E1701" s="184"/>
      <c r="F1701" s="296"/>
      <c r="G1701" s="297"/>
      <c r="H1701" s="297"/>
      <c r="I1701" s="221"/>
      <c r="J1701" s="296"/>
      <c r="K1701" s="298"/>
      <c r="L1701" s="298"/>
      <c r="M1701" s="298"/>
      <c r="N1701" s="300"/>
      <c r="O1701" s="298"/>
      <c r="P1701" s="298"/>
      <c r="Q1701" s="298"/>
      <c r="R1701" s="298"/>
      <c r="S1701" s="298"/>
      <c r="T1701" s="298"/>
      <c r="U1701" s="298"/>
      <c r="V1701" s="298"/>
      <c r="W1701" s="298"/>
      <c r="X1701" s="298"/>
      <c r="Y1701" s="298"/>
      <c r="Z1701" s="298"/>
      <c r="AA1701" s="298"/>
      <c r="AB1701" s="298"/>
      <c r="AC1701" s="298"/>
      <c r="AD1701" s="298"/>
      <c r="AE1701" s="298"/>
      <c r="AF1701" s="298"/>
      <c r="AG1701" s="298"/>
      <c r="AH1701" s="298"/>
      <c r="AI1701" s="298"/>
      <c r="AJ1701" s="298"/>
    </row>
    <row r="1702" spans="1:36" s="5" customFormat="1" ht="18.75" x14ac:dyDescent="0.25">
      <c r="A1702" s="220" t="s">
        <v>801</v>
      </c>
      <c r="B1702" s="100" t="s">
        <v>624</v>
      </c>
      <c r="C1702" s="91" t="s">
        <v>78</v>
      </c>
      <c r="D1702" s="264">
        <f>1936-291</f>
        <v>1645</v>
      </c>
      <c r="E1702" s="184"/>
      <c r="F1702" s="296"/>
      <c r="G1702" s="297"/>
      <c r="H1702" s="297"/>
      <c r="I1702" s="221"/>
      <c r="J1702" s="296"/>
      <c r="K1702" s="298"/>
      <c r="L1702" s="298"/>
      <c r="M1702" s="298"/>
      <c r="N1702" s="300"/>
      <c r="O1702" s="298"/>
      <c r="P1702" s="298"/>
      <c r="Q1702" s="298"/>
      <c r="R1702" s="298"/>
      <c r="S1702" s="298"/>
      <c r="T1702" s="298"/>
      <c r="U1702" s="298"/>
      <c r="V1702" s="298"/>
      <c r="W1702" s="298"/>
      <c r="X1702" s="298"/>
      <c r="Y1702" s="298"/>
      <c r="Z1702" s="298"/>
      <c r="AA1702" s="298"/>
      <c r="AB1702" s="298"/>
      <c r="AC1702" s="298"/>
      <c r="AD1702" s="298"/>
      <c r="AE1702" s="298"/>
      <c r="AF1702" s="298"/>
      <c r="AG1702" s="298"/>
      <c r="AH1702" s="298"/>
      <c r="AI1702" s="298"/>
      <c r="AJ1702" s="298"/>
    </row>
    <row r="1703" spans="1:36" s="56" customFormat="1" ht="48" x14ac:dyDescent="0.3">
      <c r="A1703" s="6" t="s">
        <v>1054</v>
      </c>
      <c r="B1703" s="225" t="s">
        <v>1055</v>
      </c>
      <c r="C1703" s="225"/>
      <c r="D1703" s="282">
        <f t="shared" ref="D1703:D1706" si="188">D1704</f>
        <v>3191</v>
      </c>
      <c r="E1703" s="347"/>
      <c r="F1703" s="347"/>
      <c r="G1703" s="347"/>
      <c r="H1703" s="348"/>
      <c r="I1703" s="340"/>
      <c r="J1703" s="339"/>
      <c r="K1703" s="340"/>
      <c r="L1703" s="340"/>
      <c r="M1703" s="340"/>
      <c r="N1703" s="300"/>
      <c r="O1703" s="340"/>
      <c r="P1703" s="340"/>
      <c r="Q1703" s="340"/>
      <c r="R1703" s="340"/>
      <c r="S1703" s="340"/>
      <c r="T1703" s="340"/>
      <c r="U1703" s="340"/>
      <c r="V1703" s="340"/>
      <c r="W1703" s="340"/>
      <c r="X1703" s="340"/>
      <c r="Y1703" s="340"/>
      <c r="Z1703" s="340"/>
      <c r="AA1703" s="340"/>
      <c r="AB1703" s="340"/>
      <c r="AC1703" s="340"/>
      <c r="AD1703" s="340"/>
      <c r="AE1703" s="340"/>
      <c r="AF1703" s="340"/>
      <c r="AG1703" s="340"/>
      <c r="AH1703" s="340"/>
      <c r="AI1703" s="340"/>
      <c r="AJ1703" s="340"/>
    </row>
    <row r="1704" spans="1:36" s="55" customFormat="1" ht="47.25" x14ac:dyDescent="0.25">
      <c r="A1704" s="146" t="s">
        <v>1063</v>
      </c>
      <c r="B1704" s="147" t="s">
        <v>1062</v>
      </c>
      <c r="C1704" s="147"/>
      <c r="D1704" s="236">
        <f t="shared" si="188"/>
        <v>3191</v>
      </c>
      <c r="E1704" s="347"/>
      <c r="F1704" s="347"/>
      <c r="G1704" s="347"/>
      <c r="H1704" s="348"/>
      <c r="I1704" s="340"/>
      <c r="J1704" s="365"/>
      <c r="K1704" s="341"/>
      <c r="L1704" s="341"/>
      <c r="M1704" s="341"/>
      <c r="N1704" s="333"/>
      <c r="O1704" s="341"/>
      <c r="P1704" s="341"/>
      <c r="Q1704" s="341"/>
      <c r="R1704" s="341"/>
      <c r="S1704" s="341"/>
      <c r="T1704" s="341"/>
      <c r="U1704" s="341"/>
      <c r="V1704" s="341"/>
      <c r="W1704" s="341"/>
      <c r="X1704" s="341"/>
      <c r="Y1704" s="341"/>
      <c r="Z1704" s="341"/>
      <c r="AA1704" s="341"/>
      <c r="AB1704" s="341"/>
      <c r="AC1704" s="341"/>
      <c r="AD1704" s="341"/>
      <c r="AE1704" s="341"/>
      <c r="AF1704" s="341"/>
      <c r="AG1704" s="341"/>
      <c r="AH1704" s="341"/>
      <c r="AI1704" s="341"/>
      <c r="AJ1704" s="341"/>
    </row>
    <row r="1705" spans="1:36" s="55" customFormat="1" ht="15.75" x14ac:dyDescent="0.25">
      <c r="A1705" s="220" t="s">
        <v>1056</v>
      </c>
      <c r="B1705" s="148" t="s">
        <v>1062</v>
      </c>
      <c r="C1705" s="148" t="s">
        <v>15</v>
      </c>
      <c r="D1705" s="238">
        <f t="shared" si="188"/>
        <v>3191</v>
      </c>
      <c r="E1705" s="347"/>
      <c r="F1705" s="347"/>
      <c r="G1705" s="347"/>
      <c r="H1705" s="348"/>
      <c r="I1705" s="340"/>
      <c r="J1705" s="365"/>
      <c r="K1705" s="341"/>
      <c r="L1705" s="341"/>
      <c r="M1705" s="341"/>
      <c r="N1705" s="333"/>
      <c r="O1705" s="341"/>
      <c r="P1705" s="341"/>
      <c r="Q1705" s="341"/>
      <c r="R1705" s="341"/>
      <c r="S1705" s="341"/>
      <c r="T1705" s="341"/>
      <c r="U1705" s="341"/>
      <c r="V1705" s="341"/>
      <c r="W1705" s="341"/>
      <c r="X1705" s="341"/>
      <c r="Y1705" s="341"/>
      <c r="Z1705" s="341"/>
      <c r="AA1705" s="341"/>
      <c r="AB1705" s="341"/>
      <c r="AC1705" s="341"/>
      <c r="AD1705" s="341"/>
      <c r="AE1705" s="341"/>
      <c r="AF1705" s="341"/>
      <c r="AG1705" s="341"/>
      <c r="AH1705" s="341"/>
      <c r="AI1705" s="341"/>
      <c r="AJ1705" s="341"/>
    </row>
    <row r="1706" spans="1:36" s="55" customFormat="1" ht="31.5" x14ac:dyDescent="0.25">
      <c r="A1706" s="220" t="s">
        <v>17</v>
      </c>
      <c r="B1706" s="148" t="s">
        <v>1062</v>
      </c>
      <c r="C1706" s="148" t="s">
        <v>16</v>
      </c>
      <c r="D1706" s="238">
        <f t="shared" si="188"/>
        <v>3191</v>
      </c>
      <c r="E1706" s="347"/>
      <c r="F1706" s="347"/>
      <c r="G1706" s="347"/>
      <c r="H1706" s="348"/>
      <c r="I1706" s="340"/>
      <c r="J1706" s="365"/>
      <c r="K1706" s="341"/>
      <c r="L1706" s="341"/>
      <c r="M1706" s="341"/>
      <c r="N1706" s="333"/>
      <c r="O1706" s="341"/>
      <c r="P1706" s="341"/>
      <c r="Q1706" s="341"/>
      <c r="R1706" s="341"/>
      <c r="S1706" s="341"/>
      <c r="T1706" s="341"/>
      <c r="U1706" s="341"/>
      <c r="V1706" s="341"/>
      <c r="W1706" s="341"/>
      <c r="X1706" s="341"/>
      <c r="Y1706" s="341"/>
      <c r="Z1706" s="341"/>
      <c r="AA1706" s="341"/>
      <c r="AB1706" s="341"/>
      <c r="AC1706" s="341"/>
      <c r="AD1706" s="341"/>
      <c r="AE1706" s="341"/>
      <c r="AF1706" s="341"/>
      <c r="AG1706" s="341"/>
      <c r="AH1706" s="341"/>
      <c r="AI1706" s="341"/>
      <c r="AJ1706" s="341"/>
    </row>
    <row r="1707" spans="1:36" s="55" customFormat="1" ht="15.75" x14ac:dyDescent="0.25">
      <c r="A1707" s="220" t="s">
        <v>801</v>
      </c>
      <c r="B1707" s="148" t="s">
        <v>1062</v>
      </c>
      <c r="C1707" s="148" t="s">
        <v>78</v>
      </c>
      <c r="D1707" s="238">
        <v>3191</v>
      </c>
      <c r="E1707" s="347"/>
      <c r="F1707" s="347"/>
      <c r="G1707" s="347"/>
      <c r="H1707" s="348"/>
      <c r="I1707" s="340"/>
      <c r="J1707" s="365"/>
      <c r="K1707" s="341"/>
      <c r="L1707" s="341"/>
      <c r="M1707" s="341"/>
      <c r="N1707" s="333"/>
      <c r="O1707" s="341"/>
      <c r="P1707" s="341"/>
      <c r="Q1707" s="341"/>
      <c r="R1707" s="341"/>
      <c r="S1707" s="341"/>
      <c r="T1707" s="341"/>
      <c r="U1707" s="341"/>
      <c r="V1707" s="341"/>
      <c r="W1707" s="341"/>
      <c r="X1707" s="341"/>
      <c r="Y1707" s="341"/>
      <c r="Z1707" s="341"/>
      <c r="AA1707" s="341"/>
      <c r="AB1707" s="341"/>
      <c r="AC1707" s="341"/>
      <c r="AD1707" s="341"/>
      <c r="AE1707" s="341"/>
      <c r="AF1707" s="341"/>
      <c r="AG1707" s="341"/>
      <c r="AH1707" s="341"/>
      <c r="AI1707" s="341"/>
      <c r="AJ1707" s="341"/>
    </row>
    <row r="1708" spans="1:36" s="5" customFormat="1" ht="47.25" x14ac:dyDescent="0.25">
      <c r="A1708" s="6" t="s">
        <v>625</v>
      </c>
      <c r="B1708" s="111" t="s">
        <v>522</v>
      </c>
      <c r="C1708" s="118"/>
      <c r="D1708" s="270">
        <f>D1709</f>
        <v>34286</v>
      </c>
      <c r="E1708" s="174"/>
      <c r="F1708" s="296"/>
      <c r="G1708" s="297"/>
      <c r="H1708" s="297"/>
      <c r="I1708" s="221"/>
      <c r="J1708" s="296"/>
      <c r="K1708" s="298"/>
      <c r="L1708" s="298"/>
      <c r="M1708" s="298"/>
      <c r="N1708" s="300"/>
      <c r="O1708" s="298"/>
      <c r="P1708" s="298"/>
      <c r="Q1708" s="298"/>
      <c r="R1708" s="298"/>
      <c r="S1708" s="298"/>
      <c r="T1708" s="298"/>
      <c r="U1708" s="298"/>
      <c r="V1708" s="298"/>
      <c r="W1708" s="298"/>
      <c r="X1708" s="298"/>
      <c r="Y1708" s="298"/>
      <c r="Z1708" s="298"/>
      <c r="AA1708" s="298"/>
      <c r="AB1708" s="298"/>
      <c r="AC1708" s="298"/>
      <c r="AD1708" s="298"/>
      <c r="AE1708" s="298"/>
      <c r="AF1708" s="298"/>
      <c r="AG1708" s="298"/>
      <c r="AH1708" s="298"/>
      <c r="AI1708" s="298"/>
      <c r="AJ1708" s="298"/>
    </row>
    <row r="1709" spans="1:36" s="5" customFormat="1" ht="31.5" x14ac:dyDescent="0.25">
      <c r="A1709" s="146" t="s">
        <v>800</v>
      </c>
      <c r="B1709" s="101" t="s">
        <v>554</v>
      </c>
      <c r="C1709" s="118"/>
      <c r="D1709" s="239">
        <f t="shared" ref="D1709:D1711" si="189">D1710</f>
        <v>34286</v>
      </c>
      <c r="E1709" s="153"/>
      <c r="F1709" s="296"/>
      <c r="G1709" s="297"/>
      <c r="H1709" s="297"/>
      <c r="I1709" s="221"/>
      <c r="J1709" s="296"/>
      <c r="K1709" s="298"/>
      <c r="L1709" s="298"/>
      <c r="M1709" s="298"/>
      <c r="N1709" s="300"/>
      <c r="O1709" s="298"/>
      <c r="P1709" s="298"/>
      <c r="Q1709" s="298"/>
      <c r="R1709" s="298"/>
      <c r="S1709" s="298"/>
      <c r="T1709" s="298"/>
      <c r="U1709" s="298"/>
      <c r="V1709" s="298"/>
      <c r="W1709" s="298"/>
      <c r="X1709" s="298"/>
      <c r="Y1709" s="298"/>
      <c r="Z1709" s="298"/>
      <c r="AA1709" s="298"/>
      <c r="AB1709" s="298"/>
      <c r="AC1709" s="298"/>
      <c r="AD1709" s="298"/>
      <c r="AE1709" s="298"/>
      <c r="AF1709" s="298"/>
      <c r="AG1709" s="298"/>
      <c r="AH1709" s="298"/>
      <c r="AI1709" s="298"/>
      <c r="AJ1709" s="298"/>
    </row>
    <row r="1710" spans="1:36" s="5" customFormat="1" ht="31.5" x14ac:dyDescent="0.2">
      <c r="A1710" s="187" t="s">
        <v>532</v>
      </c>
      <c r="B1710" s="100" t="s">
        <v>554</v>
      </c>
      <c r="C1710" s="91" t="s">
        <v>15</v>
      </c>
      <c r="D1710" s="264">
        <f t="shared" si="189"/>
        <v>34286</v>
      </c>
      <c r="E1710" s="154"/>
      <c r="F1710" s="296"/>
      <c r="G1710" s="297"/>
      <c r="H1710" s="297"/>
      <c r="I1710" s="221"/>
      <c r="J1710" s="296"/>
      <c r="K1710" s="298"/>
      <c r="L1710" s="298"/>
      <c r="M1710" s="298"/>
      <c r="N1710" s="300"/>
      <c r="O1710" s="298"/>
      <c r="P1710" s="298"/>
      <c r="Q1710" s="298"/>
      <c r="R1710" s="298"/>
      <c r="S1710" s="298"/>
      <c r="T1710" s="298"/>
      <c r="U1710" s="298"/>
      <c r="V1710" s="298"/>
      <c r="W1710" s="298"/>
      <c r="X1710" s="298"/>
      <c r="Y1710" s="298"/>
      <c r="Z1710" s="298"/>
      <c r="AA1710" s="298"/>
      <c r="AB1710" s="298"/>
      <c r="AC1710" s="298"/>
      <c r="AD1710" s="298"/>
      <c r="AE1710" s="298"/>
      <c r="AF1710" s="298"/>
      <c r="AG1710" s="298"/>
      <c r="AH1710" s="298"/>
      <c r="AI1710" s="298"/>
      <c r="AJ1710" s="298"/>
    </row>
    <row r="1711" spans="1:36" s="5" customFormat="1" ht="31.5" x14ac:dyDescent="0.25">
      <c r="A1711" s="9" t="s">
        <v>17</v>
      </c>
      <c r="B1711" s="100" t="s">
        <v>554</v>
      </c>
      <c r="C1711" s="91" t="s">
        <v>16</v>
      </c>
      <c r="D1711" s="264">
        <f t="shared" si="189"/>
        <v>34286</v>
      </c>
      <c r="E1711" s="154"/>
      <c r="F1711" s="296"/>
      <c r="G1711" s="297"/>
      <c r="H1711" s="297"/>
      <c r="I1711" s="221"/>
      <c r="J1711" s="296"/>
      <c r="K1711" s="298"/>
      <c r="L1711" s="298"/>
      <c r="M1711" s="298"/>
      <c r="N1711" s="300"/>
      <c r="O1711" s="298"/>
      <c r="P1711" s="298"/>
      <c r="Q1711" s="298"/>
      <c r="R1711" s="298"/>
      <c r="S1711" s="298"/>
      <c r="T1711" s="298"/>
      <c r="U1711" s="298"/>
      <c r="V1711" s="298"/>
      <c r="W1711" s="298"/>
      <c r="X1711" s="298"/>
      <c r="Y1711" s="298"/>
      <c r="Z1711" s="298"/>
      <c r="AA1711" s="298"/>
      <c r="AB1711" s="298"/>
      <c r="AC1711" s="298"/>
      <c r="AD1711" s="298"/>
      <c r="AE1711" s="298"/>
      <c r="AF1711" s="298"/>
      <c r="AG1711" s="298"/>
      <c r="AH1711" s="298"/>
      <c r="AI1711" s="298"/>
      <c r="AJ1711" s="298"/>
    </row>
    <row r="1712" spans="1:36" s="5" customFormat="1" ht="15.75" x14ac:dyDescent="0.25">
      <c r="A1712" s="220" t="s">
        <v>801</v>
      </c>
      <c r="B1712" s="100" t="s">
        <v>554</v>
      </c>
      <c r="C1712" s="91" t="s">
        <v>78</v>
      </c>
      <c r="D1712" s="264">
        <f>54592+291-17406-3191</f>
        <v>34286</v>
      </c>
      <c r="E1712" s="154"/>
      <c r="F1712" s="296"/>
      <c r="G1712" s="297"/>
      <c r="H1712" s="297"/>
      <c r="I1712" s="221"/>
      <c r="J1712" s="296"/>
      <c r="K1712" s="298"/>
      <c r="L1712" s="298"/>
      <c r="M1712" s="298"/>
      <c r="N1712" s="300"/>
      <c r="O1712" s="298"/>
      <c r="P1712" s="298"/>
      <c r="Q1712" s="298"/>
      <c r="R1712" s="298"/>
      <c r="S1712" s="298"/>
      <c r="T1712" s="298"/>
      <c r="U1712" s="298"/>
      <c r="V1712" s="298"/>
      <c r="W1712" s="298"/>
      <c r="X1712" s="298"/>
      <c r="Y1712" s="298"/>
      <c r="Z1712" s="298"/>
      <c r="AA1712" s="298"/>
      <c r="AB1712" s="298"/>
      <c r="AC1712" s="298"/>
      <c r="AD1712" s="298"/>
      <c r="AE1712" s="298"/>
      <c r="AF1712" s="298"/>
      <c r="AG1712" s="298"/>
      <c r="AH1712" s="298"/>
      <c r="AI1712" s="298"/>
      <c r="AJ1712" s="298"/>
    </row>
    <row r="1713" spans="1:36" s="5" customFormat="1" ht="37.5" customHeight="1" x14ac:dyDescent="0.3">
      <c r="A1713" s="48" t="s">
        <v>889</v>
      </c>
      <c r="B1713" s="120" t="s">
        <v>890</v>
      </c>
      <c r="C1713" s="118"/>
      <c r="D1713" s="276">
        <f>D1714+D1739+D1752+D1880+D1908</f>
        <v>2794540.9100000006</v>
      </c>
      <c r="E1713" s="73"/>
      <c r="F1713" s="296"/>
      <c r="G1713" s="297"/>
      <c r="H1713" s="297"/>
      <c r="I1713" s="221"/>
      <c r="J1713" s="296"/>
      <c r="K1713" s="298"/>
      <c r="L1713" s="298"/>
      <c r="M1713" s="298"/>
      <c r="N1713" s="299"/>
      <c r="O1713" s="298"/>
      <c r="P1713" s="298"/>
      <c r="Q1713" s="298"/>
      <c r="R1713" s="298"/>
      <c r="S1713" s="298"/>
      <c r="T1713" s="298"/>
      <c r="U1713" s="298"/>
      <c r="V1713" s="298"/>
      <c r="W1713" s="298"/>
      <c r="X1713" s="298"/>
      <c r="Y1713" s="298"/>
      <c r="Z1713" s="298"/>
      <c r="AA1713" s="298"/>
      <c r="AB1713" s="298"/>
      <c r="AC1713" s="298"/>
      <c r="AD1713" s="298"/>
      <c r="AE1713" s="298"/>
      <c r="AF1713" s="298"/>
      <c r="AG1713" s="298"/>
      <c r="AH1713" s="298"/>
      <c r="AI1713" s="298"/>
      <c r="AJ1713" s="298"/>
    </row>
    <row r="1714" spans="1:36" s="5" customFormat="1" ht="15.75" x14ac:dyDescent="0.25">
      <c r="A1714" s="6" t="s">
        <v>901</v>
      </c>
      <c r="B1714" s="111" t="s">
        <v>891</v>
      </c>
      <c r="C1714" s="200"/>
      <c r="D1714" s="254">
        <f>D1715+D1719+D1723+D1727+D1735+D1731</f>
        <v>574158.5</v>
      </c>
      <c r="E1714" s="154"/>
      <c r="F1714" s="296"/>
      <c r="G1714" s="297"/>
      <c r="H1714" s="297"/>
      <c r="I1714" s="221"/>
      <c r="J1714" s="296"/>
      <c r="K1714" s="298"/>
      <c r="L1714" s="298"/>
      <c r="M1714" s="298"/>
      <c r="N1714" s="300"/>
      <c r="O1714" s="298"/>
      <c r="P1714" s="298"/>
      <c r="Q1714" s="298"/>
      <c r="R1714" s="298"/>
      <c r="S1714" s="298"/>
      <c r="T1714" s="298"/>
      <c r="U1714" s="298"/>
      <c r="V1714" s="298"/>
      <c r="W1714" s="298"/>
      <c r="X1714" s="298"/>
      <c r="Y1714" s="298"/>
      <c r="Z1714" s="298"/>
      <c r="AA1714" s="298"/>
      <c r="AB1714" s="298"/>
      <c r="AC1714" s="298"/>
      <c r="AD1714" s="298"/>
      <c r="AE1714" s="298"/>
      <c r="AF1714" s="298"/>
      <c r="AG1714" s="298"/>
      <c r="AH1714" s="298"/>
      <c r="AI1714" s="298"/>
      <c r="AJ1714" s="298"/>
    </row>
    <row r="1715" spans="1:36" s="5" customFormat="1" ht="31.5" x14ac:dyDescent="0.25">
      <c r="A1715" s="146" t="s">
        <v>965</v>
      </c>
      <c r="B1715" s="100" t="s">
        <v>892</v>
      </c>
      <c r="C1715" s="127"/>
      <c r="D1715" s="264">
        <f>D1716</f>
        <v>47031</v>
      </c>
      <c r="E1715" s="212"/>
      <c r="F1715" s="212"/>
      <c r="G1715" s="346"/>
      <c r="H1715" s="297"/>
      <c r="I1715" s="344"/>
      <c r="J1715" s="296"/>
      <c r="K1715" s="298"/>
      <c r="L1715" s="298"/>
      <c r="M1715" s="298"/>
      <c r="N1715" s="300"/>
      <c r="O1715" s="298"/>
      <c r="P1715" s="298"/>
      <c r="Q1715" s="298"/>
      <c r="R1715" s="298"/>
      <c r="S1715" s="298"/>
      <c r="T1715" s="298"/>
      <c r="U1715" s="298"/>
      <c r="V1715" s="298"/>
      <c r="W1715" s="298"/>
      <c r="X1715" s="298"/>
      <c r="Y1715" s="298"/>
      <c r="Z1715" s="298"/>
      <c r="AA1715" s="298"/>
      <c r="AB1715" s="298"/>
      <c r="AC1715" s="298"/>
      <c r="AD1715" s="298"/>
      <c r="AE1715" s="298"/>
      <c r="AF1715" s="298"/>
      <c r="AG1715" s="298"/>
      <c r="AH1715" s="298"/>
      <c r="AI1715" s="298"/>
      <c r="AJ1715" s="298"/>
    </row>
    <row r="1716" spans="1:36" s="5" customFormat="1" ht="31.5" x14ac:dyDescent="0.25">
      <c r="A1716" s="63" t="s">
        <v>646</v>
      </c>
      <c r="B1716" s="106" t="s">
        <v>892</v>
      </c>
      <c r="C1716" s="106" t="s">
        <v>36</v>
      </c>
      <c r="D1716" s="257">
        <f>D1717</f>
        <v>47031</v>
      </c>
      <c r="E1716" s="212"/>
      <c r="F1716" s="212"/>
      <c r="G1716" s="346"/>
      <c r="H1716" s="297"/>
      <c r="I1716" s="344"/>
      <c r="J1716" s="296"/>
      <c r="K1716" s="298"/>
      <c r="L1716" s="298"/>
      <c r="M1716" s="298"/>
      <c r="N1716" s="300"/>
      <c r="O1716" s="298"/>
      <c r="P1716" s="298"/>
      <c r="Q1716" s="298"/>
      <c r="R1716" s="298"/>
      <c r="S1716" s="298"/>
      <c r="T1716" s="298"/>
      <c r="U1716" s="298"/>
      <c r="V1716" s="298"/>
      <c r="W1716" s="298"/>
      <c r="X1716" s="298"/>
      <c r="Y1716" s="298"/>
      <c r="Z1716" s="298"/>
      <c r="AA1716" s="298"/>
      <c r="AB1716" s="298"/>
      <c r="AC1716" s="298"/>
      <c r="AD1716" s="298"/>
      <c r="AE1716" s="298"/>
      <c r="AF1716" s="298"/>
      <c r="AG1716" s="298"/>
      <c r="AH1716" s="298"/>
      <c r="AI1716" s="298"/>
      <c r="AJ1716" s="298"/>
    </row>
    <row r="1717" spans="1:36" s="5" customFormat="1" ht="15.75" x14ac:dyDescent="0.25">
      <c r="A1717" s="18" t="s">
        <v>35</v>
      </c>
      <c r="B1717" s="106" t="s">
        <v>892</v>
      </c>
      <c r="C1717" s="106">
        <v>410</v>
      </c>
      <c r="D1717" s="257">
        <f>D1718</f>
        <v>47031</v>
      </c>
      <c r="E1717" s="212"/>
      <c r="F1717" s="212"/>
      <c r="G1717" s="346"/>
      <c r="H1717" s="297"/>
      <c r="I1717" s="344"/>
      <c r="J1717" s="296"/>
      <c r="K1717" s="298"/>
      <c r="L1717" s="298"/>
      <c r="M1717" s="298"/>
      <c r="N1717" s="300"/>
      <c r="O1717" s="298"/>
      <c r="P1717" s="298"/>
      <c r="Q1717" s="298"/>
      <c r="R1717" s="298"/>
      <c r="S1717" s="298"/>
      <c r="T1717" s="298"/>
      <c r="U1717" s="298"/>
      <c r="V1717" s="298"/>
      <c r="W1717" s="298"/>
      <c r="X1717" s="298"/>
      <c r="Y1717" s="298"/>
      <c r="Z1717" s="298"/>
      <c r="AA1717" s="298"/>
      <c r="AB1717" s="298"/>
      <c r="AC1717" s="298"/>
      <c r="AD1717" s="298"/>
      <c r="AE1717" s="298"/>
      <c r="AF1717" s="298"/>
      <c r="AG1717" s="298"/>
      <c r="AH1717" s="298"/>
      <c r="AI1717" s="298"/>
      <c r="AJ1717" s="298"/>
    </row>
    <row r="1718" spans="1:36" s="5" customFormat="1" ht="31.5" x14ac:dyDescent="0.25">
      <c r="A1718" s="18" t="s">
        <v>96</v>
      </c>
      <c r="B1718" s="106" t="s">
        <v>892</v>
      </c>
      <c r="C1718" s="106" t="s">
        <v>97</v>
      </c>
      <c r="D1718" s="257">
        <f>9000+46214-8183</f>
        <v>47031</v>
      </c>
      <c r="E1718" s="212"/>
      <c r="F1718" s="212"/>
      <c r="G1718" s="346"/>
      <c r="H1718" s="297"/>
      <c r="I1718" s="344"/>
      <c r="J1718" s="296"/>
      <c r="K1718" s="298"/>
      <c r="L1718" s="298"/>
      <c r="M1718" s="298"/>
      <c r="N1718" s="300"/>
      <c r="O1718" s="298"/>
      <c r="P1718" s="298"/>
      <c r="Q1718" s="298"/>
      <c r="R1718" s="298"/>
      <c r="S1718" s="298"/>
      <c r="T1718" s="298"/>
      <c r="U1718" s="298"/>
      <c r="V1718" s="298"/>
      <c r="W1718" s="298"/>
      <c r="X1718" s="298"/>
      <c r="Y1718" s="298"/>
      <c r="Z1718" s="298"/>
      <c r="AA1718" s="298"/>
      <c r="AB1718" s="298"/>
      <c r="AC1718" s="298"/>
      <c r="AD1718" s="298"/>
      <c r="AE1718" s="298"/>
      <c r="AF1718" s="298"/>
      <c r="AG1718" s="298"/>
      <c r="AH1718" s="298"/>
      <c r="AI1718" s="298"/>
      <c r="AJ1718" s="298"/>
    </row>
    <row r="1719" spans="1:36" s="5" customFormat="1" ht="15.75" x14ac:dyDescent="0.25">
      <c r="A1719" s="146" t="s">
        <v>966</v>
      </c>
      <c r="B1719" s="101" t="s">
        <v>967</v>
      </c>
      <c r="C1719" s="211"/>
      <c r="D1719" s="256">
        <f>D1720</f>
        <v>45441</v>
      </c>
      <c r="E1719" s="213"/>
      <c r="F1719" s="213"/>
      <c r="G1719" s="366"/>
      <c r="H1719" s="297"/>
      <c r="I1719" s="367"/>
      <c r="J1719" s="296"/>
      <c r="K1719" s="298"/>
      <c r="L1719" s="298"/>
      <c r="M1719" s="298"/>
      <c r="N1719" s="300"/>
      <c r="O1719" s="298"/>
      <c r="P1719" s="298"/>
      <c r="Q1719" s="298"/>
      <c r="R1719" s="298"/>
      <c r="S1719" s="298"/>
      <c r="T1719" s="298"/>
      <c r="U1719" s="298"/>
      <c r="V1719" s="298"/>
      <c r="W1719" s="298"/>
      <c r="X1719" s="298"/>
      <c r="Y1719" s="298"/>
      <c r="Z1719" s="298"/>
      <c r="AA1719" s="298"/>
      <c r="AB1719" s="298"/>
      <c r="AC1719" s="298"/>
      <c r="AD1719" s="298"/>
      <c r="AE1719" s="298"/>
      <c r="AF1719" s="298"/>
      <c r="AG1719" s="298"/>
      <c r="AH1719" s="298"/>
      <c r="AI1719" s="298"/>
      <c r="AJ1719" s="298"/>
    </row>
    <row r="1720" spans="1:36" s="5" customFormat="1" ht="31.5" x14ac:dyDescent="0.25">
      <c r="A1720" s="63" t="s">
        <v>646</v>
      </c>
      <c r="B1720" s="100" t="s">
        <v>967</v>
      </c>
      <c r="C1720" s="106" t="s">
        <v>36</v>
      </c>
      <c r="D1720" s="257">
        <f>D1721</f>
        <v>45441</v>
      </c>
      <c r="E1720" s="212"/>
      <c r="F1720" s="212"/>
      <c r="G1720" s="346"/>
      <c r="H1720" s="297"/>
      <c r="I1720" s="344"/>
      <c r="J1720" s="296"/>
      <c r="K1720" s="298"/>
      <c r="L1720" s="298"/>
      <c r="M1720" s="298"/>
      <c r="N1720" s="300"/>
      <c r="O1720" s="298"/>
      <c r="P1720" s="298"/>
      <c r="Q1720" s="298"/>
      <c r="R1720" s="298"/>
      <c r="S1720" s="298"/>
      <c r="T1720" s="298"/>
      <c r="U1720" s="298"/>
      <c r="V1720" s="298"/>
      <c r="W1720" s="298"/>
      <c r="X1720" s="298"/>
      <c r="Y1720" s="298"/>
      <c r="Z1720" s="298"/>
      <c r="AA1720" s="298"/>
      <c r="AB1720" s="298"/>
      <c r="AC1720" s="298"/>
      <c r="AD1720" s="298"/>
      <c r="AE1720" s="298"/>
      <c r="AF1720" s="298"/>
      <c r="AG1720" s="298"/>
      <c r="AH1720" s="298"/>
      <c r="AI1720" s="298"/>
      <c r="AJ1720" s="298"/>
    </row>
    <row r="1721" spans="1:36" s="5" customFormat="1" ht="15.75" x14ac:dyDescent="0.25">
      <c r="A1721" s="18" t="s">
        <v>35</v>
      </c>
      <c r="B1721" s="100" t="s">
        <v>967</v>
      </c>
      <c r="C1721" s="106">
        <v>410</v>
      </c>
      <c r="D1721" s="257">
        <f>D1722</f>
        <v>45441</v>
      </c>
      <c r="E1721" s="212"/>
      <c r="F1721" s="212"/>
      <c r="G1721" s="346"/>
      <c r="H1721" s="297"/>
      <c r="I1721" s="344"/>
      <c r="J1721" s="296"/>
      <c r="K1721" s="298"/>
      <c r="L1721" s="298"/>
      <c r="M1721" s="298"/>
      <c r="N1721" s="300"/>
      <c r="O1721" s="298"/>
      <c r="P1721" s="298"/>
      <c r="Q1721" s="298"/>
      <c r="R1721" s="298"/>
      <c r="S1721" s="298"/>
      <c r="T1721" s="298"/>
      <c r="U1721" s="298"/>
      <c r="V1721" s="298"/>
      <c r="W1721" s="298"/>
      <c r="X1721" s="298"/>
      <c r="Y1721" s="298"/>
      <c r="Z1721" s="298"/>
      <c r="AA1721" s="298"/>
      <c r="AB1721" s="298"/>
      <c r="AC1721" s="298"/>
      <c r="AD1721" s="298"/>
      <c r="AE1721" s="298"/>
      <c r="AF1721" s="298"/>
      <c r="AG1721" s="298"/>
      <c r="AH1721" s="298"/>
      <c r="AI1721" s="298"/>
      <c r="AJ1721" s="298"/>
    </row>
    <row r="1722" spans="1:36" s="5" customFormat="1" ht="31.5" x14ac:dyDescent="0.25">
      <c r="A1722" s="18" t="s">
        <v>96</v>
      </c>
      <c r="B1722" s="100" t="s">
        <v>967</v>
      </c>
      <c r="C1722" s="106" t="s">
        <v>97</v>
      </c>
      <c r="D1722" s="257">
        <f>7200+43700-5459</f>
        <v>45441</v>
      </c>
      <c r="E1722" s="212"/>
      <c r="F1722" s="212"/>
      <c r="G1722" s="346"/>
      <c r="H1722" s="297"/>
      <c r="I1722" s="344"/>
      <c r="J1722" s="296"/>
      <c r="K1722" s="298"/>
      <c r="L1722" s="298"/>
      <c r="M1722" s="298"/>
      <c r="N1722" s="300"/>
      <c r="O1722" s="298"/>
      <c r="P1722" s="298"/>
      <c r="Q1722" s="298"/>
      <c r="R1722" s="298"/>
      <c r="S1722" s="298"/>
      <c r="T1722" s="298"/>
      <c r="U1722" s="298"/>
      <c r="V1722" s="298"/>
      <c r="W1722" s="298"/>
      <c r="X1722" s="298"/>
      <c r="Y1722" s="298"/>
      <c r="Z1722" s="298"/>
      <c r="AA1722" s="298"/>
      <c r="AB1722" s="298"/>
      <c r="AC1722" s="298"/>
      <c r="AD1722" s="298"/>
      <c r="AE1722" s="298"/>
      <c r="AF1722" s="298"/>
      <c r="AG1722" s="298"/>
      <c r="AH1722" s="298"/>
      <c r="AI1722" s="298"/>
      <c r="AJ1722" s="298"/>
    </row>
    <row r="1723" spans="1:36" s="61" customFormat="1" ht="15.75" x14ac:dyDescent="0.25">
      <c r="A1723" s="32" t="s">
        <v>988</v>
      </c>
      <c r="B1723" s="101" t="s">
        <v>989</v>
      </c>
      <c r="C1723" s="101"/>
      <c r="D1723" s="256">
        <f>D1724</f>
        <v>147262</v>
      </c>
      <c r="E1723" s="213"/>
      <c r="F1723" s="213"/>
      <c r="G1723" s="366"/>
      <c r="H1723" s="368"/>
      <c r="I1723" s="367"/>
      <c r="J1723" s="305"/>
      <c r="K1723" s="308"/>
      <c r="L1723" s="308"/>
      <c r="M1723" s="369"/>
      <c r="N1723" s="370"/>
      <c r="O1723" s="369"/>
      <c r="P1723" s="369"/>
      <c r="Q1723" s="369"/>
      <c r="R1723" s="369"/>
      <c r="S1723" s="369"/>
      <c r="T1723" s="369"/>
      <c r="U1723" s="369"/>
      <c r="V1723" s="369"/>
      <c r="W1723" s="369"/>
      <c r="X1723" s="369"/>
      <c r="Y1723" s="369"/>
      <c r="Z1723" s="369"/>
      <c r="AA1723" s="369"/>
      <c r="AB1723" s="369"/>
      <c r="AC1723" s="369"/>
      <c r="AD1723" s="369"/>
      <c r="AE1723" s="369"/>
      <c r="AF1723" s="369"/>
      <c r="AG1723" s="369"/>
      <c r="AH1723" s="369"/>
      <c r="AI1723" s="369"/>
      <c r="AJ1723" s="369"/>
    </row>
    <row r="1724" spans="1:36" s="5" customFormat="1" ht="31.5" x14ac:dyDescent="0.2">
      <c r="A1724" s="187" t="s">
        <v>532</v>
      </c>
      <c r="B1724" s="100" t="s">
        <v>989</v>
      </c>
      <c r="C1724" s="91" t="s">
        <v>15</v>
      </c>
      <c r="D1724" s="257">
        <f>D1725</f>
        <v>147262</v>
      </c>
      <c r="E1724" s="212"/>
      <c r="F1724" s="212"/>
      <c r="G1724" s="346"/>
      <c r="H1724" s="297"/>
      <c r="I1724" s="344"/>
      <c r="J1724" s="296"/>
      <c r="K1724" s="298"/>
      <c r="L1724" s="298"/>
      <c r="M1724" s="298"/>
      <c r="N1724" s="300"/>
      <c r="O1724" s="298"/>
      <c r="P1724" s="298"/>
      <c r="Q1724" s="298"/>
      <c r="R1724" s="298"/>
      <c r="S1724" s="298"/>
      <c r="T1724" s="298"/>
      <c r="U1724" s="298"/>
      <c r="V1724" s="298"/>
      <c r="W1724" s="298"/>
      <c r="X1724" s="298"/>
      <c r="Y1724" s="298"/>
      <c r="Z1724" s="298"/>
      <c r="AA1724" s="298"/>
      <c r="AB1724" s="298"/>
      <c r="AC1724" s="298"/>
      <c r="AD1724" s="298"/>
      <c r="AE1724" s="298"/>
      <c r="AF1724" s="298"/>
      <c r="AG1724" s="298"/>
      <c r="AH1724" s="298"/>
      <c r="AI1724" s="298"/>
      <c r="AJ1724" s="298"/>
    </row>
    <row r="1725" spans="1:36" s="5" customFormat="1" ht="31.5" x14ac:dyDescent="0.25">
      <c r="A1725" s="9" t="s">
        <v>17</v>
      </c>
      <c r="B1725" s="100" t="s">
        <v>989</v>
      </c>
      <c r="C1725" s="91" t="s">
        <v>16</v>
      </c>
      <c r="D1725" s="257">
        <f>D1726</f>
        <v>147262</v>
      </c>
      <c r="E1725" s="212"/>
      <c r="F1725" s="212"/>
      <c r="G1725" s="346"/>
      <c r="H1725" s="297"/>
      <c r="I1725" s="344"/>
      <c r="J1725" s="296"/>
      <c r="K1725" s="298"/>
      <c r="L1725" s="298"/>
      <c r="M1725" s="298"/>
      <c r="N1725" s="300"/>
      <c r="O1725" s="298"/>
      <c r="P1725" s="298"/>
      <c r="Q1725" s="298"/>
      <c r="R1725" s="298"/>
      <c r="S1725" s="298"/>
      <c r="T1725" s="298"/>
      <c r="U1725" s="298"/>
      <c r="V1725" s="298"/>
      <c r="W1725" s="298"/>
      <c r="X1725" s="298"/>
      <c r="Y1725" s="298"/>
      <c r="Z1725" s="298"/>
      <c r="AA1725" s="298"/>
      <c r="AB1725" s="298"/>
      <c r="AC1725" s="298"/>
      <c r="AD1725" s="298"/>
      <c r="AE1725" s="298"/>
      <c r="AF1725" s="298"/>
      <c r="AG1725" s="298"/>
      <c r="AH1725" s="298"/>
      <c r="AI1725" s="298"/>
      <c r="AJ1725" s="298"/>
    </row>
    <row r="1726" spans="1:36" s="5" customFormat="1" ht="15.75" x14ac:dyDescent="0.25">
      <c r="A1726" s="220" t="s">
        <v>801</v>
      </c>
      <c r="B1726" s="100" t="s">
        <v>989</v>
      </c>
      <c r="C1726" s="91" t="s">
        <v>78</v>
      </c>
      <c r="D1726" s="257">
        <f>14565+12500+13800+67000+4000+5000+2600+7000+3500+707+1490+100+19868+15623+6209+25000-51700</f>
        <v>147262</v>
      </c>
      <c r="E1726" s="212"/>
      <c r="F1726" s="212"/>
      <c r="G1726" s="346"/>
      <c r="H1726" s="297"/>
      <c r="I1726" s="344"/>
      <c r="J1726" s="296"/>
      <c r="K1726" s="298"/>
      <c r="L1726" s="298"/>
      <c r="M1726" s="298"/>
      <c r="N1726" s="300"/>
      <c r="O1726" s="298"/>
      <c r="P1726" s="298"/>
      <c r="Q1726" s="298"/>
      <c r="R1726" s="298"/>
      <c r="S1726" s="298"/>
      <c r="T1726" s="298"/>
      <c r="U1726" s="298"/>
      <c r="V1726" s="298"/>
      <c r="W1726" s="298"/>
      <c r="X1726" s="298"/>
      <c r="Y1726" s="298"/>
      <c r="Z1726" s="298"/>
      <c r="AA1726" s="298"/>
      <c r="AB1726" s="298"/>
      <c r="AC1726" s="298"/>
      <c r="AD1726" s="298"/>
      <c r="AE1726" s="298"/>
      <c r="AF1726" s="298"/>
      <c r="AG1726" s="298"/>
      <c r="AH1726" s="298"/>
      <c r="AI1726" s="298"/>
      <c r="AJ1726" s="298"/>
    </row>
    <row r="1727" spans="1:36" s="5" customFormat="1" ht="15.75" x14ac:dyDescent="0.2">
      <c r="A1727" s="193" t="s">
        <v>1080</v>
      </c>
      <c r="B1727" s="101" t="s">
        <v>1081</v>
      </c>
      <c r="C1727" s="101"/>
      <c r="D1727" s="256">
        <f>D1728</f>
        <v>12382.5</v>
      </c>
      <c r="E1727" s="212"/>
      <c r="F1727" s="212"/>
      <c r="G1727" s="346"/>
      <c r="H1727" s="297"/>
      <c r="I1727" s="344"/>
      <c r="J1727" s="296"/>
      <c r="K1727" s="298"/>
      <c r="L1727" s="298"/>
      <c r="M1727" s="298"/>
      <c r="N1727" s="300"/>
      <c r="O1727" s="298"/>
      <c r="P1727" s="298"/>
      <c r="Q1727" s="298"/>
      <c r="R1727" s="298"/>
      <c r="S1727" s="298"/>
      <c r="T1727" s="298"/>
      <c r="U1727" s="298"/>
      <c r="V1727" s="298"/>
      <c r="W1727" s="298"/>
      <c r="X1727" s="298"/>
      <c r="Y1727" s="298"/>
      <c r="Z1727" s="298"/>
      <c r="AA1727" s="298"/>
      <c r="AB1727" s="298"/>
      <c r="AC1727" s="298"/>
      <c r="AD1727" s="298"/>
      <c r="AE1727" s="298"/>
      <c r="AF1727" s="298"/>
      <c r="AG1727" s="298"/>
      <c r="AH1727" s="298"/>
      <c r="AI1727" s="298"/>
      <c r="AJ1727" s="298"/>
    </row>
    <row r="1728" spans="1:36" s="5" customFormat="1" ht="15.75" x14ac:dyDescent="0.2">
      <c r="A1728" s="194" t="s">
        <v>1056</v>
      </c>
      <c r="B1728" s="100" t="s">
        <v>1081</v>
      </c>
      <c r="C1728" s="91" t="s">
        <v>15</v>
      </c>
      <c r="D1728" s="257">
        <f>D1729</f>
        <v>12382.5</v>
      </c>
      <c r="E1728" s="212"/>
      <c r="F1728" s="212"/>
      <c r="G1728" s="346"/>
      <c r="H1728" s="297"/>
      <c r="I1728" s="344"/>
      <c r="J1728" s="296"/>
      <c r="K1728" s="298"/>
      <c r="L1728" s="298"/>
      <c r="M1728" s="298"/>
      <c r="N1728" s="300"/>
      <c r="O1728" s="298"/>
      <c r="P1728" s="298"/>
      <c r="Q1728" s="298"/>
      <c r="R1728" s="298"/>
      <c r="S1728" s="298"/>
      <c r="T1728" s="298"/>
      <c r="U1728" s="298"/>
      <c r="V1728" s="298"/>
      <c r="W1728" s="298"/>
      <c r="X1728" s="298"/>
      <c r="Y1728" s="298"/>
      <c r="Z1728" s="298"/>
      <c r="AA1728" s="298"/>
      <c r="AB1728" s="298"/>
      <c r="AC1728" s="298"/>
      <c r="AD1728" s="298"/>
      <c r="AE1728" s="298"/>
      <c r="AF1728" s="298"/>
      <c r="AG1728" s="298"/>
      <c r="AH1728" s="298"/>
      <c r="AI1728" s="298"/>
      <c r="AJ1728" s="298"/>
    </row>
    <row r="1729" spans="1:36" s="5" customFormat="1" ht="31.5" x14ac:dyDescent="0.2">
      <c r="A1729" s="194" t="s">
        <v>17</v>
      </c>
      <c r="B1729" s="100" t="s">
        <v>1081</v>
      </c>
      <c r="C1729" s="91" t="s">
        <v>16</v>
      </c>
      <c r="D1729" s="257">
        <f>D1730</f>
        <v>12382.5</v>
      </c>
      <c r="E1729" s="212"/>
      <c r="F1729" s="212"/>
      <c r="G1729" s="346"/>
      <c r="H1729" s="297"/>
      <c r="I1729" s="344"/>
      <c r="J1729" s="296"/>
      <c r="K1729" s="298"/>
      <c r="L1729" s="298"/>
      <c r="M1729" s="298"/>
      <c r="N1729" s="300"/>
      <c r="O1729" s="298"/>
      <c r="P1729" s="298"/>
      <c r="Q1729" s="298"/>
      <c r="R1729" s="298"/>
      <c r="S1729" s="298"/>
      <c r="T1729" s="298"/>
      <c r="U1729" s="298"/>
      <c r="V1729" s="298"/>
      <c r="W1729" s="298"/>
      <c r="X1729" s="298"/>
      <c r="Y1729" s="298"/>
      <c r="Z1729" s="298"/>
      <c r="AA1729" s="298"/>
      <c r="AB1729" s="298"/>
      <c r="AC1729" s="298"/>
      <c r="AD1729" s="298"/>
      <c r="AE1729" s="298"/>
      <c r="AF1729" s="298"/>
      <c r="AG1729" s="298"/>
      <c r="AH1729" s="298"/>
      <c r="AI1729" s="298"/>
      <c r="AJ1729" s="298"/>
    </row>
    <row r="1730" spans="1:36" s="5" customFormat="1" ht="15.75" x14ac:dyDescent="0.2">
      <c r="A1730" s="187" t="s">
        <v>801</v>
      </c>
      <c r="B1730" s="100" t="s">
        <v>1081</v>
      </c>
      <c r="C1730" s="91" t="s">
        <v>78</v>
      </c>
      <c r="D1730" s="257">
        <v>12382.5</v>
      </c>
      <c r="E1730" s="212"/>
      <c r="F1730" s="212"/>
      <c r="G1730" s="346"/>
      <c r="H1730" s="297"/>
      <c r="I1730" s="344"/>
      <c r="J1730" s="296"/>
      <c r="K1730" s="298"/>
      <c r="L1730" s="298"/>
      <c r="M1730" s="298"/>
      <c r="N1730" s="300"/>
      <c r="O1730" s="298"/>
      <c r="P1730" s="298"/>
      <c r="Q1730" s="298"/>
      <c r="R1730" s="298"/>
      <c r="S1730" s="298"/>
      <c r="T1730" s="298"/>
      <c r="U1730" s="298"/>
      <c r="V1730" s="298"/>
      <c r="W1730" s="298"/>
      <c r="X1730" s="298"/>
      <c r="Y1730" s="298"/>
      <c r="Z1730" s="298"/>
      <c r="AA1730" s="298"/>
      <c r="AB1730" s="298"/>
      <c r="AC1730" s="298"/>
      <c r="AD1730" s="298"/>
      <c r="AE1730" s="298"/>
      <c r="AF1730" s="298"/>
      <c r="AG1730" s="298"/>
      <c r="AH1730" s="298"/>
      <c r="AI1730" s="298"/>
      <c r="AJ1730" s="298"/>
    </row>
    <row r="1731" spans="1:36" s="5" customFormat="1" ht="15.75" x14ac:dyDescent="0.25">
      <c r="A1731" s="32" t="s">
        <v>1118</v>
      </c>
      <c r="B1731" s="101" t="s">
        <v>1119</v>
      </c>
      <c r="C1731" s="101"/>
      <c r="D1731" s="256">
        <f>D1732</f>
        <v>2500</v>
      </c>
      <c r="E1731" s="212"/>
      <c r="F1731" s="212"/>
      <c r="G1731" s="346"/>
      <c r="H1731" s="297"/>
      <c r="I1731" s="344"/>
      <c r="J1731" s="296"/>
      <c r="K1731" s="298"/>
      <c r="L1731" s="298"/>
      <c r="M1731" s="298"/>
      <c r="N1731" s="300"/>
      <c r="O1731" s="298"/>
      <c r="P1731" s="298"/>
      <c r="Q1731" s="298"/>
      <c r="R1731" s="298"/>
      <c r="S1731" s="298"/>
      <c r="T1731" s="298"/>
      <c r="U1731" s="298"/>
      <c r="V1731" s="298"/>
      <c r="W1731" s="298"/>
      <c r="X1731" s="298"/>
      <c r="Y1731" s="298"/>
      <c r="Z1731" s="298"/>
      <c r="AA1731" s="298"/>
      <c r="AB1731" s="298"/>
      <c r="AC1731" s="298"/>
      <c r="AD1731" s="298"/>
      <c r="AE1731" s="298"/>
      <c r="AF1731" s="298"/>
      <c r="AG1731" s="298"/>
      <c r="AH1731" s="298"/>
      <c r="AI1731" s="298"/>
      <c r="AJ1731" s="298"/>
    </row>
    <row r="1732" spans="1:36" s="5" customFormat="1" ht="31.5" x14ac:dyDescent="0.25">
      <c r="A1732" s="63" t="s">
        <v>646</v>
      </c>
      <c r="B1732" s="100" t="s">
        <v>1119</v>
      </c>
      <c r="C1732" s="106" t="s">
        <v>36</v>
      </c>
      <c r="D1732" s="257">
        <f>D1733</f>
        <v>2500</v>
      </c>
      <c r="E1732" s="212"/>
      <c r="F1732" s="212"/>
      <c r="G1732" s="346"/>
      <c r="H1732" s="297"/>
      <c r="I1732" s="344"/>
      <c r="J1732" s="296"/>
      <c r="K1732" s="298"/>
      <c r="L1732" s="298"/>
      <c r="M1732" s="298"/>
      <c r="N1732" s="300"/>
      <c r="O1732" s="298"/>
      <c r="P1732" s="298"/>
      <c r="Q1732" s="298"/>
      <c r="R1732" s="298"/>
      <c r="S1732" s="298"/>
      <c r="T1732" s="298"/>
      <c r="U1732" s="298"/>
      <c r="V1732" s="298"/>
      <c r="W1732" s="298"/>
      <c r="X1732" s="298"/>
      <c r="Y1732" s="298"/>
      <c r="Z1732" s="298"/>
      <c r="AA1732" s="298"/>
      <c r="AB1732" s="298"/>
      <c r="AC1732" s="298"/>
      <c r="AD1732" s="298"/>
      <c r="AE1732" s="298"/>
      <c r="AF1732" s="298"/>
      <c r="AG1732" s="298"/>
      <c r="AH1732" s="298"/>
      <c r="AI1732" s="298"/>
      <c r="AJ1732" s="298"/>
    </row>
    <row r="1733" spans="1:36" s="5" customFormat="1" ht="15.75" x14ac:dyDescent="0.25">
      <c r="A1733" s="18" t="s">
        <v>35</v>
      </c>
      <c r="B1733" s="100" t="s">
        <v>1119</v>
      </c>
      <c r="C1733" s="106">
        <v>410</v>
      </c>
      <c r="D1733" s="257">
        <f>D1734</f>
        <v>2500</v>
      </c>
      <c r="E1733" s="212"/>
      <c r="F1733" s="212"/>
      <c r="G1733" s="346"/>
      <c r="H1733" s="297"/>
      <c r="I1733" s="344"/>
      <c r="J1733" s="296"/>
      <c r="K1733" s="298"/>
      <c r="L1733" s="298"/>
      <c r="M1733" s="298"/>
      <c r="N1733" s="300"/>
      <c r="O1733" s="298"/>
      <c r="P1733" s="298"/>
      <c r="Q1733" s="298"/>
      <c r="R1733" s="298"/>
      <c r="S1733" s="298"/>
      <c r="T1733" s="298"/>
      <c r="U1733" s="298"/>
      <c r="V1733" s="298"/>
      <c r="W1733" s="298"/>
      <c r="X1733" s="298"/>
      <c r="Y1733" s="298"/>
      <c r="Z1733" s="298"/>
      <c r="AA1733" s="298"/>
      <c r="AB1733" s="298"/>
      <c r="AC1733" s="298"/>
      <c r="AD1733" s="298"/>
      <c r="AE1733" s="298"/>
      <c r="AF1733" s="298"/>
      <c r="AG1733" s="298"/>
      <c r="AH1733" s="298"/>
      <c r="AI1733" s="298"/>
      <c r="AJ1733" s="298"/>
    </row>
    <row r="1734" spans="1:36" s="5" customFormat="1" ht="31.5" x14ac:dyDescent="0.25">
      <c r="A1734" s="18" t="s">
        <v>96</v>
      </c>
      <c r="B1734" s="100" t="s">
        <v>1119</v>
      </c>
      <c r="C1734" s="106" t="s">
        <v>97</v>
      </c>
      <c r="D1734" s="257">
        <f>2500</f>
        <v>2500</v>
      </c>
      <c r="E1734" s="212"/>
      <c r="F1734" s="212"/>
      <c r="G1734" s="346"/>
      <c r="H1734" s="297"/>
      <c r="I1734" s="344"/>
      <c r="J1734" s="296"/>
      <c r="K1734" s="298"/>
      <c r="L1734" s="298"/>
      <c r="M1734" s="298"/>
      <c r="N1734" s="300"/>
      <c r="O1734" s="298"/>
      <c r="P1734" s="298"/>
      <c r="Q1734" s="298"/>
      <c r="R1734" s="298"/>
      <c r="S1734" s="298"/>
      <c r="T1734" s="298"/>
      <c r="U1734" s="298"/>
      <c r="V1734" s="298"/>
      <c r="W1734" s="298"/>
      <c r="X1734" s="298"/>
      <c r="Y1734" s="298"/>
      <c r="Z1734" s="298"/>
      <c r="AA1734" s="298"/>
      <c r="AB1734" s="298"/>
      <c r="AC1734" s="298"/>
      <c r="AD1734" s="298"/>
      <c r="AE1734" s="298"/>
      <c r="AF1734" s="298"/>
      <c r="AG1734" s="298"/>
      <c r="AH1734" s="298"/>
      <c r="AI1734" s="298"/>
      <c r="AJ1734" s="298"/>
    </row>
    <row r="1735" spans="1:36" s="5" customFormat="1" ht="15.75" x14ac:dyDescent="0.25">
      <c r="A1735" s="32" t="s">
        <v>1116</v>
      </c>
      <c r="B1735" s="101" t="s">
        <v>1117</v>
      </c>
      <c r="C1735" s="101"/>
      <c r="D1735" s="256">
        <f>D1736</f>
        <v>319542</v>
      </c>
      <c r="E1735" s="212"/>
      <c r="F1735" s="212"/>
      <c r="G1735" s="346"/>
      <c r="H1735" s="297"/>
      <c r="I1735" s="344"/>
      <c r="J1735" s="296"/>
      <c r="K1735" s="298"/>
      <c r="L1735" s="298"/>
      <c r="M1735" s="298"/>
      <c r="N1735" s="300"/>
      <c r="O1735" s="298"/>
      <c r="P1735" s="298"/>
      <c r="Q1735" s="298"/>
      <c r="R1735" s="298"/>
      <c r="S1735" s="298"/>
      <c r="T1735" s="298"/>
      <c r="U1735" s="298"/>
      <c r="V1735" s="298"/>
      <c r="W1735" s="298"/>
      <c r="X1735" s="298"/>
      <c r="Y1735" s="298"/>
      <c r="Z1735" s="298"/>
      <c r="AA1735" s="298"/>
      <c r="AB1735" s="298"/>
      <c r="AC1735" s="298"/>
      <c r="AD1735" s="298"/>
      <c r="AE1735" s="298"/>
      <c r="AF1735" s="298"/>
      <c r="AG1735" s="298"/>
      <c r="AH1735" s="298"/>
      <c r="AI1735" s="298"/>
      <c r="AJ1735" s="298"/>
    </row>
    <row r="1736" spans="1:36" s="5" customFormat="1" ht="31.5" x14ac:dyDescent="0.25">
      <c r="A1736" s="63" t="s">
        <v>646</v>
      </c>
      <c r="B1736" s="100" t="s">
        <v>1117</v>
      </c>
      <c r="C1736" s="106" t="s">
        <v>36</v>
      </c>
      <c r="D1736" s="257">
        <f>D1737</f>
        <v>319542</v>
      </c>
      <c r="E1736" s="212"/>
      <c r="F1736" s="212"/>
      <c r="G1736" s="346"/>
      <c r="H1736" s="297"/>
      <c r="I1736" s="344"/>
      <c r="J1736" s="296"/>
      <c r="K1736" s="298"/>
      <c r="L1736" s="298"/>
      <c r="M1736" s="298"/>
      <c r="N1736" s="300"/>
      <c r="O1736" s="298"/>
      <c r="P1736" s="298"/>
      <c r="Q1736" s="298"/>
      <c r="R1736" s="298"/>
      <c r="S1736" s="298"/>
      <c r="T1736" s="298"/>
      <c r="U1736" s="298"/>
      <c r="V1736" s="298"/>
      <c r="W1736" s="298"/>
      <c r="X1736" s="298"/>
      <c r="Y1736" s="298"/>
      <c r="Z1736" s="298"/>
      <c r="AA1736" s="298"/>
      <c r="AB1736" s="298"/>
      <c r="AC1736" s="298"/>
      <c r="AD1736" s="298"/>
      <c r="AE1736" s="298"/>
      <c r="AF1736" s="298"/>
      <c r="AG1736" s="298"/>
      <c r="AH1736" s="298"/>
      <c r="AI1736" s="298"/>
      <c r="AJ1736" s="298"/>
    </row>
    <row r="1737" spans="1:36" s="5" customFormat="1" ht="15.75" x14ac:dyDescent="0.25">
      <c r="A1737" s="18" t="s">
        <v>35</v>
      </c>
      <c r="B1737" s="100" t="s">
        <v>1117</v>
      </c>
      <c r="C1737" s="106">
        <v>410</v>
      </c>
      <c r="D1737" s="257">
        <f>D1738</f>
        <v>319542</v>
      </c>
      <c r="E1737" s="212"/>
      <c r="F1737" s="212"/>
      <c r="G1737" s="346"/>
      <c r="H1737" s="297"/>
      <c r="I1737" s="344"/>
      <c r="J1737" s="296"/>
      <c r="K1737" s="298"/>
      <c r="L1737" s="298"/>
      <c r="M1737" s="298"/>
      <c r="N1737" s="300"/>
      <c r="O1737" s="298"/>
      <c r="P1737" s="298"/>
      <c r="Q1737" s="298"/>
      <c r="R1737" s="298"/>
      <c r="S1737" s="298"/>
      <c r="T1737" s="298"/>
      <c r="U1737" s="298"/>
      <c r="V1737" s="298"/>
      <c r="W1737" s="298"/>
      <c r="X1737" s="298"/>
      <c r="Y1737" s="298"/>
      <c r="Z1737" s="298"/>
      <c r="AA1737" s="298"/>
      <c r="AB1737" s="298"/>
      <c r="AC1737" s="298"/>
      <c r="AD1737" s="298"/>
      <c r="AE1737" s="298"/>
      <c r="AF1737" s="298"/>
      <c r="AG1737" s="298"/>
      <c r="AH1737" s="298"/>
      <c r="AI1737" s="298"/>
      <c r="AJ1737" s="298"/>
    </row>
    <row r="1738" spans="1:36" s="5" customFormat="1" ht="31.5" x14ac:dyDescent="0.25">
      <c r="A1738" s="18" t="s">
        <v>96</v>
      </c>
      <c r="B1738" s="100" t="s">
        <v>1117</v>
      </c>
      <c r="C1738" s="106" t="s">
        <v>97</v>
      </c>
      <c r="D1738" s="257">
        <f>305900+8183+5459</f>
        <v>319542</v>
      </c>
      <c r="E1738" s="212"/>
      <c r="F1738" s="212"/>
      <c r="G1738" s="346"/>
      <c r="H1738" s="297"/>
      <c r="I1738" s="344"/>
      <c r="J1738" s="296"/>
      <c r="K1738" s="298"/>
      <c r="L1738" s="298"/>
      <c r="M1738" s="298"/>
      <c r="N1738" s="300"/>
      <c r="O1738" s="298"/>
      <c r="P1738" s="298"/>
      <c r="Q1738" s="298"/>
      <c r="R1738" s="298"/>
      <c r="S1738" s="298"/>
      <c r="T1738" s="298"/>
      <c r="U1738" s="298"/>
      <c r="V1738" s="298"/>
      <c r="W1738" s="298"/>
      <c r="X1738" s="298"/>
      <c r="Y1738" s="298"/>
      <c r="Z1738" s="298"/>
      <c r="AA1738" s="298"/>
      <c r="AB1738" s="298"/>
      <c r="AC1738" s="298"/>
      <c r="AD1738" s="298"/>
      <c r="AE1738" s="298"/>
      <c r="AF1738" s="298"/>
      <c r="AG1738" s="298"/>
      <c r="AH1738" s="298"/>
      <c r="AI1738" s="298"/>
      <c r="AJ1738" s="298"/>
    </row>
    <row r="1739" spans="1:36" s="5" customFormat="1" ht="15.75" x14ac:dyDescent="0.25">
      <c r="A1739" s="207" t="s">
        <v>903</v>
      </c>
      <c r="B1739" s="208" t="s">
        <v>904</v>
      </c>
      <c r="C1739" s="208"/>
      <c r="D1739" s="283">
        <f>D1740+D1744+D1748</f>
        <v>763964.24</v>
      </c>
      <c r="E1739" s="154"/>
      <c r="F1739" s="296"/>
      <c r="G1739" s="297"/>
      <c r="H1739" s="297"/>
      <c r="I1739" s="221"/>
      <c r="J1739" s="296"/>
      <c r="K1739" s="298"/>
      <c r="L1739" s="298"/>
      <c r="M1739" s="298"/>
      <c r="N1739" s="300"/>
      <c r="O1739" s="298"/>
      <c r="P1739" s="298"/>
      <c r="Q1739" s="298"/>
      <c r="R1739" s="298"/>
      <c r="S1739" s="298"/>
      <c r="T1739" s="298"/>
      <c r="U1739" s="298"/>
      <c r="V1739" s="298"/>
      <c r="W1739" s="298"/>
      <c r="X1739" s="298"/>
      <c r="Y1739" s="298"/>
      <c r="Z1739" s="298"/>
      <c r="AA1739" s="298"/>
      <c r="AB1739" s="298"/>
      <c r="AC1739" s="298"/>
      <c r="AD1739" s="298"/>
      <c r="AE1739" s="298"/>
      <c r="AF1739" s="298"/>
      <c r="AG1739" s="298"/>
      <c r="AH1739" s="298"/>
      <c r="AI1739" s="298"/>
      <c r="AJ1739" s="298"/>
    </row>
    <row r="1740" spans="1:36" s="61" customFormat="1" ht="54" customHeight="1" x14ac:dyDescent="0.25">
      <c r="A1740" s="24" t="s">
        <v>902</v>
      </c>
      <c r="B1740" s="209" t="s">
        <v>907</v>
      </c>
      <c r="C1740" s="209"/>
      <c r="D1740" s="260">
        <f>D1741</f>
        <v>698667</v>
      </c>
      <c r="E1740" s="153"/>
      <c r="F1740" s="371"/>
      <c r="G1740" s="368"/>
      <c r="H1740" s="368"/>
      <c r="I1740" s="372"/>
      <c r="J1740" s="305"/>
      <c r="K1740" s="308"/>
      <c r="L1740" s="308"/>
      <c r="M1740" s="369"/>
      <c r="N1740" s="370"/>
      <c r="O1740" s="369"/>
      <c r="P1740" s="369"/>
      <c r="Q1740" s="369"/>
      <c r="R1740" s="369"/>
      <c r="S1740" s="369"/>
      <c r="T1740" s="369"/>
      <c r="U1740" s="369"/>
      <c r="V1740" s="369"/>
      <c r="W1740" s="369"/>
      <c r="X1740" s="369"/>
      <c r="Y1740" s="369"/>
      <c r="Z1740" s="369"/>
      <c r="AA1740" s="369"/>
      <c r="AB1740" s="369"/>
      <c r="AC1740" s="369"/>
      <c r="AD1740" s="369"/>
      <c r="AE1740" s="369"/>
      <c r="AF1740" s="369"/>
      <c r="AG1740" s="369"/>
      <c r="AH1740" s="369"/>
      <c r="AI1740" s="369"/>
      <c r="AJ1740" s="369"/>
    </row>
    <row r="1741" spans="1:36" s="5" customFormat="1" ht="31.5" x14ac:dyDescent="0.2">
      <c r="A1741" s="187" t="s">
        <v>532</v>
      </c>
      <c r="B1741" s="100" t="s">
        <v>907</v>
      </c>
      <c r="C1741" s="91" t="s">
        <v>15</v>
      </c>
      <c r="D1741" s="257">
        <f>D1742</f>
        <v>698667</v>
      </c>
      <c r="E1741" s="154"/>
      <c r="F1741" s="296"/>
      <c r="G1741" s="297"/>
      <c r="H1741" s="297"/>
      <c r="I1741" s="221"/>
      <c r="J1741" s="296"/>
      <c r="K1741" s="298"/>
      <c r="L1741" s="298"/>
      <c r="M1741" s="298"/>
      <c r="N1741" s="300"/>
      <c r="O1741" s="298"/>
      <c r="P1741" s="298"/>
      <c r="Q1741" s="298"/>
      <c r="R1741" s="298"/>
      <c r="S1741" s="298"/>
      <c r="T1741" s="298"/>
      <c r="U1741" s="298"/>
      <c r="V1741" s="298"/>
      <c r="W1741" s="298"/>
      <c r="X1741" s="298"/>
      <c r="Y1741" s="298"/>
      <c r="Z1741" s="298"/>
      <c r="AA1741" s="298"/>
      <c r="AB1741" s="298"/>
      <c r="AC1741" s="298"/>
      <c r="AD1741" s="298"/>
      <c r="AE1741" s="298"/>
      <c r="AF1741" s="298"/>
      <c r="AG1741" s="298"/>
      <c r="AH1741" s="298"/>
      <c r="AI1741" s="298"/>
      <c r="AJ1741" s="298"/>
    </row>
    <row r="1742" spans="1:36" s="5" customFormat="1" ht="31.5" x14ac:dyDescent="0.25">
      <c r="A1742" s="9" t="s">
        <v>17</v>
      </c>
      <c r="B1742" s="100" t="s">
        <v>907</v>
      </c>
      <c r="C1742" s="91" t="s">
        <v>16</v>
      </c>
      <c r="D1742" s="257">
        <f>D1743</f>
        <v>698667</v>
      </c>
      <c r="E1742" s="154"/>
      <c r="F1742" s="296"/>
      <c r="G1742" s="297"/>
      <c r="H1742" s="297"/>
      <c r="I1742" s="221"/>
      <c r="J1742" s="296"/>
      <c r="K1742" s="298"/>
      <c r="L1742" s="298"/>
      <c r="M1742" s="298"/>
      <c r="N1742" s="300"/>
      <c r="O1742" s="298"/>
      <c r="P1742" s="298"/>
      <c r="Q1742" s="298"/>
      <c r="R1742" s="298"/>
      <c r="S1742" s="298"/>
      <c r="T1742" s="298"/>
      <c r="U1742" s="298"/>
      <c r="V1742" s="298"/>
      <c r="W1742" s="298"/>
      <c r="X1742" s="298"/>
      <c r="Y1742" s="298"/>
      <c r="Z1742" s="298"/>
      <c r="AA1742" s="298"/>
      <c r="AB1742" s="298"/>
      <c r="AC1742" s="298"/>
      <c r="AD1742" s="298"/>
      <c r="AE1742" s="298"/>
      <c r="AF1742" s="298"/>
      <c r="AG1742" s="298"/>
      <c r="AH1742" s="298"/>
      <c r="AI1742" s="298"/>
      <c r="AJ1742" s="298"/>
    </row>
    <row r="1743" spans="1:36" s="5" customFormat="1" ht="15.75" x14ac:dyDescent="0.25">
      <c r="A1743" s="220" t="s">
        <v>801</v>
      </c>
      <c r="B1743" s="100" t="s">
        <v>907</v>
      </c>
      <c r="C1743" s="91" t="s">
        <v>78</v>
      </c>
      <c r="D1743" s="257">
        <f>735875-8020-12500-2888-13800</f>
        <v>698667</v>
      </c>
      <c r="E1743" s="154"/>
      <c r="F1743" s="296"/>
      <c r="G1743" s="297"/>
      <c r="H1743" s="297"/>
      <c r="I1743" s="221"/>
      <c r="J1743" s="296"/>
      <c r="K1743" s="298"/>
      <c r="L1743" s="298"/>
      <c r="M1743" s="298"/>
      <c r="N1743" s="300"/>
      <c r="O1743" s="298"/>
      <c r="P1743" s="298"/>
      <c r="Q1743" s="298"/>
      <c r="R1743" s="298"/>
      <c r="S1743" s="298"/>
      <c r="T1743" s="298"/>
      <c r="U1743" s="298"/>
      <c r="V1743" s="298"/>
      <c r="W1743" s="298"/>
      <c r="X1743" s="298"/>
      <c r="Y1743" s="298"/>
      <c r="Z1743" s="298"/>
      <c r="AA1743" s="298"/>
      <c r="AB1743" s="298"/>
      <c r="AC1743" s="298"/>
      <c r="AD1743" s="298"/>
      <c r="AE1743" s="298"/>
      <c r="AF1743" s="298"/>
      <c r="AG1743" s="298"/>
      <c r="AH1743" s="298"/>
      <c r="AI1743" s="298"/>
      <c r="AJ1743" s="298"/>
    </row>
    <row r="1744" spans="1:36" s="5" customFormat="1" ht="31.5" x14ac:dyDescent="0.2">
      <c r="A1744" s="193" t="s">
        <v>1111</v>
      </c>
      <c r="B1744" s="101" t="s">
        <v>1099</v>
      </c>
      <c r="C1744" s="101"/>
      <c r="D1744" s="267">
        <f>D1745</f>
        <v>1060.54</v>
      </c>
      <c r="E1744" s="154"/>
      <c r="F1744" s="296"/>
      <c r="G1744" s="297"/>
      <c r="H1744" s="297"/>
      <c r="I1744" s="221"/>
      <c r="J1744" s="296"/>
      <c r="K1744" s="298"/>
      <c r="L1744" s="298"/>
      <c r="M1744" s="298"/>
      <c r="N1744" s="300"/>
      <c r="O1744" s="298"/>
      <c r="P1744" s="298"/>
      <c r="Q1744" s="298"/>
      <c r="R1744" s="298"/>
      <c r="S1744" s="298"/>
      <c r="T1744" s="298"/>
      <c r="U1744" s="298"/>
      <c r="V1744" s="298"/>
      <c r="W1744" s="298"/>
      <c r="X1744" s="298"/>
      <c r="Y1744" s="298"/>
      <c r="Z1744" s="298"/>
      <c r="AA1744" s="298"/>
      <c r="AB1744" s="298"/>
      <c r="AC1744" s="298"/>
      <c r="AD1744" s="298"/>
      <c r="AE1744" s="298"/>
      <c r="AF1744" s="298"/>
      <c r="AG1744" s="298"/>
      <c r="AH1744" s="298"/>
      <c r="AI1744" s="298"/>
      <c r="AJ1744" s="298"/>
    </row>
    <row r="1745" spans="1:36" s="5" customFormat="1" ht="15.75" x14ac:dyDescent="0.2">
      <c r="A1745" s="194" t="s">
        <v>1056</v>
      </c>
      <c r="B1745" s="100" t="s">
        <v>1099</v>
      </c>
      <c r="C1745" s="91" t="s">
        <v>15</v>
      </c>
      <c r="D1745" s="269">
        <f>D1746</f>
        <v>1060.54</v>
      </c>
      <c r="E1745" s="154"/>
      <c r="F1745" s="296"/>
      <c r="G1745" s="297"/>
      <c r="H1745" s="297"/>
      <c r="I1745" s="221"/>
      <c r="J1745" s="296"/>
      <c r="K1745" s="298"/>
      <c r="L1745" s="298"/>
      <c r="M1745" s="298"/>
      <c r="N1745" s="300"/>
      <c r="O1745" s="298"/>
      <c r="P1745" s="298"/>
      <c r="Q1745" s="298"/>
      <c r="R1745" s="298"/>
      <c r="S1745" s="298"/>
      <c r="T1745" s="298"/>
      <c r="U1745" s="298"/>
      <c r="V1745" s="298"/>
      <c r="W1745" s="298"/>
      <c r="X1745" s="298"/>
      <c r="Y1745" s="298"/>
      <c r="Z1745" s="298"/>
      <c r="AA1745" s="298"/>
      <c r="AB1745" s="298"/>
      <c r="AC1745" s="298"/>
      <c r="AD1745" s="298"/>
      <c r="AE1745" s="298"/>
      <c r="AF1745" s="298"/>
      <c r="AG1745" s="298"/>
      <c r="AH1745" s="298"/>
      <c r="AI1745" s="298"/>
      <c r="AJ1745" s="298"/>
    </row>
    <row r="1746" spans="1:36" s="5" customFormat="1" ht="31.5" x14ac:dyDescent="0.2">
      <c r="A1746" s="194" t="s">
        <v>17</v>
      </c>
      <c r="B1746" s="100" t="s">
        <v>1099</v>
      </c>
      <c r="C1746" s="91" t="s">
        <v>16</v>
      </c>
      <c r="D1746" s="269">
        <f>D1747</f>
        <v>1060.54</v>
      </c>
      <c r="E1746" s="154"/>
      <c r="F1746" s="296"/>
      <c r="G1746" s="297"/>
      <c r="H1746" s="297"/>
      <c r="I1746" s="221"/>
      <c r="J1746" s="296"/>
      <c r="K1746" s="298"/>
      <c r="L1746" s="298"/>
      <c r="M1746" s="298"/>
      <c r="N1746" s="300"/>
      <c r="O1746" s="298"/>
      <c r="P1746" s="298"/>
      <c r="Q1746" s="298"/>
      <c r="R1746" s="298"/>
      <c r="S1746" s="298"/>
      <c r="T1746" s="298"/>
      <c r="U1746" s="298"/>
      <c r="V1746" s="298"/>
      <c r="W1746" s="298"/>
      <c r="X1746" s="298"/>
      <c r="Y1746" s="298"/>
      <c r="Z1746" s="298"/>
      <c r="AA1746" s="298"/>
      <c r="AB1746" s="298"/>
      <c r="AC1746" s="298"/>
      <c r="AD1746" s="298"/>
      <c r="AE1746" s="298"/>
      <c r="AF1746" s="298"/>
      <c r="AG1746" s="298"/>
      <c r="AH1746" s="298"/>
      <c r="AI1746" s="298"/>
      <c r="AJ1746" s="298"/>
    </row>
    <row r="1747" spans="1:36" s="5" customFormat="1" ht="15.75" x14ac:dyDescent="0.2">
      <c r="A1747" s="187" t="s">
        <v>801</v>
      </c>
      <c r="B1747" s="100" t="s">
        <v>1099</v>
      </c>
      <c r="C1747" s="91" t="s">
        <v>78</v>
      </c>
      <c r="D1747" s="269">
        <v>1060.54</v>
      </c>
      <c r="E1747" s="154"/>
      <c r="F1747" s="296"/>
      <c r="G1747" s="297"/>
      <c r="H1747" s="297"/>
      <c r="I1747" s="221"/>
      <c r="J1747" s="296"/>
      <c r="K1747" s="298"/>
      <c r="L1747" s="298"/>
      <c r="M1747" s="298"/>
      <c r="N1747" s="300"/>
      <c r="O1747" s="298"/>
      <c r="P1747" s="298"/>
      <c r="Q1747" s="298"/>
      <c r="R1747" s="298"/>
      <c r="S1747" s="298"/>
      <c r="T1747" s="298"/>
      <c r="U1747" s="298"/>
      <c r="V1747" s="298"/>
      <c r="W1747" s="298"/>
      <c r="X1747" s="298"/>
      <c r="Y1747" s="298"/>
      <c r="Z1747" s="298"/>
      <c r="AA1747" s="298"/>
      <c r="AB1747" s="298"/>
      <c r="AC1747" s="298"/>
      <c r="AD1747" s="298"/>
      <c r="AE1747" s="298"/>
      <c r="AF1747" s="298"/>
      <c r="AG1747" s="298"/>
      <c r="AH1747" s="298"/>
      <c r="AI1747" s="298"/>
      <c r="AJ1747" s="298"/>
    </row>
    <row r="1748" spans="1:36" s="5" customFormat="1" ht="31.5" x14ac:dyDescent="0.25">
      <c r="A1748" s="32" t="s">
        <v>984</v>
      </c>
      <c r="B1748" s="101" t="s">
        <v>1115</v>
      </c>
      <c r="C1748" s="101"/>
      <c r="D1748" s="256">
        <f>D1749</f>
        <v>64236.7</v>
      </c>
      <c r="E1748" s="154"/>
      <c r="F1748" s="296"/>
      <c r="G1748" s="297"/>
      <c r="H1748" s="297"/>
      <c r="I1748" s="221"/>
      <c r="J1748" s="296"/>
      <c r="K1748" s="298"/>
      <c r="L1748" s="298"/>
      <c r="M1748" s="298"/>
      <c r="N1748" s="300"/>
      <c r="O1748" s="298"/>
      <c r="P1748" s="298"/>
      <c r="Q1748" s="298"/>
      <c r="R1748" s="298"/>
      <c r="S1748" s="298"/>
      <c r="T1748" s="298"/>
      <c r="U1748" s="298"/>
      <c r="V1748" s="298"/>
      <c r="W1748" s="298"/>
      <c r="X1748" s="298"/>
      <c r="Y1748" s="298"/>
      <c r="Z1748" s="298"/>
      <c r="AA1748" s="298"/>
      <c r="AB1748" s="298"/>
      <c r="AC1748" s="298"/>
      <c r="AD1748" s="298"/>
      <c r="AE1748" s="298"/>
      <c r="AF1748" s="298"/>
      <c r="AG1748" s="298"/>
      <c r="AH1748" s="298"/>
      <c r="AI1748" s="298"/>
      <c r="AJ1748" s="298"/>
    </row>
    <row r="1749" spans="1:36" s="5" customFormat="1" ht="31.5" x14ac:dyDescent="0.2">
      <c r="A1749" s="187" t="s">
        <v>532</v>
      </c>
      <c r="B1749" s="100" t="s">
        <v>1115</v>
      </c>
      <c r="C1749" s="91" t="s">
        <v>15</v>
      </c>
      <c r="D1749" s="257">
        <f>D1750</f>
        <v>64236.7</v>
      </c>
      <c r="E1749" s="154"/>
      <c r="F1749" s="296"/>
      <c r="G1749" s="297"/>
      <c r="H1749" s="297"/>
      <c r="I1749" s="221"/>
      <c r="J1749" s="296"/>
      <c r="K1749" s="298"/>
      <c r="L1749" s="298"/>
      <c r="M1749" s="298"/>
      <c r="N1749" s="300"/>
      <c r="O1749" s="298"/>
      <c r="P1749" s="298"/>
      <c r="Q1749" s="298"/>
      <c r="R1749" s="298"/>
      <c r="S1749" s="298"/>
      <c r="T1749" s="298"/>
      <c r="U1749" s="298"/>
      <c r="V1749" s="298"/>
      <c r="W1749" s="298"/>
      <c r="X1749" s="298"/>
      <c r="Y1749" s="298"/>
      <c r="Z1749" s="298"/>
      <c r="AA1749" s="298"/>
      <c r="AB1749" s="298"/>
      <c r="AC1749" s="298"/>
      <c r="AD1749" s="298"/>
      <c r="AE1749" s="298"/>
      <c r="AF1749" s="298"/>
      <c r="AG1749" s="298"/>
      <c r="AH1749" s="298"/>
      <c r="AI1749" s="298"/>
      <c r="AJ1749" s="298"/>
    </row>
    <row r="1750" spans="1:36" s="5" customFormat="1" ht="31.5" x14ac:dyDescent="0.25">
      <c r="A1750" s="9" t="s">
        <v>17</v>
      </c>
      <c r="B1750" s="100" t="s">
        <v>1115</v>
      </c>
      <c r="C1750" s="91" t="s">
        <v>16</v>
      </c>
      <c r="D1750" s="257">
        <f>D1751</f>
        <v>64236.7</v>
      </c>
      <c r="E1750" s="154"/>
      <c r="F1750" s="296"/>
      <c r="G1750" s="297"/>
      <c r="H1750" s="297"/>
      <c r="I1750" s="221"/>
      <c r="J1750" s="296"/>
      <c r="K1750" s="298"/>
      <c r="L1750" s="298"/>
      <c r="M1750" s="298"/>
      <c r="N1750" s="300"/>
      <c r="O1750" s="298"/>
      <c r="P1750" s="298"/>
      <c r="Q1750" s="298"/>
      <c r="R1750" s="298"/>
      <c r="S1750" s="298"/>
      <c r="T1750" s="298"/>
      <c r="U1750" s="298"/>
      <c r="V1750" s="298"/>
      <c r="W1750" s="298"/>
      <c r="X1750" s="298"/>
      <c r="Y1750" s="298"/>
      <c r="Z1750" s="298"/>
      <c r="AA1750" s="298"/>
      <c r="AB1750" s="298"/>
      <c r="AC1750" s="298"/>
      <c r="AD1750" s="298"/>
      <c r="AE1750" s="298"/>
      <c r="AF1750" s="298"/>
      <c r="AG1750" s="298"/>
      <c r="AH1750" s="298"/>
      <c r="AI1750" s="298"/>
      <c r="AJ1750" s="298"/>
    </row>
    <row r="1751" spans="1:36" s="5" customFormat="1" ht="15.75" x14ac:dyDescent="0.25">
      <c r="A1751" s="220" t="s">
        <v>801</v>
      </c>
      <c r="B1751" s="100" t="s">
        <v>1115</v>
      </c>
      <c r="C1751" s="91" t="s">
        <v>78</v>
      </c>
      <c r="D1751" s="257">
        <v>64236.7</v>
      </c>
      <c r="E1751" s="154"/>
      <c r="F1751" s="296"/>
      <c r="G1751" s="297"/>
      <c r="H1751" s="297"/>
      <c r="I1751" s="221"/>
      <c r="J1751" s="296"/>
      <c r="K1751" s="298"/>
      <c r="L1751" s="298"/>
      <c r="M1751" s="298"/>
      <c r="N1751" s="300"/>
      <c r="O1751" s="298"/>
      <c r="P1751" s="298"/>
      <c r="Q1751" s="298"/>
      <c r="R1751" s="298"/>
      <c r="S1751" s="298"/>
      <c r="T1751" s="298"/>
      <c r="U1751" s="298"/>
      <c r="V1751" s="298"/>
      <c r="W1751" s="298"/>
      <c r="X1751" s="298"/>
      <c r="Y1751" s="298"/>
      <c r="Z1751" s="298"/>
      <c r="AA1751" s="298"/>
      <c r="AB1751" s="298"/>
      <c r="AC1751" s="298"/>
      <c r="AD1751" s="298"/>
      <c r="AE1751" s="298"/>
      <c r="AF1751" s="298"/>
      <c r="AG1751" s="298"/>
      <c r="AH1751" s="298"/>
      <c r="AI1751" s="298"/>
      <c r="AJ1751" s="298"/>
    </row>
    <row r="1752" spans="1:36" s="5" customFormat="1" ht="15.75" x14ac:dyDescent="0.25">
      <c r="A1752" s="6" t="s">
        <v>944</v>
      </c>
      <c r="B1752" s="111" t="s">
        <v>905</v>
      </c>
      <c r="C1752" s="200"/>
      <c r="D1752" s="254">
        <f>D1753+D1757+D1761+D1768+D1772+D1779+D1788+D1795+D1799+D1806+D1812+D1816+D1820+D1824+D1848+D1862+D1871+D1875+D1828+D1832+D1836+D1840+D1844</f>
        <v>923298.33000000007</v>
      </c>
      <c r="E1752" s="154"/>
      <c r="F1752" s="296"/>
      <c r="G1752" s="297"/>
      <c r="H1752" s="297"/>
      <c r="I1752" s="221"/>
      <c r="J1752" s="296"/>
      <c r="K1752" s="298"/>
      <c r="L1752" s="298"/>
      <c r="M1752" s="298"/>
      <c r="N1752" s="300"/>
      <c r="O1752" s="298"/>
      <c r="P1752" s="298"/>
      <c r="Q1752" s="298"/>
      <c r="R1752" s="298"/>
      <c r="S1752" s="298"/>
      <c r="T1752" s="298"/>
      <c r="U1752" s="298"/>
      <c r="V1752" s="298"/>
      <c r="W1752" s="298"/>
      <c r="X1752" s="298"/>
      <c r="Y1752" s="298"/>
      <c r="Z1752" s="298"/>
      <c r="AA1752" s="298"/>
      <c r="AB1752" s="298"/>
      <c r="AC1752" s="298"/>
      <c r="AD1752" s="298"/>
      <c r="AE1752" s="298"/>
      <c r="AF1752" s="298"/>
      <c r="AG1752" s="298"/>
      <c r="AH1752" s="298"/>
      <c r="AI1752" s="298"/>
      <c r="AJ1752" s="298"/>
    </row>
    <row r="1753" spans="1:36" s="5" customFormat="1" ht="15.75" x14ac:dyDescent="0.25">
      <c r="A1753" s="146" t="s">
        <v>603</v>
      </c>
      <c r="B1753" s="101" t="s">
        <v>906</v>
      </c>
      <c r="C1753" s="118"/>
      <c r="D1753" s="239">
        <f>D1754</f>
        <v>10000</v>
      </c>
      <c r="E1753" s="154"/>
      <c r="F1753" s="296"/>
      <c r="G1753" s="297"/>
      <c r="H1753" s="297"/>
      <c r="I1753" s="221"/>
      <c r="J1753" s="296"/>
      <c r="K1753" s="298"/>
      <c r="L1753" s="298"/>
      <c r="M1753" s="298"/>
      <c r="N1753" s="300"/>
      <c r="O1753" s="298"/>
      <c r="P1753" s="298"/>
      <c r="Q1753" s="298"/>
      <c r="R1753" s="298"/>
      <c r="S1753" s="298"/>
      <c r="T1753" s="298"/>
      <c r="U1753" s="298"/>
      <c r="V1753" s="298"/>
      <c r="W1753" s="298"/>
      <c r="X1753" s="298"/>
      <c r="Y1753" s="298"/>
      <c r="Z1753" s="298"/>
      <c r="AA1753" s="298"/>
      <c r="AB1753" s="298"/>
      <c r="AC1753" s="298"/>
      <c r="AD1753" s="298"/>
      <c r="AE1753" s="298"/>
      <c r="AF1753" s="298"/>
      <c r="AG1753" s="298"/>
      <c r="AH1753" s="298"/>
      <c r="AI1753" s="298"/>
      <c r="AJ1753" s="298"/>
    </row>
    <row r="1754" spans="1:36" s="5" customFormat="1" ht="31.5" x14ac:dyDescent="0.2">
      <c r="A1754" s="187" t="s">
        <v>532</v>
      </c>
      <c r="B1754" s="100" t="s">
        <v>906</v>
      </c>
      <c r="C1754" s="91" t="s">
        <v>15</v>
      </c>
      <c r="D1754" s="257">
        <f>D1755</f>
        <v>10000</v>
      </c>
      <c r="E1754" s="154"/>
      <c r="F1754" s="296"/>
      <c r="G1754" s="297"/>
      <c r="H1754" s="297"/>
      <c r="I1754" s="221"/>
      <c r="J1754" s="296"/>
      <c r="K1754" s="298"/>
      <c r="L1754" s="298"/>
      <c r="M1754" s="298"/>
      <c r="N1754" s="300"/>
      <c r="O1754" s="298"/>
      <c r="P1754" s="298"/>
      <c r="Q1754" s="298"/>
      <c r="R1754" s="298"/>
      <c r="S1754" s="298"/>
      <c r="T1754" s="298"/>
      <c r="U1754" s="298"/>
      <c r="V1754" s="298"/>
      <c r="W1754" s="298"/>
      <c r="X1754" s="298"/>
      <c r="Y1754" s="298"/>
      <c r="Z1754" s="298"/>
      <c r="AA1754" s="298"/>
      <c r="AB1754" s="298"/>
      <c r="AC1754" s="298"/>
      <c r="AD1754" s="298"/>
      <c r="AE1754" s="298"/>
      <c r="AF1754" s="298"/>
      <c r="AG1754" s="298"/>
      <c r="AH1754" s="298"/>
      <c r="AI1754" s="298"/>
      <c r="AJ1754" s="298"/>
    </row>
    <row r="1755" spans="1:36" s="5" customFormat="1" ht="31.5" x14ac:dyDescent="0.25">
      <c r="A1755" s="9" t="s">
        <v>17</v>
      </c>
      <c r="B1755" s="100" t="s">
        <v>906</v>
      </c>
      <c r="C1755" s="91" t="s">
        <v>16</v>
      </c>
      <c r="D1755" s="257">
        <f>D1756</f>
        <v>10000</v>
      </c>
      <c r="E1755" s="154"/>
      <c r="F1755" s="296"/>
      <c r="G1755" s="297"/>
      <c r="H1755" s="297"/>
      <c r="I1755" s="221"/>
      <c r="J1755" s="296"/>
      <c r="K1755" s="298"/>
      <c r="L1755" s="298"/>
      <c r="M1755" s="298"/>
      <c r="N1755" s="300"/>
      <c r="O1755" s="298"/>
      <c r="P1755" s="298"/>
      <c r="Q1755" s="298"/>
      <c r="R1755" s="298"/>
      <c r="S1755" s="298"/>
      <c r="T1755" s="298"/>
      <c r="U1755" s="298"/>
      <c r="V1755" s="298"/>
      <c r="W1755" s="298"/>
      <c r="X1755" s="298"/>
      <c r="Y1755" s="298"/>
      <c r="Z1755" s="298"/>
      <c r="AA1755" s="298"/>
      <c r="AB1755" s="298"/>
      <c r="AC1755" s="298"/>
      <c r="AD1755" s="298"/>
      <c r="AE1755" s="298"/>
      <c r="AF1755" s="298"/>
      <c r="AG1755" s="298"/>
      <c r="AH1755" s="298"/>
      <c r="AI1755" s="298"/>
      <c r="AJ1755" s="298"/>
    </row>
    <row r="1756" spans="1:36" s="5" customFormat="1" ht="15.75" x14ac:dyDescent="0.25">
      <c r="A1756" s="220" t="s">
        <v>801</v>
      </c>
      <c r="B1756" s="100" t="s">
        <v>906</v>
      </c>
      <c r="C1756" s="91" t="s">
        <v>78</v>
      </c>
      <c r="D1756" s="257">
        <v>10000</v>
      </c>
      <c r="E1756" s="154"/>
      <c r="F1756" s="296"/>
      <c r="G1756" s="297"/>
      <c r="H1756" s="297"/>
      <c r="I1756" s="221"/>
      <c r="J1756" s="296"/>
      <c r="K1756" s="298"/>
      <c r="L1756" s="298"/>
      <c r="M1756" s="298"/>
      <c r="N1756" s="300"/>
      <c r="O1756" s="298"/>
      <c r="P1756" s="298"/>
      <c r="Q1756" s="298"/>
      <c r="R1756" s="298"/>
      <c r="S1756" s="298"/>
      <c r="T1756" s="298"/>
      <c r="U1756" s="298"/>
      <c r="V1756" s="298"/>
      <c r="W1756" s="298"/>
      <c r="X1756" s="298"/>
      <c r="Y1756" s="298"/>
      <c r="Z1756" s="298"/>
      <c r="AA1756" s="298"/>
      <c r="AB1756" s="298"/>
      <c r="AC1756" s="298"/>
      <c r="AD1756" s="298"/>
      <c r="AE1756" s="298"/>
      <c r="AF1756" s="298"/>
      <c r="AG1756" s="298"/>
      <c r="AH1756" s="298"/>
      <c r="AI1756" s="298"/>
      <c r="AJ1756" s="298"/>
    </row>
    <row r="1757" spans="1:36" s="61" customFormat="1" ht="15.75" x14ac:dyDescent="0.25">
      <c r="A1757" s="32" t="s">
        <v>706</v>
      </c>
      <c r="B1757" s="101" t="s">
        <v>908</v>
      </c>
      <c r="C1757" s="101"/>
      <c r="D1757" s="256">
        <f>D1758</f>
        <v>13200</v>
      </c>
      <c r="E1757" s="153"/>
      <c r="F1757" s="371"/>
      <c r="G1757" s="368"/>
      <c r="H1757" s="368"/>
      <c r="I1757" s="372"/>
      <c r="J1757" s="305"/>
      <c r="K1757" s="308"/>
      <c r="L1757" s="308"/>
      <c r="M1757" s="369"/>
      <c r="N1757" s="370"/>
      <c r="O1757" s="369"/>
      <c r="P1757" s="369"/>
      <c r="Q1757" s="369"/>
      <c r="R1757" s="369"/>
      <c r="S1757" s="369"/>
      <c r="T1757" s="369"/>
      <c r="U1757" s="369"/>
      <c r="V1757" s="369"/>
      <c r="W1757" s="369"/>
      <c r="X1757" s="369"/>
      <c r="Y1757" s="369"/>
      <c r="Z1757" s="369"/>
      <c r="AA1757" s="369"/>
      <c r="AB1757" s="369"/>
      <c r="AC1757" s="369"/>
      <c r="AD1757" s="369"/>
      <c r="AE1757" s="369"/>
      <c r="AF1757" s="369"/>
      <c r="AG1757" s="369"/>
      <c r="AH1757" s="369"/>
      <c r="AI1757" s="369"/>
      <c r="AJ1757" s="369"/>
    </row>
    <row r="1758" spans="1:36" s="5" customFormat="1" ht="31.5" x14ac:dyDescent="0.2">
      <c r="A1758" s="187" t="s">
        <v>532</v>
      </c>
      <c r="B1758" s="100" t="s">
        <v>908</v>
      </c>
      <c r="C1758" s="91" t="s">
        <v>15</v>
      </c>
      <c r="D1758" s="257">
        <f>D1759</f>
        <v>13200</v>
      </c>
      <c r="E1758" s="154"/>
      <c r="F1758" s="296"/>
      <c r="G1758" s="297"/>
      <c r="H1758" s="297"/>
      <c r="I1758" s="221"/>
      <c r="J1758" s="296"/>
      <c r="K1758" s="298"/>
      <c r="L1758" s="298"/>
      <c r="M1758" s="298"/>
      <c r="N1758" s="300"/>
      <c r="O1758" s="298"/>
      <c r="P1758" s="298"/>
      <c r="Q1758" s="298"/>
      <c r="R1758" s="298"/>
      <c r="S1758" s="298"/>
      <c r="T1758" s="298"/>
      <c r="U1758" s="298"/>
      <c r="V1758" s="298"/>
      <c r="W1758" s="298"/>
      <c r="X1758" s="298"/>
      <c r="Y1758" s="298"/>
      <c r="Z1758" s="298"/>
      <c r="AA1758" s="298"/>
      <c r="AB1758" s="298"/>
      <c r="AC1758" s="298"/>
      <c r="AD1758" s="298"/>
      <c r="AE1758" s="298"/>
      <c r="AF1758" s="298"/>
      <c r="AG1758" s="298"/>
      <c r="AH1758" s="298"/>
      <c r="AI1758" s="298"/>
      <c r="AJ1758" s="298"/>
    </row>
    <row r="1759" spans="1:36" s="5" customFormat="1" ht="31.5" x14ac:dyDescent="0.25">
      <c r="A1759" s="9" t="s">
        <v>17</v>
      </c>
      <c r="B1759" s="100" t="s">
        <v>908</v>
      </c>
      <c r="C1759" s="91" t="s">
        <v>16</v>
      </c>
      <c r="D1759" s="257">
        <f>D1760</f>
        <v>13200</v>
      </c>
      <c r="E1759" s="154"/>
      <c r="F1759" s="296"/>
      <c r="G1759" s="297"/>
      <c r="H1759" s="297"/>
      <c r="I1759" s="221"/>
      <c r="J1759" s="296"/>
      <c r="K1759" s="298"/>
      <c r="L1759" s="298"/>
      <c r="M1759" s="298"/>
      <c r="N1759" s="300"/>
      <c r="O1759" s="298"/>
      <c r="P1759" s="298"/>
      <c r="Q1759" s="298"/>
      <c r="R1759" s="298"/>
      <c r="S1759" s="298"/>
      <c r="T1759" s="298"/>
      <c r="U1759" s="298"/>
      <c r="V1759" s="298"/>
      <c r="W1759" s="298"/>
      <c r="X1759" s="298"/>
      <c r="Y1759" s="298"/>
      <c r="Z1759" s="298"/>
      <c r="AA1759" s="298"/>
      <c r="AB1759" s="298"/>
      <c r="AC1759" s="298"/>
      <c r="AD1759" s="298"/>
      <c r="AE1759" s="298"/>
      <c r="AF1759" s="298"/>
      <c r="AG1759" s="298"/>
      <c r="AH1759" s="298"/>
      <c r="AI1759" s="298"/>
      <c r="AJ1759" s="298"/>
    </row>
    <row r="1760" spans="1:36" s="5" customFormat="1" ht="15.75" x14ac:dyDescent="0.25">
      <c r="A1760" s="220" t="s">
        <v>801</v>
      </c>
      <c r="B1760" s="100" t="s">
        <v>908</v>
      </c>
      <c r="C1760" s="91" t="s">
        <v>78</v>
      </c>
      <c r="D1760" s="257">
        <v>13200</v>
      </c>
      <c r="E1760" s="154"/>
      <c r="F1760" s="296"/>
      <c r="G1760" s="297"/>
      <c r="H1760" s="297"/>
      <c r="I1760" s="221"/>
      <c r="J1760" s="296"/>
      <c r="K1760" s="298"/>
      <c r="L1760" s="298"/>
      <c r="M1760" s="298"/>
      <c r="N1760" s="300"/>
      <c r="O1760" s="298"/>
      <c r="P1760" s="298"/>
      <c r="Q1760" s="298"/>
      <c r="R1760" s="298"/>
      <c r="S1760" s="298"/>
      <c r="T1760" s="298"/>
      <c r="U1760" s="298"/>
      <c r="V1760" s="298"/>
      <c r="W1760" s="298"/>
      <c r="X1760" s="298"/>
      <c r="Y1760" s="298"/>
      <c r="Z1760" s="298"/>
      <c r="AA1760" s="298"/>
      <c r="AB1760" s="298"/>
      <c r="AC1760" s="298"/>
      <c r="AD1760" s="298"/>
      <c r="AE1760" s="298"/>
      <c r="AF1760" s="298"/>
      <c r="AG1760" s="298"/>
      <c r="AH1760" s="298"/>
      <c r="AI1760" s="298"/>
      <c r="AJ1760" s="298"/>
    </row>
    <row r="1761" spans="1:36" s="61" customFormat="1" ht="15.75" x14ac:dyDescent="0.25">
      <c r="A1761" s="32" t="s">
        <v>973</v>
      </c>
      <c r="B1761" s="101" t="s">
        <v>909</v>
      </c>
      <c r="C1761" s="101"/>
      <c r="D1761" s="256">
        <f>D1762+D1765</f>
        <v>5137</v>
      </c>
      <c r="E1761" s="153"/>
      <c r="F1761" s="371"/>
      <c r="G1761" s="368"/>
      <c r="H1761" s="368"/>
      <c r="I1761" s="372"/>
      <c r="J1761" s="305"/>
      <c r="K1761" s="308"/>
      <c r="L1761" s="308"/>
      <c r="M1761" s="369"/>
      <c r="N1761" s="370"/>
      <c r="O1761" s="369"/>
      <c r="P1761" s="369"/>
      <c r="Q1761" s="369"/>
      <c r="R1761" s="369"/>
      <c r="S1761" s="369"/>
      <c r="T1761" s="369"/>
      <c r="U1761" s="369"/>
      <c r="V1761" s="369"/>
      <c r="W1761" s="369"/>
      <c r="X1761" s="369"/>
      <c r="Y1761" s="369"/>
      <c r="Z1761" s="369"/>
      <c r="AA1761" s="369"/>
      <c r="AB1761" s="369"/>
      <c r="AC1761" s="369"/>
      <c r="AD1761" s="369"/>
      <c r="AE1761" s="369"/>
      <c r="AF1761" s="369"/>
      <c r="AG1761" s="369"/>
      <c r="AH1761" s="369"/>
      <c r="AI1761" s="369"/>
      <c r="AJ1761" s="369"/>
    </row>
    <row r="1762" spans="1:36" s="57" customFormat="1" ht="31.5" x14ac:dyDescent="0.2">
      <c r="A1762" s="187" t="s">
        <v>532</v>
      </c>
      <c r="B1762" s="100" t="s">
        <v>909</v>
      </c>
      <c r="C1762" s="91" t="s">
        <v>15</v>
      </c>
      <c r="D1762" s="259">
        <f>D1763</f>
        <v>3137</v>
      </c>
      <c r="E1762" s="154"/>
      <c r="F1762" s="363"/>
      <c r="G1762" s="331"/>
      <c r="H1762" s="331"/>
      <c r="I1762" s="364"/>
      <c r="J1762" s="296"/>
      <c r="K1762" s="298"/>
      <c r="L1762" s="298"/>
      <c r="M1762" s="332"/>
      <c r="N1762" s="333"/>
      <c r="O1762" s="332"/>
      <c r="P1762" s="332"/>
      <c r="Q1762" s="332"/>
      <c r="R1762" s="332"/>
      <c r="S1762" s="332"/>
      <c r="T1762" s="332"/>
      <c r="U1762" s="332"/>
      <c r="V1762" s="332"/>
      <c r="W1762" s="332"/>
      <c r="X1762" s="332"/>
      <c r="Y1762" s="332"/>
      <c r="Z1762" s="332"/>
      <c r="AA1762" s="332"/>
      <c r="AB1762" s="332"/>
      <c r="AC1762" s="332"/>
      <c r="AD1762" s="332"/>
      <c r="AE1762" s="332"/>
      <c r="AF1762" s="332"/>
      <c r="AG1762" s="332"/>
      <c r="AH1762" s="332"/>
      <c r="AI1762" s="332"/>
      <c r="AJ1762" s="332"/>
    </row>
    <row r="1763" spans="1:36" s="57" customFormat="1" ht="31.5" x14ac:dyDescent="0.25">
      <c r="A1763" s="9" t="s">
        <v>17</v>
      </c>
      <c r="B1763" s="100" t="s">
        <v>909</v>
      </c>
      <c r="C1763" s="91" t="s">
        <v>16</v>
      </c>
      <c r="D1763" s="259">
        <f>D1764</f>
        <v>3137</v>
      </c>
      <c r="E1763" s="154"/>
      <c r="F1763" s="363"/>
      <c r="G1763" s="331"/>
      <c r="H1763" s="331"/>
      <c r="I1763" s="364"/>
      <c r="J1763" s="296"/>
      <c r="K1763" s="298"/>
      <c r="L1763" s="298"/>
      <c r="M1763" s="332"/>
      <c r="N1763" s="333"/>
      <c r="O1763" s="332"/>
      <c r="P1763" s="332"/>
      <c r="Q1763" s="332"/>
      <c r="R1763" s="332"/>
      <c r="S1763" s="332"/>
      <c r="T1763" s="332"/>
      <c r="U1763" s="332"/>
      <c r="V1763" s="332"/>
      <c r="W1763" s="332"/>
      <c r="X1763" s="332"/>
      <c r="Y1763" s="332"/>
      <c r="Z1763" s="332"/>
      <c r="AA1763" s="332"/>
      <c r="AB1763" s="332"/>
      <c r="AC1763" s="332"/>
      <c r="AD1763" s="332"/>
      <c r="AE1763" s="332"/>
      <c r="AF1763" s="332"/>
      <c r="AG1763" s="332"/>
      <c r="AH1763" s="332"/>
      <c r="AI1763" s="332"/>
      <c r="AJ1763" s="332"/>
    </row>
    <row r="1764" spans="1:36" s="57" customFormat="1" ht="15.75" x14ac:dyDescent="0.25">
      <c r="A1764" s="220" t="s">
        <v>801</v>
      </c>
      <c r="B1764" s="100" t="s">
        <v>909</v>
      </c>
      <c r="C1764" s="100" t="s">
        <v>78</v>
      </c>
      <c r="D1764" s="259">
        <f>2000+660-2000+1500+977</f>
        <v>3137</v>
      </c>
      <c r="E1764" s="154"/>
      <c r="F1764" s="363"/>
      <c r="G1764" s="331"/>
      <c r="H1764" s="331"/>
      <c r="I1764" s="364"/>
      <c r="J1764" s="296"/>
      <c r="K1764" s="298"/>
      <c r="L1764" s="298"/>
      <c r="M1764" s="332"/>
      <c r="N1764" s="333"/>
      <c r="O1764" s="332"/>
      <c r="P1764" s="332"/>
      <c r="Q1764" s="332"/>
      <c r="R1764" s="332"/>
      <c r="S1764" s="332"/>
      <c r="T1764" s="332"/>
      <c r="U1764" s="332"/>
      <c r="V1764" s="332"/>
      <c r="W1764" s="332"/>
      <c r="X1764" s="332"/>
      <c r="Y1764" s="332"/>
      <c r="Z1764" s="332"/>
      <c r="AA1764" s="332"/>
      <c r="AB1764" s="332"/>
      <c r="AC1764" s="332"/>
      <c r="AD1764" s="332"/>
      <c r="AE1764" s="332"/>
      <c r="AF1764" s="332"/>
      <c r="AG1764" s="332"/>
      <c r="AH1764" s="332"/>
      <c r="AI1764" s="332"/>
      <c r="AJ1764" s="332"/>
    </row>
    <row r="1765" spans="1:36" s="57" customFormat="1" ht="31.5" x14ac:dyDescent="0.2">
      <c r="A1765" s="33" t="s">
        <v>18</v>
      </c>
      <c r="B1765" s="100" t="s">
        <v>909</v>
      </c>
      <c r="C1765" s="131">
        <v>600</v>
      </c>
      <c r="D1765" s="259">
        <f>D1766</f>
        <v>2000</v>
      </c>
      <c r="E1765" s="154"/>
      <c r="F1765" s="363"/>
      <c r="G1765" s="331"/>
      <c r="H1765" s="331"/>
      <c r="I1765" s="364"/>
      <c r="J1765" s="296"/>
      <c r="K1765" s="298"/>
      <c r="L1765" s="298"/>
      <c r="M1765" s="332"/>
      <c r="N1765" s="333"/>
      <c r="O1765" s="332"/>
      <c r="P1765" s="332"/>
      <c r="Q1765" s="332"/>
      <c r="R1765" s="332"/>
      <c r="S1765" s="332"/>
      <c r="T1765" s="332"/>
      <c r="U1765" s="332"/>
      <c r="V1765" s="332"/>
      <c r="W1765" s="332"/>
      <c r="X1765" s="332"/>
      <c r="Y1765" s="332"/>
      <c r="Z1765" s="332"/>
      <c r="AA1765" s="332"/>
      <c r="AB1765" s="332"/>
      <c r="AC1765" s="332"/>
      <c r="AD1765" s="332"/>
      <c r="AE1765" s="332"/>
      <c r="AF1765" s="332"/>
      <c r="AG1765" s="332"/>
      <c r="AH1765" s="332"/>
      <c r="AI1765" s="332"/>
      <c r="AJ1765" s="332"/>
    </row>
    <row r="1766" spans="1:36" s="57" customFormat="1" ht="15.75" x14ac:dyDescent="0.2">
      <c r="A1766" s="33" t="s">
        <v>24</v>
      </c>
      <c r="B1766" s="100" t="s">
        <v>909</v>
      </c>
      <c r="C1766" s="131">
        <v>610</v>
      </c>
      <c r="D1766" s="259">
        <f>D1767</f>
        <v>2000</v>
      </c>
      <c r="E1766" s="154"/>
      <c r="F1766" s="363"/>
      <c r="G1766" s="331"/>
      <c r="H1766" s="331"/>
      <c r="I1766" s="364"/>
      <c r="J1766" s="296"/>
      <c r="K1766" s="298"/>
      <c r="L1766" s="298"/>
      <c r="M1766" s="332"/>
      <c r="N1766" s="333"/>
      <c r="O1766" s="332"/>
      <c r="P1766" s="332"/>
      <c r="Q1766" s="332"/>
      <c r="R1766" s="332"/>
      <c r="S1766" s="332"/>
      <c r="T1766" s="332"/>
      <c r="U1766" s="332"/>
      <c r="V1766" s="332"/>
      <c r="W1766" s="332"/>
      <c r="X1766" s="332"/>
      <c r="Y1766" s="332"/>
      <c r="Z1766" s="332"/>
      <c r="AA1766" s="332"/>
      <c r="AB1766" s="332"/>
      <c r="AC1766" s="332"/>
      <c r="AD1766" s="332"/>
      <c r="AE1766" s="332"/>
      <c r="AF1766" s="332"/>
      <c r="AG1766" s="332"/>
      <c r="AH1766" s="332"/>
      <c r="AI1766" s="332"/>
      <c r="AJ1766" s="332"/>
    </row>
    <row r="1767" spans="1:36" s="57" customFormat="1" ht="15.75" x14ac:dyDescent="0.25">
      <c r="A1767" s="220" t="s">
        <v>83</v>
      </c>
      <c r="B1767" s="100" t="s">
        <v>909</v>
      </c>
      <c r="C1767" s="131">
        <v>612</v>
      </c>
      <c r="D1767" s="259">
        <v>2000</v>
      </c>
      <c r="E1767" s="154"/>
      <c r="F1767" s="363"/>
      <c r="G1767" s="331"/>
      <c r="H1767" s="331"/>
      <c r="I1767" s="364"/>
      <c r="J1767" s="296"/>
      <c r="K1767" s="298"/>
      <c r="L1767" s="298"/>
      <c r="M1767" s="332"/>
      <c r="N1767" s="333"/>
      <c r="O1767" s="332"/>
      <c r="P1767" s="332"/>
      <c r="Q1767" s="332"/>
      <c r="R1767" s="332"/>
      <c r="S1767" s="332"/>
      <c r="T1767" s="332"/>
      <c r="U1767" s="332"/>
      <c r="V1767" s="332"/>
      <c r="W1767" s="332"/>
      <c r="X1767" s="332"/>
      <c r="Y1767" s="332"/>
      <c r="Z1767" s="332"/>
      <c r="AA1767" s="332"/>
      <c r="AB1767" s="332"/>
      <c r="AC1767" s="332"/>
      <c r="AD1767" s="332"/>
      <c r="AE1767" s="332"/>
      <c r="AF1767" s="332"/>
      <c r="AG1767" s="332"/>
      <c r="AH1767" s="332"/>
      <c r="AI1767" s="332"/>
      <c r="AJ1767" s="332"/>
    </row>
    <row r="1768" spans="1:36" s="61" customFormat="1" ht="31.5" x14ac:dyDescent="0.25">
      <c r="A1768" s="32" t="s">
        <v>962</v>
      </c>
      <c r="B1768" s="101" t="s">
        <v>910</v>
      </c>
      <c r="C1768" s="101"/>
      <c r="D1768" s="256">
        <f>D1769</f>
        <v>1000</v>
      </c>
      <c r="E1768" s="153"/>
      <c r="F1768" s="371"/>
      <c r="G1768" s="368"/>
      <c r="H1768" s="368"/>
      <c r="I1768" s="372"/>
      <c r="J1768" s="305"/>
      <c r="K1768" s="308"/>
      <c r="L1768" s="308"/>
      <c r="M1768" s="369"/>
      <c r="N1768" s="370"/>
      <c r="O1768" s="369"/>
      <c r="P1768" s="369"/>
      <c r="Q1768" s="369"/>
      <c r="R1768" s="369"/>
      <c r="S1768" s="369"/>
      <c r="T1768" s="369"/>
      <c r="U1768" s="369"/>
      <c r="V1768" s="369"/>
      <c r="W1768" s="369"/>
      <c r="X1768" s="369"/>
      <c r="Y1768" s="369"/>
      <c r="Z1768" s="369"/>
      <c r="AA1768" s="369"/>
      <c r="AB1768" s="369"/>
      <c r="AC1768" s="369"/>
      <c r="AD1768" s="369"/>
      <c r="AE1768" s="369"/>
      <c r="AF1768" s="369"/>
      <c r="AG1768" s="369"/>
      <c r="AH1768" s="369"/>
      <c r="AI1768" s="369"/>
      <c r="AJ1768" s="369"/>
    </row>
    <row r="1769" spans="1:36" s="57" customFormat="1" ht="31.5" x14ac:dyDescent="0.2">
      <c r="A1769" s="187" t="s">
        <v>532</v>
      </c>
      <c r="B1769" s="100" t="s">
        <v>910</v>
      </c>
      <c r="C1769" s="100" t="s">
        <v>15</v>
      </c>
      <c r="D1769" s="259">
        <f>D1770</f>
        <v>1000</v>
      </c>
      <c r="E1769" s="154"/>
      <c r="F1769" s="363"/>
      <c r="G1769" s="331"/>
      <c r="H1769" s="331"/>
      <c r="I1769" s="364"/>
      <c r="J1769" s="296"/>
      <c r="K1769" s="298"/>
      <c r="L1769" s="298"/>
      <c r="M1769" s="332"/>
      <c r="N1769" s="333"/>
      <c r="O1769" s="332"/>
      <c r="P1769" s="332"/>
      <c r="Q1769" s="332"/>
      <c r="R1769" s="332"/>
      <c r="S1769" s="332"/>
      <c r="T1769" s="332"/>
      <c r="U1769" s="332"/>
      <c r="V1769" s="332"/>
      <c r="W1769" s="332"/>
      <c r="X1769" s="332"/>
      <c r="Y1769" s="332"/>
      <c r="Z1769" s="332"/>
      <c r="AA1769" s="332"/>
      <c r="AB1769" s="332"/>
      <c r="AC1769" s="332"/>
      <c r="AD1769" s="332"/>
      <c r="AE1769" s="332"/>
      <c r="AF1769" s="332"/>
      <c r="AG1769" s="332"/>
      <c r="AH1769" s="332"/>
      <c r="AI1769" s="332"/>
      <c r="AJ1769" s="332"/>
    </row>
    <row r="1770" spans="1:36" s="57" customFormat="1" ht="31.5" x14ac:dyDescent="0.25">
      <c r="A1770" s="220" t="s">
        <v>17</v>
      </c>
      <c r="B1770" s="100" t="s">
        <v>910</v>
      </c>
      <c r="C1770" s="100" t="s">
        <v>16</v>
      </c>
      <c r="D1770" s="259">
        <f>D1771</f>
        <v>1000</v>
      </c>
      <c r="E1770" s="154"/>
      <c r="F1770" s="363"/>
      <c r="G1770" s="331"/>
      <c r="H1770" s="331"/>
      <c r="I1770" s="364"/>
      <c r="J1770" s="296"/>
      <c r="K1770" s="298"/>
      <c r="L1770" s="298"/>
      <c r="M1770" s="332"/>
      <c r="N1770" s="333"/>
      <c r="O1770" s="332"/>
      <c r="P1770" s="332"/>
      <c r="Q1770" s="332"/>
      <c r="R1770" s="332"/>
      <c r="S1770" s="332"/>
      <c r="T1770" s="332"/>
      <c r="U1770" s="332"/>
      <c r="V1770" s="332"/>
      <c r="W1770" s="332"/>
      <c r="X1770" s="332"/>
      <c r="Y1770" s="332"/>
      <c r="Z1770" s="332"/>
      <c r="AA1770" s="332"/>
      <c r="AB1770" s="332"/>
      <c r="AC1770" s="332"/>
      <c r="AD1770" s="332"/>
      <c r="AE1770" s="332"/>
      <c r="AF1770" s="332"/>
      <c r="AG1770" s="332"/>
      <c r="AH1770" s="332"/>
      <c r="AI1770" s="332"/>
      <c r="AJ1770" s="332"/>
    </row>
    <row r="1771" spans="1:36" s="57" customFormat="1" ht="15.75" x14ac:dyDescent="0.25">
      <c r="A1771" s="220" t="s">
        <v>801</v>
      </c>
      <c r="B1771" s="100" t="s">
        <v>910</v>
      </c>
      <c r="C1771" s="100" t="s">
        <v>78</v>
      </c>
      <c r="D1771" s="259">
        <f>5000-4000</f>
        <v>1000</v>
      </c>
      <c r="E1771" s="154"/>
      <c r="F1771" s="363"/>
      <c r="G1771" s="331"/>
      <c r="H1771" s="331"/>
      <c r="I1771" s="364"/>
      <c r="J1771" s="296"/>
      <c r="K1771" s="298"/>
      <c r="L1771" s="298"/>
      <c r="M1771" s="332"/>
      <c r="N1771" s="333"/>
      <c r="O1771" s="332"/>
      <c r="P1771" s="332"/>
      <c r="Q1771" s="332"/>
      <c r="R1771" s="332"/>
      <c r="S1771" s="332"/>
      <c r="T1771" s="332"/>
      <c r="U1771" s="332"/>
      <c r="V1771" s="332"/>
      <c r="W1771" s="332"/>
      <c r="X1771" s="332"/>
      <c r="Y1771" s="332"/>
      <c r="Z1771" s="332"/>
      <c r="AA1771" s="332"/>
      <c r="AB1771" s="332"/>
      <c r="AC1771" s="332"/>
      <c r="AD1771" s="332"/>
      <c r="AE1771" s="332"/>
      <c r="AF1771" s="332"/>
      <c r="AG1771" s="332"/>
      <c r="AH1771" s="332"/>
      <c r="AI1771" s="332"/>
      <c r="AJ1771" s="332"/>
    </row>
    <row r="1772" spans="1:36" s="61" customFormat="1" ht="15.75" x14ac:dyDescent="0.25">
      <c r="A1772" s="32" t="s">
        <v>704</v>
      </c>
      <c r="B1772" s="101" t="s">
        <v>911</v>
      </c>
      <c r="C1772" s="101"/>
      <c r="D1772" s="256">
        <f>D1773+D1776</f>
        <v>103272</v>
      </c>
      <c r="E1772" s="153"/>
      <c r="F1772" s="371"/>
      <c r="G1772" s="368"/>
      <c r="H1772" s="368"/>
      <c r="I1772" s="372"/>
      <c r="J1772" s="305"/>
      <c r="K1772" s="308"/>
      <c r="L1772" s="308"/>
      <c r="M1772" s="369"/>
      <c r="N1772" s="370"/>
      <c r="O1772" s="369"/>
      <c r="P1772" s="369"/>
      <c r="Q1772" s="369"/>
      <c r="R1772" s="369"/>
      <c r="S1772" s="369"/>
      <c r="T1772" s="369"/>
      <c r="U1772" s="369"/>
      <c r="V1772" s="369"/>
      <c r="W1772" s="369"/>
      <c r="X1772" s="369"/>
      <c r="Y1772" s="369"/>
      <c r="Z1772" s="369"/>
      <c r="AA1772" s="369"/>
      <c r="AB1772" s="369"/>
      <c r="AC1772" s="369"/>
      <c r="AD1772" s="369"/>
      <c r="AE1772" s="369"/>
      <c r="AF1772" s="369"/>
      <c r="AG1772" s="369"/>
      <c r="AH1772" s="369"/>
      <c r="AI1772" s="369"/>
      <c r="AJ1772" s="369"/>
    </row>
    <row r="1773" spans="1:36" s="57" customFormat="1" ht="31.5" x14ac:dyDescent="0.2">
      <c r="A1773" s="187" t="s">
        <v>532</v>
      </c>
      <c r="B1773" s="100" t="s">
        <v>911</v>
      </c>
      <c r="C1773" s="100" t="s">
        <v>15</v>
      </c>
      <c r="D1773" s="259">
        <f>D1774</f>
        <v>28572</v>
      </c>
      <c r="E1773" s="154"/>
      <c r="F1773" s="363"/>
      <c r="G1773" s="331"/>
      <c r="H1773" s="331"/>
      <c r="I1773" s="364"/>
      <c r="J1773" s="296"/>
      <c r="K1773" s="298"/>
      <c r="L1773" s="298"/>
      <c r="M1773" s="332"/>
      <c r="N1773" s="333"/>
      <c r="O1773" s="332"/>
      <c r="P1773" s="332"/>
      <c r="Q1773" s="332"/>
      <c r="R1773" s="332"/>
      <c r="S1773" s="332"/>
      <c r="T1773" s="332"/>
      <c r="U1773" s="332"/>
      <c r="V1773" s="332"/>
      <c r="W1773" s="332"/>
      <c r="X1773" s="332"/>
      <c r="Y1773" s="332"/>
      <c r="Z1773" s="332"/>
      <c r="AA1773" s="332"/>
      <c r="AB1773" s="332"/>
      <c r="AC1773" s="332"/>
      <c r="AD1773" s="332"/>
      <c r="AE1773" s="332"/>
      <c r="AF1773" s="332"/>
      <c r="AG1773" s="332"/>
      <c r="AH1773" s="332"/>
      <c r="AI1773" s="332"/>
      <c r="AJ1773" s="332"/>
    </row>
    <row r="1774" spans="1:36" s="57" customFormat="1" ht="31.5" x14ac:dyDescent="0.25">
      <c r="A1774" s="220" t="s">
        <v>17</v>
      </c>
      <c r="B1774" s="100" t="s">
        <v>911</v>
      </c>
      <c r="C1774" s="100" t="s">
        <v>16</v>
      </c>
      <c r="D1774" s="259">
        <f>D1775</f>
        <v>28572</v>
      </c>
      <c r="E1774" s="154"/>
      <c r="F1774" s="363"/>
      <c r="G1774" s="331"/>
      <c r="H1774" s="331"/>
      <c r="I1774" s="364"/>
      <c r="J1774" s="296"/>
      <c r="K1774" s="298"/>
      <c r="L1774" s="298"/>
      <c r="M1774" s="332"/>
      <c r="N1774" s="333"/>
      <c r="O1774" s="332"/>
      <c r="P1774" s="332"/>
      <c r="Q1774" s="332"/>
      <c r="R1774" s="332"/>
      <c r="S1774" s="332"/>
      <c r="T1774" s="332"/>
      <c r="U1774" s="332"/>
      <c r="V1774" s="332"/>
      <c r="W1774" s="332"/>
      <c r="X1774" s="332"/>
      <c r="Y1774" s="332"/>
      <c r="Z1774" s="332"/>
      <c r="AA1774" s="332"/>
      <c r="AB1774" s="332"/>
      <c r="AC1774" s="332"/>
      <c r="AD1774" s="332"/>
      <c r="AE1774" s="332"/>
      <c r="AF1774" s="332"/>
      <c r="AG1774" s="332"/>
      <c r="AH1774" s="332"/>
      <c r="AI1774" s="332"/>
      <c r="AJ1774" s="332"/>
    </row>
    <row r="1775" spans="1:36" s="5" customFormat="1" ht="15.75" x14ac:dyDescent="0.25">
      <c r="A1775" s="220" t="s">
        <v>801</v>
      </c>
      <c r="B1775" s="100" t="s">
        <v>911</v>
      </c>
      <c r="C1775" s="100" t="s">
        <v>78</v>
      </c>
      <c r="D1775" s="259">
        <f>10000+27500-3928-5000</f>
        <v>28572</v>
      </c>
      <c r="E1775" s="154"/>
      <c r="F1775" s="296"/>
      <c r="G1775" s="297"/>
      <c r="H1775" s="297"/>
      <c r="I1775" s="221"/>
      <c r="J1775" s="296"/>
      <c r="K1775" s="298"/>
      <c r="L1775" s="298"/>
      <c r="M1775" s="298"/>
      <c r="N1775" s="300"/>
      <c r="O1775" s="298"/>
      <c r="P1775" s="298"/>
      <c r="Q1775" s="298"/>
      <c r="R1775" s="298"/>
      <c r="S1775" s="298"/>
      <c r="T1775" s="298"/>
      <c r="U1775" s="298"/>
      <c r="V1775" s="298"/>
      <c r="W1775" s="298"/>
      <c r="X1775" s="298"/>
      <c r="Y1775" s="298"/>
      <c r="Z1775" s="298"/>
      <c r="AA1775" s="298"/>
      <c r="AB1775" s="298"/>
      <c r="AC1775" s="298"/>
      <c r="AD1775" s="298"/>
      <c r="AE1775" s="298"/>
      <c r="AF1775" s="298"/>
      <c r="AG1775" s="298"/>
      <c r="AH1775" s="298"/>
      <c r="AI1775" s="298"/>
      <c r="AJ1775" s="298"/>
    </row>
    <row r="1776" spans="1:36" s="5" customFormat="1" ht="31.5" x14ac:dyDescent="0.25">
      <c r="A1776" s="17" t="s">
        <v>18</v>
      </c>
      <c r="B1776" s="100" t="s">
        <v>911</v>
      </c>
      <c r="C1776" s="126">
        <v>600</v>
      </c>
      <c r="D1776" s="259">
        <f>D1777</f>
        <v>74700</v>
      </c>
      <c r="E1776" s="154"/>
      <c r="F1776" s="296"/>
      <c r="G1776" s="297"/>
      <c r="H1776" s="297"/>
      <c r="I1776" s="221"/>
      <c r="J1776" s="296"/>
      <c r="K1776" s="298"/>
      <c r="L1776" s="298"/>
      <c r="M1776" s="298"/>
      <c r="N1776" s="300"/>
      <c r="O1776" s="298"/>
      <c r="P1776" s="298"/>
      <c r="Q1776" s="298"/>
      <c r="R1776" s="298"/>
      <c r="S1776" s="298"/>
      <c r="T1776" s="298"/>
      <c r="U1776" s="298"/>
      <c r="V1776" s="298"/>
      <c r="W1776" s="298"/>
      <c r="X1776" s="298"/>
      <c r="Y1776" s="298"/>
      <c r="Z1776" s="298"/>
      <c r="AA1776" s="298"/>
      <c r="AB1776" s="298"/>
      <c r="AC1776" s="298"/>
      <c r="AD1776" s="298"/>
      <c r="AE1776" s="298"/>
      <c r="AF1776" s="298"/>
      <c r="AG1776" s="298"/>
      <c r="AH1776" s="298"/>
      <c r="AI1776" s="298"/>
      <c r="AJ1776" s="298"/>
    </row>
    <row r="1777" spans="1:36" s="5" customFormat="1" ht="15.75" x14ac:dyDescent="0.25">
      <c r="A1777" s="17" t="s">
        <v>24</v>
      </c>
      <c r="B1777" s="100" t="s">
        <v>911</v>
      </c>
      <c r="C1777" s="126">
        <v>610</v>
      </c>
      <c r="D1777" s="259">
        <f>D1778</f>
        <v>74700</v>
      </c>
      <c r="E1777" s="154"/>
      <c r="F1777" s="296"/>
      <c r="G1777" s="297"/>
      <c r="H1777" s="297"/>
      <c r="I1777" s="221"/>
      <c r="J1777" s="296"/>
      <c r="K1777" s="298"/>
      <c r="L1777" s="298"/>
      <c r="M1777" s="298"/>
      <c r="N1777" s="300"/>
      <c r="O1777" s="298"/>
      <c r="P1777" s="298"/>
      <c r="Q1777" s="298"/>
      <c r="R1777" s="298"/>
      <c r="S1777" s="298"/>
      <c r="T1777" s="298"/>
      <c r="U1777" s="298"/>
      <c r="V1777" s="298"/>
      <c r="W1777" s="298"/>
      <c r="X1777" s="298"/>
      <c r="Y1777" s="298"/>
      <c r="Z1777" s="298"/>
      <c r="AA1777" s="298"/>
      <c r="AB1777" s="298"/>
      <c r="AC1777" s="298"/>
      <c r="AD1777" s="298"/>
      <c r="AE1777" s="298"/>
      <c r="AF1777" s="298"/>
      <c r="AG1777" s="298"/>
      <c r="AH1777" s="298"/>
      <c r="AI1777" s="298"/>
      <c r="AJ1777" s="298"/>
    </row>
    <row r="1778" spans="1:36" s="5" customFormat="1" ht="47.25" x14ac:dyDescent="0.25">
      <c r="A1778" s="17" t="s">
        <v>100</v>
      </c>
      <c r="B1778" s="100" t="s">
        <v>911</v>
      </c>
      <c r="C1778" s="126">
        <v>611</v>
      </c>
      <c r="D1778" s="259">
        <f>76000-10000+8700</f>
        <v>74700</v>
      </c>
      <c r="E1778" s="154"/>
      <c r="F1778" s="296"/>
      <c r="G1778" s="297"/>
      <c r="H1778" s="297"/>
      <c r="I1778" s="221"/>
      <c r="J1778" s="296"/>
      <c r="K1778" s="298"/>
      <c r="L1778" s="298"/>
      <c r="M1778" s="298"/>
      <c r="N1778" s="300"/>
      <c r="O1778" s="298"/>
      <c r="P1778" s="298"/>
      <c r="Q1778" s="298"/>
      <c r="R1778" s="298"/>
      <c r="S1778" s="298"/>
      <c r="T1778" s="298"/>
      <c r="U1778" s="298"/>
      <c r="V1778" s="298"/>
      <c r="W1778" s="298"/>
      <c r="X1778" s="298"/>
      <c r="Y1778" s="298"/>
      <c r="Z1778" s="298"/>
      <c r="AA1778" s="298"/>
      <c r="AB1778" s="298"/>
      <c r="AC1778" s="298"/>
      <c r="AD1778" s="298"/>
      <c r="AE1778" s="298"/>
      <c r="AF1778" s="298"/>
      <c r="AG1778" s="298"/>
      <c r="AH1778" s="298"/>
      <c r="AI1778" s="298"/>
      <c r="AJ1778" s="298"/>
    </row>
    <row r="1779" spans="1:36" s="40" customFormat="1" ht="15.75" x14ac:dyDescent="0.25">
      <c r="A1779" s="32" t="s">
        <v>705</v>
      </c>
      <c r="B1779" s="101" t="s">
        <v>912</v>
      </c>
      <c r="C1779" s="101"/>
      <c r="D1779" s="256">
        <f>D1780+D1783+D1786</f>
        <v>492870.99</v>
      </c>
      <c r="E1779" s="153"/>
      <c r="F1779" s="315"/>
      <c r="G1779" s="316"/>
      <c r="H1779" s="316"/>
      <c r="I1779" s="317"/>
      <c r="J1779" s="318"/>
      <c r="K1779" s="319"/>
      <c r="L1779" s="319"/>
      <c r="M1779" s="320"/>
      <c r="N1779" s="321"/>
      <c r="O1779" s="320"/>
      <c r="P1779" s="320"/>
      <c r="Q1779" s="320"/>
      <c r="R1779" s="320"/>
      <c r="S1779" s="320"/>
      <c r="T1779" s="320"/>
      <c r="U1779" s="320"/>
      <c r="V1779" s="320"/>
      <c r="W1779" s="320"/>
      <c r="X1779" s="320"/>
      <c r="Y1779" s="320"/>
      <c r="Z1779" s="320"/>
      <c r="AA1779" s="320"/>
      <c r="AB1779" s="320"/>
      <c r="AC1779" s="320"/>
      <c r="AD1779" s="320"/>
      <c r="AE1779" s="320"/>
      <c r="AF1779" s="320"/>
      <c r="AG1779" s="320"/>
      <c r="AH1779" s="320"/>
      <c r="AI1779" s="320"/>
      <c r="AJ1779" s="320"/>
    </row>
    <row r="1780" spans="1:36" s="5" customFormat="1" ht="31.5" x14ac:dyDescent="0.2">
      <c r="A1780" s="187" t="s">
        <v>532</v>
      </c>
      <c r="B1780" s="100" t="s">
        <v>912</v>
      </c>
      <c r="C1780" s="91" t="s">
        <v>15</v>
      </c>
      <c r="D1780" s="257">
        <f>D1781</f>
        <v>246636.27000000002</v>
      </c>
      <c r="E1780" s="154"/>
      <c r="F1780" s="296"/>
      <c r="G1780" s="297"/>
      <c r="H1780" s="297"/>
      <c r="I1780" s="221"/>
      <c r="J1780" s="296"/>
      <c r="K1780" s="298"/>
      <c r="L1780" s="298"/>
      <c r="M1780" s="298"/>
      <c r="N1780" s="300"/>
      <c r="O1780" s="298"/>
      <c r="P1780" s="298"/>
      <c r="Q1780" s="298"/>
      <c r="R1780" s="298"/>
      <c r="S1780" s="298"/>
      <c r="T1780" s="298"/>
      <c r="U1780" s="298"/>
      <c r="V1780" s="298"/>
      <c r="W1780" s="298"/>
      <c r="X1780" s="298"/>
      <c r="Y1780" s="298"/>
      <c r="Z1780" s="298"/>
      <c r="AA1780" s="298"/>
      <c r="AB1780" s="298"/>
      <c r="AC1780" s="298"/>
      <c r="AD1780" s="298"/>
      <c r="AE1780" s="298"/>
      <c r="AF1780" s="298"/>
      <c r="AG1780" s="298"/>
      <c r="AH1780" s="298"/>
      <c r="AI1780" s="298"/>
      <c r="AJ1780" s="298"/>
    </row>
    <row r="1781" spans="1:36" s="5" customFormat="1" ht="31.5" x14ac:dyDescent="0.25">
      <c r="A1781" s="9" t="s">
        <v>17</v>
      </c>
      <c r="B1781" s="100" t="s">
        <v>912</v>
      </c>
      <c r="C1781" s="91" t="s">
        <v>16</v>
      </c>
      <c r="D1781" s="257">
        <f>D1782</f>
        <v>246636.27000000002</v>
      </c>
      <c r="E1781" s="154"/>
      <c r="F1781" s="296"/>
      <c r="G1781" s="297"/>
      <c r="H1781" s="297"/>
      <c r="I1781" s="221"/>
      <c r="J1781" s="296"/>
      <c r="K1781" s="298"/>
      <c r="L1781" s="298"/>
      <c r="M1781" s="298"/>
      <c r="N1781" s="300"/>
      <c r="O1781" s="298"/>
      <c r="P1781" s="298"/>
      <c r="Q1781" s="298"/>
      <c r="R1781" s="298"/>
      <c r="S1781" s="298"/>
      <c r="T1781" s="298"/>
      <c r="U1781" s="298"/>
      <c r="V1781" s="298"/>
      <c r="W1781" s="298"/>
      <c r="X1781" s="298"/>
      <c r="Y1781" s="298"/>
      <c r="Z1781" s="298"/>
      <c r="AA1781" s="298"/>
      <c r="AB1781" s="298"/>
      <c r="AC1781" s="298"/>
      <c r="AD1781" s="298"/>
      <c r="AE1781" s="298"/>
      <c r="AF1781" s="298"/>
      <c r="AG1781" s="298"/>
      <c r="AH1781" s="298"/>
      <c r="AI1781" s="298"/>
      <c r="AJ1781" s="298"/>
    </row>
    <row r="1782" spans="1:36" s="5" customFormat="1" ht="15.75" x14ac:dyDescent="0.25">
      <c r="A1782" s="220" t="s">
        <v>801</v>
      </c>
      <c r="B1782" s="100" t="s">
        <v>912</v>
      </c>
      <c r="C1782" s="91" t="s">
        <v>78</v>
      </c>
      <c r="D1782" s="257">
        <f>279300+1595.28-6826-4538-200-1500-3246-1500+1000-12382.5-42.2-1541-2600-3406.6-977-199.71+3700</f>
        <v>246636.27000000002</v>
      </c>
      <c r="E1782" s="154"/>
      <c r="F1782" s="296"/>
      <c r="G1782" s="296"/>
      <c r="H1782" s="296"/>
      <c r="I1782" s="221"/>
      <c r="J1782" s="296"/>
      <c r="K1782" s="298"/>
      <c r="L1782" s="298"/>
      <c r="M1782" s="298"/>
      <c r="N1782" s="300"/>
      <c r="O1782" s="298"/>
      <c r="P1782" s="298"/>
      <c r="Q1782" s="298"/>
      <c r="R1782" s="298"/>
      <c r="S1782" s="298"/>
      <c r="T1782" s="298"/>
      <c r="U1782" s="298"/>
      <c r="V1782" s="298"/>
      <c r="W1782" s="298"/>
      <c r="X1782" s="298"/>
      <c r="Y1782" s="298"/>
      <c r="Z1782" s="298"/>
      <c r="AA1782" s="298"/>
      <c r="AB1782" s="298"/>
      <c r="AC1782" s="298"/>
      <c r="AD1782" s="298"/>
      <c r="AE1782" s="298"/>
      <c r="AF1782" s="298"/>
      <c r="AG1782" s="298"/>
      <c r="AH1782" s="298"/>
      <c r="AI1782" s="298"/>
      <c r="AJ1782" s="298"/>
    </row>
    <row r="1783" spans="1:36" s="5" customFormat="1" ht="31.5" x14ac:dyDescent="0.25">
      <c r="A1783" s="17" t="s">
        <v>18</v>
      </c>
      <c r="B1783" s="100" t="s">
        <v>912</v>
      </c>
      <c r="C1783" s="126">
        <v>600</v>
      </c>
      <c r="D1783" s="257">
        <f>D1784</f>
        <v>230611.72</v>
      </c>
      <c r="E1783" s="154"/>
      <c r="F1783" s="296"/>
      <c r="G1783" s="297"/>
      <c r="H1783" s="297"/>
      <c r="I1783" s="221"/>
      <c r="J1783" s="296"/>
      <c r="K1783" s="298"/>
      <c r="L1783" s="298"/>
      <c r="M1783" s="298"/>
      <c r="N1783" s="300"/>
      <c r="O1783" s="298"/>
      <c r="P1783" s="298"/>
      <c r="Q1783" s="298"/>
      <c r="R1783" s="298"/>
      <c r="S1783" s="298"/>
      <c r="T1783" s="298"/>
      <c r="U1783" s="298"/>
      <c r="V1783" s="298"/>
      <c r="W1783" s="298"/>
      <c r="X1783" s="298"/>
      <c r="Y1783" s="298"/>
      <c r="Z1783" s="298"/>
      <c r="AA1783" s="298"/>
      <c r="AB1783" s="298"/>
      <c r="AC1783" s="298"/>
      <c r="AD1783" s="298"/>
      <c r="AE1783" s="298"/>
      <c r="AF1783" s="298"/>
      <c r="AG1783" s="298"/>
      <c r="AH1783" s="298"/>
      <c r="AI1783" s="298"/>
      <c r="AJ1783" s="298"/>
    </row>
    <row r="1784" spans="1:36" s="5" customFormat="1" ht="15.75" x14ac:dyDescent="0.25">
      <c r="A1784" s="21" t="s">
        <v>24</v>
      </c>
      <c r="B1784" s="100" t="s">
        <v>912</v>
      </c>
      <c r="C1784" s="126">
        <v>610</v>
      </c>
      <c r="D1784" s="257">
        <f>D1785</f>
        <v>230611.72</v>
      </c>
      <c r="E1784" s="154"/>
      <c r="F1784" s="296"/>
      <c r="G1784" s="297"/>
      <c r="H1784" s="297"/>
      <c r="I1784" s="221"/>
      <c r="J1784" s="296"/>
      <c r="K1784" s="298"/>
      <c r="L1784" s="298"/>
      <c r="M1784" s="298"/>
      <c r="N1784" s="300"/>
      <c r="O1784" s="298"/>
      <c r="P1784" s="298"/>
      <c r="Q1784" s="298"/>
      <c r="R1784" s="298"/>
      <c r="S1784" s="298"/>
      <c r="T1784" s="298"/>
      <c r="U1784" s="298"/>
      <c r="V1784" s="298"/>
      <c r="W1784" s="298"/>
      <c r="X1784" s="298"/>
      <c r="Y1784" s="298"/>
      <c r="Z1784" s="298"/>
      <c r="AA1784" s="298"/>
      <c r="AB1784" s="298"/>
      <c r="AC1784" s="298"/>
      <c r="AD1784" s="298"/>
      <c r="AE1784" s="298"/>
      <c r="AF1784" s="298"/>
      <c r="AG1784" s="298"/>
      <c r="AH1784" s="298"/>
      <c r="AI1784" s="298"/>
      <c r="AJ1784" s="298"/>
    </row>
    <row r="1785" spans="1:36" s="5" customFormat="1" ht="47.25" x14ac:dyDescent="0.25">
      <c r="A1785" s="17" t="s">
        <v>100</v>
      </c>
      <c r="B1785" s="100" t="s">
        <v>912</v>
      </c>
      <c r="C1785" s="126">
        <v>611</v>
      </c>
      <c r="D1785" s="257">
        <f>230530+1677-1595.28</f>
        <v>230611.72</v>
      </c>
      <c r="E1785" s="154"/>
      <c r="F1785" s="296"/>
      <c r="G1785" s="296"/>
      <c r="H1785" s="296"/>
      <c r="I1785" s="221"/>
      <c r="J1785" s="296"/>
      <c r="K1785" s="298"/>
      <c r="L1785" s="298"/>
      <c r="M1785" s="298"/>
      <c r="N1785" s="300"/>
      <c r="O1785" s="298"/>
      <c r="P1785" s="298"/>
      <c r="Q1785" s="298"/>
      <c r="R1785" s="298"/>
      <c r="S1785" s="298"/>
      <c r="T1785" s="298"/>
      <c r="U1785" s="298"/>
      <c r="V1785" s="298"/>
      <c r="W1785" s="298"/>
      <c r="X1785" s="298"/>
      <c r="Y1785" s="298"/>
      <c r="Z1785" s="298"/>
      <c r="AA1785" s="298"/>
      <c r="AB1785" s="298"/>
      <c r="AC1785" s="298"/>
      <c r="AD1785" s="298"/>
      <c r="AE1785" s="298"/>
      <c r="AF1785" s="298"/>
      <c r="AG1785" s="298"/>
      <c r="AH1785" s="298"/>
      <c r="AI1785" s="298"/>
      <c r="AJ1785" s="298"/>
    </row>
    <row r="1786" spans="1:36" s="5" customFormat="1" ht="15.75" x14ac:dyDescent="0.2">
      <c r="A1786" s="33" t="s">
        <v>13</v>
      </c>
      <c r="B1786" s="100" t="s">
        <v>912</v>
      </c>
      <c r="C1786" s="126">
        <v>800</v>
      </c>
      <c r="D1786" s="257">
        <f>D1787</f>
        <v>15623</v>
      </c>
      <c r="E1786" s="154"/>
      <c r="F1786" s="296"/>
      <c r="G1786" s="297"/>
      <c r="H1786" s="297"/>
      <c r="I1786" s="221"/>
      <c r="J1786" s="296"/>
      <c r="K1786" s="298"/>
      <c r="L1786" s="298"/>
      <c r="M1786" s="298"/>
      <c r="N1786" s="300"/>
      <c r="O1786" s="298"/>
      <c r="P1786" s="298"/>
      <c r="Q1786" s="298"/>
      <c r="R1786" s="298"/>
      <c r="S1786" s="298"/>
      <c r="T1786" s="298"/>
      <c r="U1786" s="298"/>
      <c r="V1786" s="298"/>
      <c r="W1786" s="298"/>
      <c r="X1786" s="298"/>
      <c r="Y1786" s="298"/>
      <c r="Z1786" s="298"/>
      <c r="AA1786" s="298"/>
      <c r="AB1786" s="298"/>
      <c r="AC1786" s="298"/>
      <c r="AD1786" s="298"/>
      <c r="AE1786" s="298"/>
      <c r="AF1786" s="298"/>
      <c r="AG1786" s="298"/>
      <c r="AH1786" s="298"/>
      <c r="AI1786" s="298"/>
      <c r="AJ1786" s="298"/>
    </row>
    <row r="1787" spans="1:36" s="5" customFormat="1" ht="15.75" x14ac:dyDescent="0.25">
      <c r="A1787" s="220" t="s">
        <v>2</v>
      </c>
      <c r="B1787" s="100" t="s">
        <v>912</v>
      </c>
      <c r="C1787" s="126">
        <v>870</v>
      </c>
      <c r="D1787" s="257">
        <f>25000-17500+8123</f>
        <v>15623</v>
      </c>
      <c r="E1787" s="154"/>
      <c r="F1787" s="296"/>
      <c r="G1787" s="297"/>
      <c r="H1787" s="297"/>
      <c r="I1787" s="221"/>
      <c r="J1787" s="296"/>
      <c r="K1787" s="298"/>
      <c r="L1787" s="298"/>
      <c r="M1787" s="298"/>
      <c r="N1787" s="300"/>
      <c r="O1787" s="298"/>
      <c r="P1787" s="298"/>
      <c r="Q1787" s="298"/>
      <c r="R1787" s="298"/>
      <c r="S1787" s="298"/>
      <c r="T1787" s="298"/>
      <c r="U1787" s="298"/>
      <c r="V1787" s="298"/>
      <c r="W1787" s="298"/>
      <c r="X1787" s="298"/>
      <c r="Y1787" s="298"/>
      <c r="Z1787" s="298"/>
      <c r="AA1787" s="298"/>
      <c r="AB1787" s="298"/>
      <c r="AC1787" s="298"/>
      <c r="AD1787" s="298"/>
      <c r="AE1787" s="298"/>
      <c r="AF1787" s="298"/>
      <c r="AG1787" s="298"/>
      <c r="AH1787" s="298"/>
      <c r="AI1787" s="298"/>
      <c r="AJ1787" s="298"/>
    </row>
    <row r="1788" spans="1:36" s="36" customFormat="1" ht="15.75" x14ac:dyDescent="0.25">
      <c r="A1788" s="146" t="s">
        <v>799</v>
      </c>
      <c r="B1788" s="101" t="s">
        <v>913</v>
      </c>
      <c r="C1788" s="95"/>
      <c r="D1788" s="256">
        <f>D1789+D1792</f>
        <v>52859</v>
      </c>
      <c r="E1788" s="154"/>
      <c r="F1788" s="227"/>
      <c r="G1788" s="228"/>
      <c r="H1788" s="228"/>
      <c r="I1788" s="229"/>
      <c r="J1788" s="289"/>
      <c r="K1788" s="288"/>
      <c r="L1788" s="288"/>
      <c r="M1788" s="311"/>
      <c r="N1788" s="312"/>
      <c r="O1788" s="311"/>
      <c r="P1788" s="311"/>
      <c r="Q1788" s="311"/>
      <c r="R1788" s="311"/>
      <c r="S1788" s="311"/>
      <c r="T1788" s="311"/>
      <c r="U1788" s="311"/>
      <c r="V1788" s="311"/>
      <c r="W1788" s="311"/>
      <c r="X1788" s="311"/>
      <c r="Y1788" s="311"/>
      <c r="Z1788" s="311"/>
      <c r="AA1788" s="311"/>
      <c r="AB1788" s="311"/>
      <c r="AC1788" s="311"/>
      <c r="AD1788" s="311"/>
      <c r="AE1788" s="311"/>
      <c r="AF1788" s="311"/>
      <c r="AG1788" s="311"/>
      <c r="AH1788" s="311"/>
      <c r="AI1788" s="311"/>
      <c r="AJ1788" s="311"/>
    </row>
    <row r="1789" spans="1:36" s="5" customFormat="1" ht="31.5" x14ac:dyDescent="0.2">
      <c r="A1789" s="187" t="s">
        <v>532</v>
      </c>
      <c r="B1789" s="100" t="s">
        <v>913</v>
      </c>
      <c r="C1789" s="100" t="s">
        <v>15</v>
      </c>
      <c r="D1789" s="259">
        <f t="shared" ref="D1789:D1790" si="190">D1790</f>
        <v>13920</v>
      </c>
      <c r="E1789" s="154"/>
      <c r="F1789" s="296"/>
      <c r="G1789" s="297"/>
      <c r="H1789" s="297"/>
      <c r="I1789" s="221"/>
      <c r="J1789" s="296"/>
      <c r="K1789" s="298"/>
      <c r="L1789" s="298"/>
      <c r="M1789" s="298"/>
      <c r="N1789" s="300"/>
      <c r="O1789" s="298"/>
      <c r="P1789" s="298"/>
      <c r="Q1789" s="298"/>
      <c r="R1789" s="298"/>
      <c r="S1789" s="298"/>
      <c r="T1789" s="298"/>
      <c r="U1789" s="298"/>
      <c r="V1789" s="298"/>
      <c r="W1789" s="298"/>
      <c r="X1789" s="298"/>
      <c r="Y1789" s="298"/>
      <c r="Z1789" s="298"/>
      <c r="AA1789" s="298"/>
      <c r="AB1789" s="298"/>
      <c r="AC1789" s="298"/>
      <c r="AD1789" s="298"/>
      <c r="AE1789" s="298"/>
      <c r="AF1789" s="298"/>
      <c r="AG1789" s="298"/>
      <c r="AH1789" s="298"/>
      <c r="AI1789" s="298"/>
      <c r="AJ1789" s="298"/>
    </row>
    <row r="1790" spans="1:36" s="5" customFormat="1" ht="31.5" x14ac:dyDescent="0.25">
      <c r="A1790" s="9" t="s">
        <v>17</v>
      </c>
      <c r="B1790" s="100" t="s">
        <v>913</v>
      </c>
      <c r="C1790" s="100" t="s">
        <v>16</v>
      </c>
      <c r="D1790" s="259">
        <f t="shared" si="190"/>
        <v>13920</v>
      </c>
      <c r="E1790" s="154"/>
      <c r="F1790" s="296"/>
      <c r="G1790" s="297"/>
      <c r="H1790" s="297"/>
      <c r="I1790" s="221"/>
      <c r="J1790" s="296"/>
      <c r="K1790" s="298"/>
      <c r="L1790" s="298"/>
      <c r="M1790" s="298"/>
      <c r="N1790" s="300"/>
      <c r="O1790" s="298"/>
      <c r="P1790" s="298"/>
      <c r="Q1790" s="298"/>
      <c r="R1790" s="298"/>
      <c r="S1790" s="298"/>
      <c r="T1790" s="298"/>
      <c r="U1790" s="298"/>
      <c r="V1790" s="298"/>
      <c r="W1790" s="298"/>
      <c r="X1790" s="298"/>
      <c r="Y1790" s="298"/>
      <c r="Z1790" s="298"/>
      <c r="AA1790" s="298"/>
      <c r="AB1790" s="298"/>
      <c r="AC1790" s="298"/>
      <c r="AD1790" s="298"/>
      <c r="AE1790" s="298"/>
      <c r="AF1790" s="298"/>
      <c r="AG1790" s="298"/>
      <c r="AH1790" s="298"/>
      <c r="AI1790" s="298"/>
      <c r="AJ1790" s="298"/>
    </row>
    <row r="1791" spans="1:36" s="5" customFormat="1" ht="15.75" x14ac:dyDescent="0.25">
      <c r="A1791" s="220" t="s">
        <v>801</v>
      </c>
      <c r="B1791" s="100" t="s">
        <v>913</v>
      </c>
      <c r="C1791" s="100" t="s">
        <v>78</v>
      </c>
      <c r="D1791" s="259">
        <f>20550+1070-500-200-7000</f>
        <v>13920</v>
      </c>
      <c r="E1791" s="154"/>
      <c r="F1791" s="296"/>
      <c r="G1791" s="297"/>
      <c r="H1791" s="297"/>
      <c r="I1791" s="221"/>
      <c r="J1791" s="296"/>
      <c r="K1791" s="298"/>
      <c r="L1791" s="298"/>
      <c r="M1791" s="298"/>
      <c r="N1791" s="300"/>
      <c r="O1791" s="298"/>
      <c r="P1791" s="298"/>
      <c r="Q1791" s="298"/>
      <c r="R1791" s="298"/>
      <c r="S1791" s="298"/>
      <c r="T1791" s="298"/>
      <c r="U1791" s="298"/>
      <c r="V1791" s="298"/>
      <c r="W1791" s="298"/>
      <c r="X1791" s="298"/>
      <c r="Y1791" s="298"/>
      <c r="Z1791" s="298"/>
      <c r="AA1791" s="298"/>
      <c r="AB1791" s="298"/>
      <c r="AC1791" s="298"/>
      <c r="AD1791" s="298"/>
      <c r="AE1791" s="298"/>
      <c r="AF1791" s="298"/>
      <c r="AG1791" s="298"/>
      <c r="AH1791" s="298"/>
      <c r="AI1791" s="298"/>
      <c r="AJ1791" s="298"/>
    </row>
    <row r="1792" spans="1:36" s="5" customFormat="1" ht="31.5" x14ac:dyDescent="0.25">
      <c r="A1792" s="60" t="s">
        <v>646</v>
      </c>
      <c r="B1792" s="100" t="s">
        <v>913</v>
      </c>
      <c r="C1792" s="106" t="s">
        <v>36</v>
      </c>
      <c r="D1792" s="259">
        <f t="shared" ref="D1792:D1793" si="191">D1793</f>
        <v>38939</v>
      </c>
      <c r="E1792" s="154"/>
      <c r="F1792" s="296"/>
      <c r="G1792" s="297"/>
      <c r="H1792" s="297"/>
      <c r="I1792" s="221"/>
      <c r="J1792" s="296"/>
      <c r="K1792" s="298"/>
      <c r="L1792" s="298"/>
      <c r="M1792" s="298"/>
      <c r="N1792" s="300"/>
      <c r="O1792" s="298"/>
      <c r="P1792" s="298"/>
      <c r="Q1792" s="298"/>
      <c r="R1792" s="298"/>
      <c r="S1792" s="298"/>
      <c r="T1792" s="298"/>
      <c r="U1792" s="298"/>
      <c r="V1792" s="298"/>
      <c r="W1792" s="298"/>
      <c r="X1792" s="298"/>
      <c r="Y1792" s="298"/>
      <c r="Z1792" s="298"/>
      <c r="AA1792" s="298"/>
      <c r="AB1792" s="298"/>
      <c r="AC1792" s="298"/>
      <c r="AD1792" s="298"/>
      <c r="AE1792" s="298"/>
      <c r="AF1792" s="298"/>
      <c r="AG1792" s="298"/>
      <c r="AH1792" s="298"/>
      <c r="AI1792" s="298"/>
      <c r="AJ1792" s="298"/>
    </row>
    <row r="1793" spans="1:36" s="5" customFormat="1" ht="15.75" x14ac:dyDescent="0.25">
      <c r="A1793" s="9" t="s">
        <v>35</v>
      </c>
      <c r="B1793" s="100" t="s">
        <v>913</v>
      </c>
      <c r="C1793" s="106">
        <v>410</v>
      </c>
      <c r="D1793" s="259">
        <f t="shared" si="191"/>
        <v>38939</v>
      </c>
      <c r="E1793" s="154"/>
      <c r="F1793" s="296"/>
      <c r="G1793" s="297"/>
      <c r="H1793" s="297"/>
      <c r="I1793" s="221"/>
      <c r="J1793" s="296"/>
      <c r="K1793" s="298"/>
      <c r="L1793" s="298"/>
      <c r="M1793" s="298"/>
      <c r="N1793" s="300"/>
      <c r="O1793" s="298"/>
      <c r="P1793" s="298"/>
      <c r="Q1793" s="298"/>
      <c r="R1793" s="298"/>
      <c r="S1793" s="298"/>
      <c r="T1793" s="298"/>
      <c r="U1793" s="298"/>
      <c r="V1793" s="298"/>
      <c r="W1793" s="298"/>
      <c r="X1793" s="298"/>
      <c r="Y1793" s="298"/>
      <c r="Z1793" s="298"/>
      <c r="AA1793" s="298"/>
      <c r="AB1793" s="298"/>
      <c r="AC1793" s="298"/>
      <c r="AD1793" s="298"/>
      <c r="AE1793" s="298"/>
      <c r="AF1793" s="298"/>
      <c r="AG1793" s="298"/>
      <c r="AH1793" s="298"/>
      <c r="AI1793" s="298"/>
      <c r="AJ1793" s="298"/>
    </row>
    <row r="1794" spans="1:36" s="5" customFormat="1" ht="31.5" x14ac:dyDescent="0.25">
      <c r="A1794" s="9" t="s">
        <v>96</v>
      </c>
      <c r="B1794" s="100" t="s">
        <v>913</v>
      </c>
      <c r="C1794" s="106" t="s">
        <v>97</v>
      </c>
      <c r="D1794" s="259">
        <f>42560+4538+1541-3500-6200</f>
        <v>38939</v>
      </c>
      <c r="E1794" s="154"/>
      <c r="F1794" s="296"/>
      <c r="G1794" s="297"/>
      <c r="H1794" s="297"/>
      <c r="I1794" s="221"/>
      <c r="J1794" s="296"/>
      <c r="K1794" s="298"/>
      <c r="L1794" s="298"/>
      <c r="M1794" s="298"/>
      <c r="N1794" s="300"/>
      <c r="O1794" s="298"/>
      <c r="P1794" s="298"/>
      <c r="Q1794" s="298"/>
      <c r="R1794" s="298"/>
      <c r="S1794" s="298"/>
      <c r="T1794" s="298"/>
      <c r="U1794" s="298"/>
      <c r="V1794" s="298"/>
      <c r="W1794" s="298"/>
      <c r="X1794" s="298"/>
      <c r="Y1794" s="298"/>
      <c r="Z1794" s="298"/>
      <c r="AA1794" s="298"/>
      <c r="AB1794" s="298"/>
      <c r="AC1794" s="298"/>
      <c r="AD1794" s="298"/>
      <c r="AE1794" s="298"/>
      <c r="AF1794" s="298"/>
      <c r="AG1794" s="298"/>
      <c r="AH1794" s="298"/>
      <c r="AI1794" s="298"/>
      <c r="AJ1794" s="298"/>
    </row>
    <row r="1795" spans="1:36" s="36" customFormat="1" ht="31.5" x14ac:dyDescent="0.25">
      <c r="A1795" s="146" t="s">
        <v>778</v>
      </c>
      <c r="B1795" s="101" t="s">
        <v>914</v>
      </c>
      <c r="C1795" s="95"/>
      <c r="D1795" s="256">
        <f t="shared" ref="D1795:D1797" si="192">D1796</f>
        <v>3506.3000000000029</v>
      </c>
      <c r="E1795" s="154"/>
      <c r="F1795" s="227"/>
      <c r="G1795" s="228"/>
      <c r="H1795" s="228"/>
      <c r="I1795" s="229"/>
      <c r="J1795" s="289"/>
      <c r="K1795" s="288"/>
      <c r="L1795" s="288"/>
      <c r="M1795" s="311"/>
      <c r="N1795" s="312"/>
      <c r="O1795" s="311"/>
      <c r="P1795" s="311"/>
      <c r="Q1795" s="311"/>
      <c r="R1795" s="311"/>
      <c r="S1795" s="311"/>
      <c r="T1795" s="311"/>
      <c r="U1795" s="311"/>
      <c r="V1795" s="311"/>
      <c r="W1795" s="311"/>
      <c r="X1795" s="311"/>
      <c r="Y1795" s="311"/>
      <c r="Z1795" s="311"/>
      <c r="AA1795" s="311"/>
      <c r="AB1795" s="311"/>
      <c r="AC1795" s="311"/>
      <c r="AD1795" s="311"/>
      <c r="AE1795" s="311"/>
      <c r="AF1795" s="311"/>
      <c r="AG1795" s="311"/>
      <c r="AH1795" s="311"/>
      <c r="AI1795" s="311"/>
      <c r="AJ1795" s="311"/>
    </row>
    <row r="1796" spans="1:36" s="5" customFormat="1" ht="31.5" x14ac:dyDescent="0.25">
      <c r="A1796" s="60" t="s">
        <v>646</v>
      </c>
      <c r="B1796" s="100" t="s">
        <v>914</v>
      </c>
      <c r="C1796" s="106" t="s">
        <v>36</v>
      </c>
      <c r="D1796" s="259">
        <f t="shared" si="192"/>
        <v>3506.3000000000029</v>
      </c>
      <c r="E1796" s="154"/>
      <c r="F1796" s="296"/>
      <c r="G1796" s="297"/>
      <c r="H1796" s="297"/>
      <c r="I1796" s="221"/>
      <c r="J1796" s="296"/>
      <c r="K1796" s="298"/>
      <c r="L1796" s="298"/>
      <c r="M1796" s="298"/>
      <c r="N1796" s="300"/>
      <c r="O1796" s="298"/>
      <c r="P1796" s="298"/>
      <c r="Q1796" s="298"/>
      <c r="R1796" s="298"/>
      <c r="S1796" s="298"/>
      <c r="T1796" s="298"/>
      <c r="U1796" s="298"/>
      <c r="V1796" s="298"/>
      <c r="W1796" s="298"/>
      <c r="X1796" s="298"/>
      <c r="Y1796" s="298"/>
      <c r="Z1796" s="298"/>
      <c r="AA1796" s="298"/>
      <c r="AB1796" s="298"/>
      <c r="AC1796" s="298"/>
      <c r="AD1796" s="298"/>
      <c r="AE1796" s="298"/>
      <c r="AF1796" s="298"/>
      <c r="AG1796" s="298"/>
      <c r="AH1796" s="298"/>
      <c r="AI1796" s="298"/>
      <c r="AJ1796" s="298"/>
    </row>
    <row r="1797" spans="1:36" s="5" customFormat="1" ht="15.75" x14ac:dyDescent="0.25">
      <c r="A1797" s="9" t="s">
        <v>35</v>
      </c>
      <c r="B1797" s="100" t="s">
        <v>914</v>
      </c>
      <c r="C1797" s="106">
        <v>410</v>
      </c>
      <c r="D1797" s="259">
        <f t="shared" si="192"/>
        <v>3506.3000000000029</v>
      </c>
      <c r="E1797" s="154"/>
      <c r="F1797" s="296"/>
      <c r="G1797" s="297"/>
      <c r="H1797" s="297"/>
      <c r="I1797" s="221"/>
      <c r="J1797" s="296"/>
      <c r="K1797" s="298"/>
      <c r="L1797" s="298"/>
      <c r="M1797" s="298"/>
      <c r="N1797" s="300"/>
      <c r="O1797" s="298"/>
      <c r="P1797" s="298"/>
      <c r="Q1797" s="298"/>
      <c r="R1797" s="298"/>
      <c r="S1797" s="298"/>
      <c r="T1797" s="298"/>
      <c r="U1797" s="298"/>
      <c r="V1797" s="298"/>
      <c r="W1797" s="298"/>
      <c r="X1797" s="298"/>
      <c r="Y1797" s="298"/>
      <c r="Z1797" s="298"/>
      <c r="AA1797" s="298"/>
      <c r="AB1797" s="298"/>
      <c r="AC1797" s="298"/>
      <c r="AD1797" s="298"/>
      <c r="AE1797" s="298"/>
      <c r="AF1797" s="298"/>
      <c r="AG1797" s="298"/>
      <c r="AH1797" s="298"/>
      <c r="AI1797" s="298"/>
      <c r="AJ1797" s="298"/>
    </row>
    <row r="1798" spans="1:36" s="5" customFormat="1" ht="31.5" x14ac:dyDescent="0.25">
      <c r="A1798" s="9" t="s">
        <v>96</v>
      </c>
      <c r="B1798" s="100" t="s">
        <v>914</v>
      </c>
      <c r="C1798" s="106" t="s">
        <v>97</v>
      </c>
      <c r="D1798" s="259">
        <f>100000-50000-6545-9047.2-2131-15861.5-3600-4200-4709-400</f>
        <v>3506.3000000000029</v>
      </c>
      <c r="E1798" s="154"/>
      <c r="F1798" s="296"/>
      <c r="G1798" s="297"/>
      <c r="H1798" s="297"/>
      <c r="I1798" s="221"/>
      <c r="J1798" s="296"/>
      <c r="K1798" s="298"/>
      <c r="L1798" s="298"/>
      <c r="M1798" s="298"/>
      <c r="N1798" s="300"/>
      <c r="O1798" s="298"/>
      <c r="P1798" s="298"/>
      <c r="Q1798" s="298"/>
      <c r="R1798" s="298"/>
      <c r="S1798" s="298"/>
      <c r="T1798" s="298"/>
      <c r="U1798" s="298"/>
      <c r="V1798" s="298"/>
      <c r="W1798" s="298"/>
      <c r="X1798" s="298"/>
      <c r="Y1798" s="298"/>
      <c r="Z1798" s="298"/>
      <c r="AA1798" s="298"/>
      <c r="AB1798" s="298"/>
      <c r="AC1798" s="298"/>
      <c r="AD1798" s="298"/>
      <c r="AE1798" s="298"/>
      <c r="AF1798" s="298"/>
      <c r="AG1798" s="298"/>
      <c r="AH1798" s="298"/>
      <c r="AI1798" s="298"/>
      <c r="AJ1798" s="298"/>
    </row>
    <row r="1799" spans="1:36" s="5" customFormat="1" ht="15.75" x14ac:dyDescent="0.25">
      <c r="A1799" s="146" t="s">
        <v>968</v>
      </c>
      <c r="B1799" s="101" t="s">
        <v>969</v>
      </c>
      <c r="C1799" s="101"/>
      <c r="D1799" s="256">
        <f>D1800+D1803</f>
        <v>18968</v>
      </c>
      <c r="E1799" s="213"/>
      <c r="F1799" s="296"/>
      <c r="G1799" s="297"/>
      <c r="H1799" s="297"/>
      <c r="I1799" s="221"/>
      <c r="J1799" s="296"/>
      <c r="K1799" s="298"/>
      <c r="L1799" s="298"/>
      <c r="M1799" s="298"/>
      <c r="N1799" s="300"/>
      <c r="O1799" s="298"/>
      <c r="P1799" s="298"/>
      <c r="Q1799" s="298"/>
      <c r="R1799" s="298"/>
      <c r="S1799" s="298"/>
      <c r="T1799" s="298"/>
      <c r="U1799" s="298"/>
      <c r="V1799" s="298"/>
      <c r="W1799" s="298"/>
      <c r="X1799" s="298"/>
      <c r="Y1799" s="298"/>
      <c r="Z1799" s="298"/>
      <c r="AA1799" s="298"/>
      <c r="AB1799" s="298"/>
      <c r="AC1799" s="298"/>
      <c r="AD1799" s="298"/>
      <c r="AE1799" s="298"/>
      <c r="AF1799" s="298"/>
      <c r="AG1799" s="298"/>
      <c r="AH1799" s="298"/>
      <c r="AI1799" s="298"/>
      <c r="AJ1799" s="298"/>
    </row>
    <row r="1800" spans="1:36" s="5" customFormat="1" ht="31.5" x14ac:dyDescent="0.2">
      <c r="A1800" s="187" t="s">
        <v>532</v>
      </c>
      <c r="B1800" s="100" t="s">
        <v>969</v>
      </c>
      <c r="C1800" s="91" t="s">
        <v>15</v>
      </c>
      <c r="D1800" s="259">
        <f>D1801</f>
        <v>14948</v>
      </c>
      <c r="E1800" s="212"/>
      <c r="F1800" s="296"/>
      <c r="G1800" s="297"/>
      <c r="H1800" s="297"/>
      <c r="I1800" s="221"/>
      <c r="J1800" s="296"/>
      <c r="K1800" s="298"/>
      <c r="L1800" s="298"/>
      <c r="M1800" s="298"/>
      <c r="N1800" s="300"/>
      <c r="O1800" s="298"/>
      <c r="P1800" s="298"/>
      <c r="Q1800" s="298"/>
      <c r="R1800" s="298"/>
      <c r="S1800" s="298"/>
      <c r="T1800" s="298"/>
      <c r="U1800" s="298"/>
      <c r="V1800" s="298"/>
      <c r="W1800" s="298"/>
      <c r="X1800" s="298"/>
      <c r="Y1800" s="298"/>
      <c r="Z1800" s="298"/>
      <c r="AA1800" s="298"/>
      <c r="AB1800" s="298"/>
      <c r="AC1800" s="298"/>
      <c r="AD1800" s="298"/>
      <c r="AE1800" s="298"/>
      <c r="AF1800" s="298"/>
      <c r="AG1800" s="298"/>
      <c r="AH1800" s="298"/>
      <c r="AI1800" s="298"/>
      <c r="AJ1800" s="298"/>
    </row>
    <row r="1801" spans="1:36" s="5" customFormat="1" ht="31.5" x14ac:dyDescent="0.25">
      <c r="A1801" s="9" t="s">
        <v>17</v>
      </c>
      <c r="B1801" s="100" t="s">
        <v>969</v>
      </c>
      <c r="C1801" s="91" t="s">
        <v>16</v>
      </c>
      <c r="D1801" s="259">
        <f>D1802</f>
        <v>14948</v>
      </c>
      <c r="E1801" s="212"/>
      <c r="F1801" s="296"/>
      <c r="G1801" s="297"/>
      <c r="H1801" s="297"/>
      <c r="I1801" s="221"/>
      <c r="J1801" s="296"/>
      <c r="K1801" s="298"/>
      <c r="L1801" s="298"/>
      <c r="M1801" s="298"/>
      <c r="N1801" s="300"/>
      <c r="O1801" s="298"/>
      <c r="P1801" s="298"/>
      <c r="Q1801" s="298"/>
      <c r="R1801" s="298"/>
      <c r="S1801" s="298"/>
      <c r="T1801" s="298"/>
      <c r="U1801" s="298"/>
      <c r="V1801" s="298"/>
      <c r="W1801" s="298"/>
      <c r="X1801" s="298"/>
      <c r="Y1801" s="298"/>
      <c r="Z1801" s="298"/>
      <c r="AA1801" s="298"/>
      <c r="AB1801" s="298"/>
      <c r="AC1801" s="298"/>
      <c r="AD1801" s="298"/>
      <c r="AE1801" s="298"/>
      <c r="AF1801" s="298"/>
      <c r="AG1801" s="298"/>
      <c r="AH1801" s="298"/>
      <c r="AI1801" s="298"/>
      <c r="AJ1801" s="298"/>
    </row>
    <row r="1802" spans="1:36" s="5" customFormat="1" ht="15.75" x14ac:dyDescent="0.25">
      <c r="A1802" s="220" t="s">
        <v>801</v>
      </c>
      <c r="B1802" s="100" t="s">
        <v>969</v>
      </c>
      <c r="C1802" s="91" t="s">
        <v>78</v>
      </c>
      <c r="D1802" s="259">
        <f>6702+8246</f>
        <v>14948</v>
      </c>
      <c r="E1802" s="212"/>
      <c r="F1802" s="212"/>
      <c r="G1802" s="297"/>
      <c r="H1802" s="297"/>
      <c r="I1802" s="344"/>
      <c r="J1802" s="296"/>
      <c r="K1802" s="298"/>
      <c r="L1802" s="298"/>
      <c r="M1802" s="298"/>
      <c r="N1802" s="300"/>
      <c r="O1802" s="298"/>
      <c r="P1802" s="298"/>
      <c r="Q1802" s="298"/>
      <c r="R1802" s="298"/>
      <c r="S1802" s="298"/>
      <c r="T1802" s="298"/>
      <c r="U1802" s="298"/>
      <c r="V1802" s="298"/>
      <c r="W1802" s="298"/>
      <c r="X1802" s="298"/>
      <c r="Y1802" s="298"/>
      <c r="Z1802" s="298"/>
      <c r="AA1802" s="298"/>
      <c r="AB1802" s="298"/>
      <c r="AC1802" s="298"/>
      <c r="AD1802" s="298"/>
      <c r="AE1802" s="298"/>
      <c r="AF1802" s="298"/>
      <c r="AG1802" s="298"/>
      <c r="AH1802" s="298"/>
      <c r="AI1802" s="298"/>
      <c r="AJ1802" s="298"/>
    </row>
    <row r="1803" spans="1:36" s="5" customFormat="1" ht="31.5" x14ac:dyDescent="0.2">
      <c r="A1803" s="33" t="s">
        <v>18</v>
      </c>
      <c r="B1803" s="100" t="s">
        <v>969</v>
      </c>
      <c r="C1803" s="131">
        <v>600</v>
      </c>
      <c r="D1803" s="259">
        <f>D1804</f>
        <v>4020</v>
      </c>
      <c r="E1803" s="212"/>
      <c r="F1803" s="212"/>
      <c r="G1803" s="297"/>
      <c r="H1803" s="297"/>
      <c r="I1803" s="344"/>
      <c r="J1803" s="296"/>
      <c r="K1803" s="298"/>
      <c r="L1803" s="298"/>
      <c r="M1803" s="298"/>
      <c r="N1803" s="300"/>
      <c r="O1803" s="298"/>
      <c r="P1803" s="298"/>
      <c r="Q1803" s="298"/>
      <c r="R1803" s="298"/>
      <c r="S1803" s="298"/>
      <c r="T1803" s="298"/>
      <c r="U1803" s="298"/>
      <c r="V1803" s="298"/>
      <c r="W1803" s="298"/>
      <c r="X1803" s="298"/>
      <c r="Y1803" s="298"/>
      <c r="Z1803" s="298"/>
      <c r="AA1803" s="298"/>
      <c r="AB1803" s="298"/>
      <c r="AC1803" s="298"/>
      <c r="AD1803" s="298"/>
      <c r="AE1803" s="298"/>
      <c r="AF1803" s="298"/>
      <c r="AG1803" s="298"/>
      <c r="AH1803" s="298"/>
      <c r="AI1803" s="298"/>
      <c r="AJ1803" s="298"/>
    </row>
    <row r="1804" spans="1:36" s="5" customFormat="1" ht="15.75" x14ac:dyDescent="0.2">
      <c r="A1804" s="33" t="s">
        <v>24</v>
      </c>
      <c r="B1804" s="100" t="s">
        <v>969</v>
      </c>
      <c r="C1804" s="131">
        <v>610</v>
      </c>
      <c r="D1804" s="259">
        <f>D1805</f>
        <v>4020</v>
      </c>
      <c r="E1804" s="212"/>
      <c r="F1804" s="212"/>
      <c r="G1804" s="297"/>
      <c r="H1804" s="297"/>
      <c r="I1804" s="344"/>
      <c r="J1804" s="296"/>
      <c r="K1804" s="298"/>
      <c r="L1804" s="298"/>
      <c r="M1804" s="298"/>
      <c r="N1804" s="300"/>
      <c r="O1804" s="298"/>
      <c r="P1804" s="298"/>
      <c r="Q1804" s="298"/>
      <c r="R1804" s="298"/>
      <c r="S1804" s="298"/>
      <c r="T1804" s="298"/>
      <c r="U1804" s="298"/>
      <c r="V1804" s="298"/>
      <c r="W1804" s="298"/>
      <c r="X1804" s="298"/>
      <c r="Y1804" s="298"/>
      <c r="Z1804" s="298"/>
      <c r="AA1804" s="298"/>
      <c r="AB1804" s="298"/>
      <c r="AC1804" s="298"/>
      <c r="AD1804" s="298"/>
      <c r="AE1804" s="298"/>
      <c r="AF1804" s="298"/>
      <c r="AG1804" s="298"/>
      <c r="AH1804" s="298"/>
      <c r="AI1804" s="298"/>
      <c r="AJ1804" s="298"/>
    </row>
    <row r="1805" spans="1:36" s="5" customFormat="1" ht="15.75" x14ac:dyDescent="0.25">
      <c r="A1805" s="220" t="s">
        <v>83</v>
      </c>
      <c r="B1805" s="100" t="s">
        <v>969</v>
      </c>
      <c r="C1805" s="131">
        <v>612</v>
      </c>
      <c r="D1805" s="259">
        <f>6427+2131+462-5000</f>
        <v>4020</v>
      </c>
      <c r="E1805" s="212"/>
      <c r="F1805" s="212"/>
      <c r="G1805" s="297"/>
      <c r="H1805" s="297"/>
      <c r="I1805" s="344"/>
      <c r="J1805" s="296"/>
      <c r="K1805" s="298"/>
      <c r="L1805" s="298"/>
      <c r="M1805" s="298"/>
      <c r="N1805" s="300"/>
      <c r="O1805" s="298"/>
      <c r="P1805" s="298"/>
      <c r="Q1805" s="298"/>
      <c r="R1805" s="298"/>
      <c r="S1805" s="298"/>
      <c r="T1805" s="298"/>
      <c r="U1805" s="298"/>
      <c r="V1805" s="298"/>
      <c r="W1805" s="298"/>
      <c r="X1805" s="298"/>
      <c r="Y1805" s="298"/>
      <c r="Z1805" s="298"/>
      <c r="AA1805" s="298"/>
      <c r="AB1805" s="298"/>
      <c r="AC1805" s="298"/>
      <c r="AD1805" s="298"/>
      <c r="AE1805" s="298"/>
      <c r="AF1805" s="298"/>
      <c r="AG1805" s="298"/>
      <c r="AH1805" s="298"/>
      <c r="AI1805" s="298"/>
      <c r="AJ1805" s="298"/>
    </row>
    <row r="1806" spans="1:36" s="40" customFormat="1" ht="15.75" x14ac:dyDescent="0.25">
      <c r="A1806" s="146" t="s">
        <v>974</v>
      </c>
      <c r="B1806" s="101" t="s">
        <v>975</v>
      </c>
      <c r="C1806" s="96"/>
      <c r="D1806" s="256">
        <f>D1807</f>
        <v>30338.74</v>
      </c>
      <c r="E1806" s="213"/>
      <c r="F1806" s="213"/>
      <c r="G1806" s="316"/>
      <c r="H1806" s="316"/>
      <c r="I1806" s="367"/>
      <c r="J1806" s="318"/>
      <c r="K1806" s="319"/>
      <c r="L1806" s="319"/>
      <c r="M1806" s="320"/>
      <c r="N1806" s="321"/>
      <c r="O1806" s="320"/>
      <c r="P1806" s="320"/>
      <c r="Q1806" s="320"/>
      <c r="R1806" s="320"/>
      <c r="S1806" s="320"/>
      <c r="T1806" s="320"/>
      <c r="U1806" s="320"/>
      <c r="V1806" s="320"/>
      <c r="W1806" s="320"/>
      <c r="X1806" s="320"/>
      <c r="Y1806" s="320"/>
      <c r="Z1806" s="320"/>
      <c r="AA1806" s="320"/>
      <c r="AB1806" s="320"/>
      <c r="AC1806" s="320"/>
      <c r="AD1806" s="320"/>
      <c r="AE1806" s="320"/>
      <c r="AF1806" s="320"/>
      <c r="AG1806" s="320"/>
      <c r="AH1806" s="320"/>
      <c r="AI1806" s="320"/>
      <c r="AJ1806" s="320"/>
    </row>
    <row r="1807" spans="1:36" s="5" customFormat="1" ht="31.5" x14ac:dyDescent="0.2">
      <c r="A1807" s="33" t="s">
        <v>18</v>
      </c>
      <c r="B1807" s="100" t="s">
        <v>975</v>
      </c>
      <c r="C1807" s="131">
        <v>600</v>
      </c>
      <c r="D1807" s="259">
        <f>D1808+D1810</f>
        <v>30338.74</v>
      </c>
      <c r="E1807" s="154"/>
      <c r="F1807" s="212"/>
      <c r="G1807" s="297"/>
      <c r="H1807" s="297"/>
      <c r="I1807" s="344"/>
      <c r="J1807" s="296"/>
      <c r="K1807" s="298"/>
      <c r="L1807" s="298"/>
      <c r="M1807" s="298"/>
      <c r="N1807" s="300"/>
      <c r="O1807" s="298"/>
      <c r="P1807" s="298"/>
      <c r="Q1807" s="298"/>
      <c r="R1807" s="298"/>
      <c r="S1807" s="298"/>
      <c r="T1807" s="298"/>
      <c r="U1807" s="298"/>
      <c r="V1807" s="298"/>
      <c r="W1807" s="298"/>
      <c r="X1807" s="298"/>
      <c r="Y1807" s="298"/>
      <c r="Z1807" s="298"/>
      <c r="AA1807" s="298"/>
      <c r="AB1807" s="298"/>
      <c r="AC1807" s="298"/>
      <c r="AD1807" s="298"/>
      <c r="AE1807" s="298"/>
      <c r="AF1807" s="298"/>
      <c r="AG1807" s="298"/>
      <c r="AH1807" s="298"/>
      <c r="AI1807" s="298"/>
      <c r="AJ1807" s="298"/>
    </row>
    <row r="1808" spans="1:36" s="5" customFormat="1" ht="15.75" x14ac:dyDescent="0.2">
      <c r="A1808" s="33" t="s">
        <v>24</v>
      </c>
      <c r="B1808" s="100" t="s">
        <v>975</v>
      </c>
      <c r="C1808" s="131">
        <v>610</v>
      </c>
      <c r="D1808" s="259">
        <f>D1809</f>
        <v>29538.74</v>
      </c>
      <c r="E1808" s="212"/>
      <c r="F1808" s="212"/>
      <c r="G1808" s="297"/>
      <c r="H1808" s="297"/>
      <c r="I1808" s="344"/>
      <c r="J1808" s="296"/>
      <c r="K1808" s="298"/>
      <c r="L1808" s="298"/>
      <c r="M1808" s="298"/>
      <c r="N1808" s="300"/>
      <c r="O1808" s="298"/>
      <c r="P1808" s="298"/>
      <c r="Q1808" s="298"/>
      <c r="R1808" s="298"/>
      <c r="S1808" s="298"/>
      <c r="T1808" s="298"/>
      <c r="U1808" s="298"/>
      <c r="V1808" s="298"/>
      <c r="W1808" s="298"/>
      <c r="X1808" s="298"/>
      <c r="Y1808" s="298"/>
      <c r="Z1808" s="298"/>
      <c r="AA1808" s="298"/>
      <c r="AB1808" s="298"/>
      <c r="AC1808" s="298"/>
      <c r="AD1808" s="298"/>
      <c r="AE1808" s="298"/>
      <c r="AF1808" s="298"/>
      <c r="AG1808" s="298"/>
      <c r="AH1808" s="298"/>
      <c r="AI1808" s="298"/>
      <c r="AJ1808" s="298"/>
    </row>
    <row r="1809" spans="1:36" s="5" customFormat="1" ht="15.75" x14ac:dyDescent="0.25">
      <c r="A1809" s="220" t="s">
        <v>83</v>
      </c>
      <c r="B1809" s="100" t="s">
        <v>975</v>
      </c>
      <c r="C1809" s="131">
        <v>612</v>
      </c>
      <c r="D1809" s="259">
        <f>28256.74+373+650+259</f>
        <v>29538.74</v>
      </c>
      <c r="E1809" s="212"/>
      <c r="F1809" s="212"/>
      <c r="G1809" s="297"/>
      <c r="H1809" s="297"/>
      <c r="I1809" s="344"/>
      <c r="J1809" s="296"/>
      <c r="K1809" s="298"/>
      <c r="L1809" s="298"/>
      <c r="M1809" s="298"/>
      <c r="N1809" s="300"/>
      <c r="O1809" s="298"/>
      <c r="P1809" s="298"/>
      <c r="Q1809" s="298"/>
      <c r="R1809" s="298"/>
      <c r="S1809" s="298"/>
      <c r="T1809" s="298"/>
      <c r="U1809" s="298"/>
      <c r="V1809" s="298"/>
      <c r="W1809" s="298"/>
      <c r="X1809" s="298"/>
      <c r="Y1809" s="298"/>
      <c r="Z1809" s="298"/>
      <c r="AA1809" s="298"/>
      <c r="AB1809" s="298"/>
      <c r="AC1809" s="298"/>
      <c r="AD1809" s="298"/>
      <c r="AE1809" s="298"/>
      <c r="AF1809" s="298"/>
      <c r="AG1809" s="298"/>
      <c r="AH1809" s="298"/>
      <c r="AI1809" s="298"/>
      <c r="AJ1809" s="298"/>
    </row>
    <row r="1810" spans="1:36" s="5" customFormat="1" ht="15.75" x14ac:dyDescent="0.25">
      <c r="A1810" s="14" t="s">
        <v>132</v>
      </c>
      <c r="B1810" s="100" t="s">
        <v>975</v>
      </c>
      <c r="C1810" s="91" t="s">
        <v>21</v>
      </c>
      <c r="D1810" s="259">
        <f>D1811</f>
        <v>800</v>
      </c>
      <c r="E1810" s="212"/>
      <c r="F1810" s="212"/>
      <c r="G1810" s="297"/>
      <c r="H1810" s="297"/>
      <c r="I1810" s="344"/>
      <c r="J1810" s="296"/>
      <c r="K1810" s="298"/>
      <c r="L1810" s="298"/>
      <c r="M1810" s="298"/>
      <c r="N1810" s="300"/>
      <c r="O1810" s="298"/>
      <c r="P1810" s="298"/>
      <c r="Q1810" s="298"/>
      <c r="R1810" s="298"/>
      <c r="S1810" s="298"/>
      <c r="T1810" s="298"/>
      <c r="U1810" s="298"/>
      <c r="V1810" s="298"/>
      <c r="W1810" s="298"/>
      <c r="X1810" s="298"/>
      <c r="Y1810" s="298"/>
      <c r="Z1810" s="298"/>
      <c r="AA1810" s="298"/>
      <c r="AB1810" s="298"/>
      <c r="AC1810" s="298"/>
      <c r="AD1810" s="298"/>
      <c r="AE1810" s="298"/>
      <c r="AF1810" s="298"/>
      <c r="AG1810" s="298"/>
      <c r="AH1810" s="298"/>
      <c r="AI1810" s="298"/>
      <c r="AJ1810" s="298"/>
    </row>
    <row r="1811" spans="1:36" s="5" customFormat="1" ht="15.75" x14ac:dyDescent="0.25">
      <c r="A1811" s="14" t="s">
        <v>85</v>
      </c>
      <c r="B1811" s="100" t="s">
        <v>975</v>
      </c>
      <c r="C1811" s="91" t="s">
        <v>86</v>
      </c>
      <c r="D1811" s="259">
        <v>800</v>
      </c>
      <c r="E1811" s="212"/>
      <c r="F1811" s="212"/>
      <c r="G1811" s="297"/>
      <c r="H1811" s="297"/>
      <c r="I1811" s="344"/>
      <c r="J1811" s="296"/>
      <c r="K1811" s="298"/>
      <c r="L1811" s="298"/>
      <c r="M1811" s="298"/>
      <c r="N1811" s="300"/>
      <c r="O1811" s="298"/>
      <c r="P1811" s="298"/>
      <c r="Q1811" s="298"/>
      <c r="R1811" s="298"/>
      <c r="S1811" s="298"/>
      <c r="T1811" s="298"/>
      <c r="U1811" s="298"/>
      <c r="V1811" s="298"/>
      <c r="W1811" s="298"/>
      <c r="X1811" s="298"/>
      <c r="Y1811" s="298"/>
      <c r="Z1811" s="298"/>
      <c r="AA1811" s="298"/>
      <c r="AB1811" s="298"/>
      <c r="AC1811" s="298"/>
      <c r="AD1811" s="298"/>
      <c r="AE1811" s="298"/>
      <c r="AF1811" s="298"/>
      <c r="AG1811" s="298"/>
      <c r="AH1811" s="298"/>
      <c r="AI1811" s="298"/>
      <c r="AJ1811" s="298"/>
    </row>
    <row r="1812" spans="1:36" s="61" customFormat="1" ht="15.75" x14ac:dyDescent="0.25">
      <c r="A1812" s="146" t="s">
        <v>976</v>
      </c>
      <c r="B1812" s="101" t="s">
        <v>977</v>
      </c>
      <c r="C1812" s="96"/>
      <c r="D1812" s="256">
        <f>D1813</f>
        <v>12367.5</v>
      </c>
      <c r="E1812" s="213"/>
      <c r="F1812" s="213"/>
      <c r="G1812" s="368"/>
      <c r="H1812" s="368"/>
      <c r="I1812" s="367"/>
      <c r="J1812" s="305"/>
      <c r="K1812" s="308"/>
      <c r="L1812" s="308"/>
      <c r="M1812" s="369"/>
      <c r="N1812" s="370"/>
      <c r="O1812" s="369"/>
      <c r="P1812" s="369"/>
      <c r="Q1812" s="369"/>
      <c r="R1812" s="369"/>
      <c r="S1812" s="369"/>
      <c r="T1812" s="369"/>
      <c r="U1812" s="369"/>
      <c r="V1812" s="369"/>
      <c r="W1812" s="369"/>
      <c r="X1812" s="369"/>
      <c r="Y1812" s="369"/>
      <c r="Z1812" s="369"/>
      <c r="AA1812" s="369"/>
      <c r="AB1812" s="369"/>
      <c r="AC1812" s="369"/>
      <c r="AD1812" s="369"/>
      <c r="AE1812" s="369"/>
      <c r="AF1812" s="369"/>
      <c r="AG1812" s="369"/>
      <c r="AH1812" s="369"/>
      <c r="AI1812" s="369"/>
      <c r="AJ1812" s="369"/>
    </row>
    <row r="1813" spans="1:36" s="5" customFormat="1" ht="31.5" x14ac:dyDescent="0.2">
      <c r="A1813" s="33" t="s">
        <v>18</v>
      </c>
      <c r="B1813" s="100" t="s">
        <v>977</v>
      </c>
      <c r="C1813" s="131">
        <v>600</v>
      </c>
      <c r="D1813" s="259">
        <f>D1814</f>
        <v>12367.5</v>
      </c>
      <c r="E1813" s="212"/>
      <c r="F1813" s="212"/>
      <c r="G1813" s="297"/>
      <c r="H1813" s="297"/>
      <c r="I1813" s="344"/>
      <c r="J1813" s="296"/>
      <c r="K1813" s="298"/>
      <c r="L1813" s="298"/>
      <c r="M1813" s="298"/>
      <c r="N1813" s="300"/>
      <c r="O1813" s="298"/>
      <c r="P1813" s="298"/>
      <c r="Q1813" s="298"/>
      <c r="R1813" s="298"/>
      <c r="S1813" s="298"/>
      <c r="T1813" s="298"/>
      <c r="U1813" s="298"/>
      <c r="V1813" s="298"/>
      <c r="W1813" s="298"/>
      <c r="X1813" s="298"/>
      <c r="Y1813" s="298"/>
      <c r="Z1813" s="298"/>
      <c r="AA1813" s="298"/>
      <c r="AB1813" s="298"/>
      <c r="AC1813" s="298"/>
      <c r="AD1813" s="298"/>
      <c r="AE1813" s="298"/>
      <c r="AF1813" s="298"/>
      <c r="AG1813" s="298"/>
      <c r="AH1813" s="298"/>
      <c r="AI1813" s="298"/>
      <c r="AJ1813" s="298"/>
    </row>
    <row r="1814" spans="1:36" s="5" customFormat="1" ht="15.75" x14ac:dyDescent="0.2">
      <c r="A1814" s="33" t="s">
        <v>24</v>
      </c>
      <c r="B1814" s="100" t="s">
        <v>977</v>
      </c>
      <c r="C1814" s="131">
        <v>610</v>
      </c>
      <c r="D1814" s="259">
        <f>D1815</f>
        <v>12367.5</v>
      </c>
      <c r="E1814" s="212"/>
      <c r="F1814" s="212"/>
      <c r="G1814" s="297"/>
      <c r="H1814" s="297"/>
      <c r="I1814" s="344"/>
      <c r="J1814" s="296"/>
      <c r="K1814" s="298"/>
      <c r="L1814" s="298"/>
      <c r="M1814" s="298"/>
      <c r="N1814" s="300"/>
      <c r="O1814" s="298"/>
      <c r="P1814" s="298"/>
      <c r="Q1814" s="298"/>
      <c r="R1814" s="298"/>
      <c r="S1814" s="298"/>
      <c r="T1814" s="298"/>
      <c r="U1814" s="298"/>
      <c r="V1814" s="298"/>
      <c r="W1814" s="298"/>
      <c r="X1814" s="298"/>
      <c r="Y1814" s="298"/>
      <c r="Z1814" s="298"/>
      <c r="AA1814" s="298"/>
      <c r="AB1814" s="298"/>
      <c r="AC1814" s="298"/>
      <c r="AD1814" s="298"/>
      <c r="AE1814" s="298"/>
      <c r="AF1814" s="298"/>
      <c r="AG1814" s="298"/>
      <c r="AH1814" s="298"/>
      <c r="AI1814" s="298"/>
      <c r="AJ1814" s="298"/>
    </row>
    <row r="1815" spans="1:36" s="5" customFormat="1" ht="15.75" x14ac:dyDescent="0.25">
      <c r="A1815" s="220" t="s">
        <v>83</v>
      </c>
      <c r="B1815" s="100" t="s">
        <v>977</v>
      </c>
      <c r="C1815" s="131">
        <v>612</v>
      </c>
      <c r="D1815" s="259">
        <v>12367.5</v>
      </c>
      <c r="E1815" s="212"/>
      <c r="F1815" s="212"/>
      <c r="G1815" s="297"/>
      <c r="H1815" s="297"/>
      <c r="I1815" s="344"/>
      <c r="J1815" s="296"/>
      <c r="K1815" s="298"/>
      <c r="L1815" s="298"/>
      <c r="M1815" s="298"/>
      <c r="N1815" s="300"/>
      <c r="O1815" s="298"/>
      <c r="P1815" s="298"/>
      <c r="Q1815" s="298"/>
      <c r="R1815" s="298"/>
      <c r="S1815" s="298"/>
      <c r="T1815" s="298"/>
      <c r="U1815" s="298"/>
      <c r="V1815" s="298"/>
      <c r="W1815" s="298"/>
      <c r="X1815" s="298"/>
      <c r="Y1815" s="298"/>
      <c r="Z1815" s="298"/>
      <c r="AA1815" s="298"/>
      <c r="AB1815" s="298"/>
      <c r="AC1815" s="298"/>
      <c r="AD1815" s="298"/>
      <c r="AE1815" s="298"/>
      <c r="AF1815" s="298"/>
      <c r="AG1815" s="298"/>
      <c r="AH1815" s="298"/>
      <c r="AI1815" s="298"/>
      <c r="AJ1815" s="298"/>
    </row>
    <row r="1816" spans="1:36" s="61" customFormat="1" ht="15.75" x14ac:dyDescent="0.25">
      <c r="A1816" s="146" t="s">
        <v>978</v>
      </c>
      <c r="B1816" s="101" t="s">
        <v>979</v>
      </c>
      <c r="C1816" s="96"/>
      <c r="D1816" s="256">
        <f>D1817</f>
        <v>5651.8</v>
      </c>
      <c r="E1816" s="213"/>
      <c r="F1816" s="213"/>
      <c r="G1816" s="368"/>
      <c r="H1816" s="368"/>
      <c r="I1816" s="367"/>
      <c r="J1816" s="305"/>
      <c r="K1816" s="308"/>
      <c r="L1816" s="308"/>
      <c r="M1816" s="369"/>
      <c r="N1816" s="370"/>
      <c r="O1816" s="369"/>
      <c r="P1816" s="369"/>
      <c r="Q1816" s="369"/>
      <c r="R1816" s="369"/>
      <c r="S1816" s="369"/>
      <c r="T1816" s="369"/>
      <c r="U1816" s="369"/>
      <c r="V1816" s="369"/>
      <c r="W1816" s="369"/>
      <c r="X1816" s="369"/>
      <c r="Y1816" s="369"/>
      <c r="Z1816" s="369"/>
      <c r="AA1816" s="369"/>
      <c r="AB1816" s="369"/>
      <c r="AC1816" s="369"/>
      <c r="AD1816" s="369"/>
      <c r="AE1816" s="369"/>
      <c r="AF1816" s="369"/>
      <c r="AG1816" s="369"/>
      <c r="AH1816" s="369"/>
      <c r="AI1816" s="369"/>
      <c r="AJ1816" s="369"/>
    </row>
    <row r="1817" spans="1:36" s="5" customFormat="1" ht="31.5" x14ac:dyDescent="0.2">
      <c r="A1817" s="33" t="s">
        <v>18</v>
      </c>
      <c r="B1817" s="100" t="s">
        <v>979</v>
      </c>
      <c r="C1817" s="131">
        <v>600</v>
      </c>
      <c r="D1817" s="259">
        <f>D1818</f>
        <v>5651.8</v>
      </c>
      <c r="E1817" s="212"/>
      <c r="F1817" s="212"/>
      <c r="G1817" s="297"/>
      <c r="H1817" s="297"/>
      <c r="I1817" s="344"/>
      <c r="J1817" s="296"/>
      <c r="K1817" s="298"/>
      <c r="L1817" s="298"/>
      <c r="M1817" s="298"/>
      <c r="N1817" s="300"/>
      <c r="O1817" s="298"/>
      <c r="P1817" s="298"/>
      <c r="Q1817" s="298"/>
      <c r="R1817" s="298"/>
      <c r="S1817" s="298"/>
      <c r="T1817" s="298"/>
      <c r="U1817" s="298"/>
      <c r="V1817" s="298"/>
      <c r="W1817" s="298"/>
      <c r="X1817" s="298"/>
      <c r="Y1817" s="298"/>
      <c r="Z1817" s="298"/>
      <c r="AA1817" s="298"/>
      <c r="AB1817" s="298"/>
      <c r="AC1817" s="298"/>
      <c r="AD1817" s="298"/>
      <c r="AE1817" s="298"/>
      <c r="AF1817" s="298"/>
      <c r="AG1817" s="298"/>
      <c r="AH1817" s="298"/>
      <c r="AI1817" s="298"/>
      <c r="AJ1817" s="298"/>
    </row>
    <row r="1818" spans="1:36" s="5" customFormat="1" ht="15.75" x14ac:dyDescent="0.2">
      <c r="A1818" s="33" t="s">
        <v>24</v>
      </c>
      <c r="B1818" s="100" t="s">
        <v>979</v>
      </c>
      <c r="C1818" s="131">
        <v>610</v>
      </c>
      <c r="D1818" s="259">
        <f>D1819</f>
        <v>5651.8</v>
      </c>
      <c r="E1818" s="212"/>
      <c r="F1818" s="212"/>
      <c r="G1818" s="297"/>
      <c r="H1818" s="297"/>
      <c r="I1818" s="344"/>
      <c r="J1818" s="296"/>
      <c r="K1818" s="298"/>
      <c r="L1818" s="298"/>
      <c r="M1818" s="298"/>
      <c r="N1818" s="300"/>
      <c r="O1818" s="298"/>
      <c r="P1818" s="298"/>
      <c r="Q1818" s="298"/>
      <c r="R1818" s="298"/>
      <c r="S1818" s="298"/>
      <c r="T1818" s="298"/>
      <c r="U1818" s="298"/>
      <c r="V1818" s="298"/>
      <c r="W1818" s="298"/>
      <c r="X1818" s="298"/>
      <c r="Y1818" s="298"/>
      <c r="Z1818" s="298"/>
      <c r="AA1818" s="298"/>
      <c r="AB1818" s="298"/>
      <c r="AC1818" s="298"/>
      <c r="AD1818" s="298"/>
      <c r="AE1818" s="298"/>
      <c r="AF1818" s="298"/>
      <c r="AG1818" s="298"/>
      <c r="AH1818" s="298"/>
      <c r="AI1818" s="298"/>
      <c r="AJ1818" s="298"/>
    </row>
    <row r="1819" spans="1:36" s="5" customFormat="1" ht="15.75" x14ac:dyDescent="0.25">
      <c r="A1819" s="220" t="s">
        <v>83</v>
      </c>
      <c r="B1819" s="100" t="s">
        <v>979</v>
      </c>
      <c r="C1819" s="131">
        <v>612</v>
      </c>
      <c r="D1819" s="259">
        <v>5651.8</v>
      </c>
      <c r="E1819" s="212"/>
      <c r="F1819" s="212"/>
      <c r="G1819" s="297"/>
      <c r="H1819" s="297"/>
      <c r="I1819" s="344"/>
      <c r="J1819" s="296"/>
      <c r="K1819" s="298"/>
      <c r="L1819" s="298"/>
      <c r="M1819" s="298"/>
      <c r="N1819" s="300"/>
      <c r="O1819" s="298"/>
      <c r="P1819" s="298"/>
      <c r="Q1819" s="298"/>
      <c r="R1819" s="298"/>
      <c r="S1819" s="298"/>
      <c r="T1819" s="298"/>
      <c r="U1819" s="298"/>
      <c r="V1819" s="298"/>
      <c r="W1819" s="298"/>
      <c r="X1819" s="298"/>
      <c r="Y1819" s="298"/>
      <c r="Z1819" s="298"/>
      <c r="AA1819" s="298"/>
      <c r="AB1819" s="298"/>
      <c r="AC1819" s="298"/>
      <c r="AD1819" s="298"/>
      <c r="AE1819" s="298"/>
      <c r="AF1819" s="298"/>
      <c r="AG1819" s="298"/>
      <c r="AH1819" s="298"/>
      <c r="AI1819" s="298"/>
      <c r="AJ1819" s="298"/>
    </row>
    <row r="1820" spans="1:36" s="61" customFormat="1" ht="15.75" x14ac:dyDescent="0.25">
      <c r="A1820" s="146" t="s">
        <v>980</v>
      </c>
      <c r="B1820" s="101" t="s">
        <v>981</v>
      </c>
      <c r="C1820" s="130"/>
      <c r="D1820" s="256">
        <f>D1821</f>
        <v>7207</v>
      </c>
      <c r="E1820" s="213"/>
      <c r="F1820" s="213"/>
      <c r="G1820" s="368"/>
      <c r="H1820" s="368"/>
      <c r="I1820" s="367"/>
      <c r="J1820" s="305"/>
      <c r="K1820" s="308"/>
      <c r="L1820" s="308"/>
      <c r="M1820" s="369"/>
      <c r="N1820" s="370"/>
      <c r="O1820" s="369"/>
      <c r="P1820" s="369"/>
      <c r="Q1820" s="369"/>
      <c r="R1820" s="369"/>
      <c r="S1820" s="369"/>
      <c r="T1820" s="369"/>
      <c r="U1820" s="369"/>
      <c r="V1820" s="369"/>
      <c r="W1820" s="369"/>
      <c r="X1820" s="369"/>
      <c r="Y1820" s="369"/>
      <c r="Z1820" s="369"/>
      <c r="AA1820" s="369"/>
      <c r="AB1820" s="369"/>
      <c r="AC1820" s="369"/>
      <c r="AD1820" s="369"/>
      <c r="AE1820" s="369"/>
      <c r="AF1820" s="369"/>
      <c r="AG1820" s="369"/>
      <c r="AH1820" s="369"/>
      <c r="AI1820" s="369"/>
      <c r="AJ1820" s="369"/>
    </row>
    <row r="1821" spans="1:36" s="5" customFormat="1" ht="31.5" x14ac:dyDescent="0.2">
      <c r="A1821" s="33" t="s">
        <v>18</v>
      </c>
      <c r="B1821" s="100" t="s">
        <v>981</v>
      </c>
      <c r="C1821" s="131">
        <v>600</v>
      </c>
      <c r="D1821" s="259">
        <f>D1822</f>
        <v>7207</v>
      </c>
      <c r="E1821" s="212"/>
      <c r="F1821" s="212"/>
      <c r="G1821" s="297"/>
      <c r="H1821" s="297"/>
      <c r="I1821" s="344"/>
      <c r="J1821" s="296"/>
      <c r="K1821" s="298"/>
      <c r="L1821" s="298"/>
      <c r="M1821" s="298"/>
      <c r="N1821" s="300"/>
      <c r="O1821" s="298"/>
      <c r="P1821" s="298"/>
      <c r="Q1821" s="298"/>
      <c r="R1821" s="298"/>
      <c r="S1821" s="298"/>
      <c r="T1821" s="298"/>
      <c r="U1821" s="298"/>
      <c r="V1821" s="298"/>
      <c r="W1821" s="298"/>
      <c r="X1821" s="298"/>
      <c r="Y1821" s="298"/>
      <c r="Z1821" s="298"/>
      <c r="AA1821" s="298"/>
      <c r="AB1821" s="298"/>
      <c r="AC1821" s="298"/>
      <c r="AD1821" s="298"/>
      <c r="AE1821" s="298"/>
      <c r="AF1821" s="298"/>
      <c r="AG1821" s="298"/>
      <c r="AH1821" s="298"/>
      <c r="AI1821" s="298"/>
      <c r="AJ1821" s="298"/>
    </row>
    <row r="1822" spans="1:36" s="5" customFormat="1" ht="15.75" x14ac:dyDescent="0.2">
      <c r="A1822" s="33" t="s">
        <v>24</v>
      </c>
      <c r="B1822" s="100" t="s">
        <v>981</v>
      </c>
      <c r="C1822" s="131">
        <v>610</v>
      </c>
      <c r="D1822" s="259">
        <f>D1823</f>
        <v>7207</v>
      </c>
      <c r="E1822" s="212"/>
      <c r="F1822" s="212"/>
      <c r="G1822" s="297"/>
      <c r="H1822" s="297"/>
      <c r="I1822" s="344"/>
      <c r="J1822" s="296"/>
      <c r="K1822" s="298"/>
      <c r="L1822" s="298"/>
      <c r="M1822" s="298"/>
      <c r="N1822" s="300"/>
      <c r="O1822" s="298"/>
      <c r="P1822" s="298"/>
      <c r="Q1822" s="298"/>
      <c r="R1822" s="298"/>
      <c r="S1822" s="298"/>
      <c r="T1822" s="298"/>
      <c r="U1822" s="298"/>
      <c r="V1822" s="298"/>
      <c r="W1822" s="298"/>
      <c r="X1822" s="298"/>
      <c r="Y1822" s="298"/>
      <c r="Z1822" s="298"/>
      <c r="AA1822" s="298"/>
      <c r="AB1822" s="298"/>
      <c r="AC1822" s="298"/>
      <c r="AD1822" s="298"/>
      <c r="AE1822" s="298"/>
      <c r="AF1822" s="298"/>
      <c r="AG1822" s="298"/>
      <c r="AH1822" s="298"/>
      <c r="AI1822" s="298"/>
      <c r="AJ1822" s="298"/>
    </row>
    <row r="1823" spans="1:36" s="5" customFormat="1" ht="15.75" x14ac:dyDescent="0.25">
      <c r="A1823" s="220" t="s">
        <v>83</v>
      </c>
      <c r="B1823" s="100" t="s">
        <v>981</v>
      </c>
      <c r="C1823" s="131">
        <v>612</v>
      </c>
      <c r="D1823" s="259">
        <v>7207</v>
      </c>
      <c r="E1823" s="212"/>
      <c r="F1823" s="212"/>
      <c r="G1823" s="297"/>
      <c r="H1823" s="297"/>
      <c r="I1823" s="344"/>
      <c r="J1823" s="296"/>
      <c r="K1823" s="298"/>
      <c r="L1823" s="298"/>
      <c r="M1823" s="298"/>
      <c r="N1823" s="300"/>
      <c r="O1823" s="298"/>
      <c r="P1823" s="298"/>
      <c r="Q1823" s="298"/>
      <c r="R1823" s="298"/>
      <c r="S1823" s="298"/>
      <c r="T1823" s="298"/>
      <c r="U1823" s="298"/>
      <c r="V1823" s="298"/>
      <c r="W1823" s="298"/>
      <c r="X1823" s="298"/>
      <c r="Y1823" s="298"/>
      <c r="Z1823" s="298"/>
      <c r="AA1823" s="298"/>
      <c r="AB1823" s="298"/>
      <c r="AC1823" s="298"/>
      <c r="AD1823" s="298"/>
      <c r="AE1823" s="298"/>
      <c r="AF1823" s="298"/>
      <c r="AG1823" s="298"/>
      <c r="AH1823" s="298"/>
      <c r="AI1823" s="298"/>
      <c r="AJ1823" s="298"/>
    </row>
    <row r="1824" spans="1:36" s="61" customFormat="1" ht="15.75" x14ac:dyDescent="0.25">
      <c r="A1824" s="146" t="s">
        <v>982</v>
      </c>
      <c r="B1824" s="101" t="s">
        <v>983</v>
      </c>
      <c r="C1824" s="130"/>
      <c r="D1824" s="256">
        <f>D1825</f>
        <v>300</v>
      </c>
      <c r="E1824" s="213"/>
      <c r="F1824" s="213"/>
      <c r="G1824" s="368"/>
      <c r="H1824" s="368"/>
      <c r="I1824" s="367"/>
      <c r="J1824" s="305"/>
      <c r="K1824" s="308"/>
      <c r="L1824" s="308"/>
      <c r="M1824" s="369"/>
      <c r="N1824" s="370"/>
      <c r="O1824" s="369"/>
      <c r="P1824" s="369"/>
      <c r="Q1824" s="369"/>
      <c r="R1824" s="369"/>
      <c r="S1824" s="369"/>
      <c r="T1824" s="369"/>
      <c r="U1824" s="369"/>
      <c r="V1824" s="369"/>
      <c r="W1824" s="369"/>
      <c r="X1824" s="369"/>
      <c r="Y1824" s="369"/>
      <c r="Z1824" s="369"/>
      <c r="AA1824" s="369"/>
      <c r="AB1824" s="369"/>
      <c r="AC1824" s="369"/>
      <c r="AD1824" s="369"/>
      <c r="AE1824" s="369"/>
      <c r="AF1824" s="369"/>
      <c r="AG1824" s="369"/>
      <c r="AH1824" s="369"/>
      <c r="AI1824" s="369"/>
      <c r="AJ1824" s="369"/>
    </row>
    <row r="1825" spans="1:36" s="5" customFormat="1" ht="31.5" x14ac:dyDescent="0.2">
      <c r="A1825" s="33" t="s">
        <v>18</v>
      </c>
      <c r="B1825" s="100" t="s">
        <v>983</v>
      </c>
      <c r="C1825" s="131">
        <v>600</v>
      </c>
      <c r="D1825" s="259">
        <f>D1826</f>
        <v>300</v>
      </c>
      <c r="E1825" s="212"/>
      <c r="F1825" s="212"/>
      <c r="G1825" s="297"/>
      <c r="H1825" s="297"/>
      <c r="I1825" s="344"/>
      <c r="J1825" s="296"/>
      <c r="K1825" s="298"/>
      <c r="L1825" s="298"/>
      <c r="M1825" s="298"/>
      <c r="N1825" s="300"/>
      <c r="O1825" s="298"/>
      <c r="P1825" s="298"/>
      <c r="Q1825" s="298"/>
      <c r="R1825" s="298"/>
      <c r="S1825" s="298"/>
      <c r="T1825" s="298"/>
      <c r="U1825" s="298"/>
      <c r="V1825" s="298"/>
      <c r="W1825" s="298"/>
      <c r="X1825" s="298"/>
      <c r="Y1825" s="298"/>
      <c r="Z1825" s="298"/>
      <c r="AA1825" s="298"/>
      <c r="AB1825" s="298"/>
      <c r="AC1825" s="298"/>
      <c r="AD1825" s="298"/>
      <c r="AE1825" s="298"/>
      <c r="AF1825" s="298"/>
      <c r="AG1825" s="298"/>
      <c r="AH1825" s="298"/>
      <c r="AI1825" s="298"/>
      <c r="AJ1825" s="298"/>
    </row>
    <row r="1826" spans="1:36" s="5" customFormat="1" ht="15.75" x14ac:dyDescent="0.2">
      <c r="A1826" s="33" t="s">
        <v>24</v>
      </c>
      <c r="B1826" s="100" t="s">
        <v>983</v>
      </c>
      <c r="C1826" s="131">
        <v>610</v>
      </c>
      <c r="D1826" s="259">
        <f>D1827</f>
        <v>300</v>
      </c>
      <c r="E1826" s="212"/>
      <c r="F1826" s="212"/>
      <c r="G1826" s="297"/>
      <c r="H1826" s="297"/>
      <c r="I1826" s="344"/>
      <c r="J1826" s="296"/>
      <c r="K1826" s="298"/>
      <c r="L1826" s="298"/>
      <c r="M1826" s="298"/>
      <c r="N1826" s="300"/>
      <c r="O1826" s="298"/>
      <c r="P1826" s="298"/>
      <c r="Q1826" s="298"/>
      <c r="R1826" s="298"/>
      <c r="S1826" s="298"/>
      <c r="T1826" s="298"/>
      <c r="U1826" s="298"/>
      <c r="V1826" s="298"/>
      <c r="W1826" s="298"/>
      <c r="X1826" s="298"/>
      <c r="Y1826" s="298"/>
      <c r="Z1826" s="298"/>
      <c r="AA1826" s="298"/>
      <c r="AB1826" s="298"/>
      <c r="AC1826" s="298"/>
      <c r="AD1826" s="298"/>
      <c r="AE1826" s="298"/>
      <c r="AF1826" s="298"/>
      <c r="AG1826" s="298"/>
      <c r="AH1826" s="298"/>
      <c r="AI1826" s="298"/>
      <c r="AJ1826" s="298"/>
    </row>
    <row r="1827" spans="1:36" s="5" customFormat="1" ht="15.75" x14ac:dyDescent="0.25">
      <c r="A1827" s="220" t="s">
        <v>83</v>
      </c>
      <c r="B1827" s="100" t="s">
        <v>983</v>
      </c>
      <c r="C1827" s="131">
        <v>612</v>
      </c>
      <c r="D1827" s="259">
        <v>300</v>
      </c>
      <c r="E1827" s="212"/>
      <c r="F1827" s="212"/>
      <c r="G1827" s="297"/>
      <c r="H1827" s="297"/>
      <c r="I1827" s="344"/>
      <c r="J1827" s="296"/>
      <c r="K1827" s="298"/>
      <c r="L1827" s="298"/>
      <c r="M1827" s="298"/>
      <c r="N1827" s="300"/>
      <c r="O1827" s="298"/>
      <c r="P1827" s="298"/>
      <c r="Q1827" s="298"/>
      <c r="R1827" s="298"/>
      <c r="S1827" s="298"/>
      <c r="T1827" s="298"/>
      <c r="U1827" s="298"/>
      <c r="V1827" s="298"/>
      <c r="W1827" s="298"/>
      <c r="X1827" s="298"/>
      <c r="Y1827" s="298"/>
      <c r="Z1827" s="298"/>
      <c r="AA1827" s="298"/>
      <c r="AB1827" s="298"/>
      <c r="AC1827" s="298"/>
      <c r="AD1827" s="298"/>
      <c r="AE1827" s="298"/>
      <c r="AF1827" s="298"/>
      <c r="AG1827" s="298"/>
      <c r="AH1827" s="298"/>
      <c r="AI1827" s="298"/>
      <c r="AJ1827" s="298"/>
    </row>
    <row r="1828" spans="1:36" s="5" customFormat="1" ht="15.75" x14ac:dyDescent="0.25">
      <c r="A1828" s="146" t="s">
        <v>1039</v>
      </c>
      <c r="B1828" s="101" t="s">
        <v>1040</v>
      </c>
      <c r="C1828" s="130"/>
      <c r="D1828" s="256">
        <f>D1829</f>
        <v>204</v>
      </c>
      <c r="E1828" s="212"/>
      <c r="F1828" s="212"/>
      <c r="G1828" s="297"/>
      <c r="H1828" s="297"/>
      <c r="I1828" s="344"/>
      <c r="J1828" s="296"/>
      <c r="K1828" s="298"/>
      <c r="L1828" s="298"/>
      <c r="M1828" s="298"/>
      <c r="N1828" s="300"/>
      <c r="O1828" s="298"/>
      <c r="P1828" s="298"/>
      <c r="Q1828" s="298"/>
      <c r="R1828" s="298"/>
      <c r="S1828" s="298"/>
      <c r="T1828" s="298"/>
      <c r="U1828" s="298"/>
      <c r="V1828" s="298"/>
      <c r="W1828" s="298"/>
      <c r="X1828" s="298"/>
      <c r="Y1828" s="298"/>
      <c r="Z1828" s="298"/>
      <c r="AA1828" s="298"/>
      <c r="AB1828" s="298"/>
      <c r="AC1828" s="298"/>
      <c r="AD1828" s="298"/>
      <c r="AE1828" s="298"/>
      <c r="AF1828" s="298"/>
      <c r="AG1828" s="298"/>
      <c r="AH1828" s="298"/>
      <c r="AI1828" s="298"/>
      <c r="AJ1828" s="298"/>
    </row>
    <row r="1829" spans="1:36" s="5" customFormat="1" ht="15.75" x14ac:dyDescent="0.2">
      <c r="A1829" s="194" t="s">
        <v>1056</v>
      </c>
      <c r="B1829" s="100" t="s">
        <v>1040</v>
      </c>
      <c r="C1829" s="91" t="s">
        <v>15</v>
      </c>
      <c r="D1829" s="259">
        <f>D1830</f>
        <v>204</v>
      </c>
      <c r="E1829" s="212"/>
      <c r="F1829" s="212"/>
      <c r="G1829" s="297"/>
      <c r="H1829" s="297"/>
      <c r="I1829" s="344"/>
      <c r="J1829" s="296"/>
      <c r="K1829" s="298"/>
      <c r="L1829" s="298"/>
      <c r="M1829" s="298"/>
      <c r="N1829" s="300"/>
      <c r="O1829" s="298"/>
      <c r="P1829" s="298"/>
      <c r="Q1829" s="298"/>
      <c r="R1829" s="298"/>
      <c r="S1829" s="298"/>
      <c r="T1829" s="298"/>
      <c r="U1829" s="298"/>
      <c r="V1829" s="298"/>
      <c r="W1829" s="298"/>
      <c r="X1829" s="298"/>
      <c r="Y1829" s="298"/>
      <c r="Z1829" s="298"/>
      <c r="AA1829" s="298"/>
      <c r="AB1829" s="298"/>
      <c r="AC1829" s="298"/>
      <c r="AD1829" s="298"/>
      <c r="AE1829" s="298"/>
      <c r="AF1829" s="298"/>
      <c r="AG1829" s="298"/>
      <c r="AH1829" s="298"/>
      <c r="AI1829" s="298"/>
      <c r="AJ1829" s="298"/>
    </row>
    <row r="1830" spans="1:36" s="5" customFormat="1" ht="31.5" x14ac:dyDescent="0.2">
      <c r="A1830" s="194" t="s">
        <v>17</v>
      </c>
      <c r="B1830" s="100" t="s">
        <v>1040</v>
      </c>
      <c r="C1830" s="91" t="s">
        <v>16</v>
      </c>
      <c r="D1830" s="259">
        <f>D1831</f>
        <v>204</v>
      </c>
      <c r="E1830" s="212"/>
      <c r="F1830" s="212"/>
      <c r="G1830" s="297"/>
      <c r="H1830" s="297"/>
      <c r="I1830" s="344"/>
      <c r="J1830" s="296"/>
      <c r="K1830" s="298"/>
      <c r="L1830" s="298"/>
      <c r="M1830" s="298"/>
      <c r="N1830" s="300"/>
      <c r="O1830" s="298"/>
      <c r="P1830" s="298"/>
      <c r="Q1830" s="298"/>
      <c r="R1830" s="298"/>
      <c r="S1830" s="298"/>
      <c r="T1830" s="298"/>
      <c r="U1830" s="298"/>
      <c r="V1830" s="298"/>
      <c r="W1830" s="298"/>
      <c r="X1830" s="298"/>
      <c r="Y1830" s="298"/>
      <c r="Z1830" s="298"/>
      <c r="AA1830" s="298"/>
      <c r="AB1830" s="298"/>
      <c r="AC1830" s="298"/>
      <c r="AD1830" s="298"/>
      <c r="AE1830" s="298"/>
      <c r="AF1830" s="298"/>
      <c r="AG1830" s="298"/>
      <c r="AH1830" s="298"/>
      <c r="AI1830" s="298"/>
      <c r="AJ1830" s="298"/>
    </row>
    <row r="1831" spans="1:36" s="5" customFormat="1" ht="15.75" x14ac:dyDescent="0.2">
      <c r="A1831" s="187" t="s">
        <v>801</v>
      </c>
      <c r="B1831" s="100" t="s">
        <v>1040</v>
      </c>
      <c r="C1831" s="91" t="s">
        <v>78</v>
      </c>
      <c r="D1831" s="259">
        <v>204</v>
      </c>
      <c r="E1831" s="212"/>
      <c r="F1831" s="212"/>
      <c r="G1831" s="297"/>
      <c r="H1831" s="297"/>
      <c r="I1831" s="344"/>
      <c r="J1831" s="296"/>
      <c r="K1831" s="298"/>
      <c r="L1831" s="298"/>
      <c r="M1831" s="298"/>
      <c r="N1831" s="300"/>
      <c r="O1831" s="298"/>
      <c r="P1831" s="298"/>
      <c r="Q1831" s="298"/>
      <c r="R1831" s="298"/>
      <c r="S1831" s="298"/>
      <c r="T1831" s="298"/>
      <c r="U1831" s="298"/>
      <c r="V1831" s="298"/>
      <c r="W1831" s="298"/>
      <c r="X1831" s="298"/>
      <c r="Y1831" s="298"/>
      <c r="Z1831" s="298"/>
      <c r="AA1831" s="298"/>
      <c r="AB1831" s="298"/>
      <c r="AC1831" s="298"/>
      <c r="AD1831" s="298"/>
      <c r="AE1831" s="298"/>
      <c r="AF1831" s="298"/>
      <c r="AG1831" s="298"/>
      <c r="AH1831" s="298"/>
      <c r="AI1831" s="298"/>
      <c r="AJ1831" s="298"/>
    </row>
    <row r="1832" spans="1:36" s="5" customFormat="1" ht="15.75" x14ac:dyDescent="0.2">
      <c r="A1832" s="193" t="s">
        <v>1078</v>
      </c>
      <c r="B1832" s="101" t="s">
        <v>1079</v>
      </c>
      <c r="C1832" s="95"/>
      <c r="D1832" s="256">
        <f>D1833</f>
        <v>5000</v>
      </c>
      <c r="E1832" s="212"/>
      <c r="F1832" s="212"/>
      <c r="G1832" s="297"/>
      <c r="H1832" s="297"/>
      <c r="I1832" s="344"/>
      <c r="J1832" s="296"/>
      <c r="K1832" s="298"/>
      <c r="L1832" s="298"/>
      <c r="M1832" s="298"/>
      <c r="N1832" s="300"/>
      <c r="O1832" s="298"/>
      <c r="P1832" s="298"/>
      <c r="Q1832" s="298"/>
      <c r="R1832" s="298"/>
      <c r="S1832" s="298"/>
      <c r="T1832" s="298"/>
      <c r="U1832" s="298"/>
      <c r="V1832" s="298"/>
      <c r="W1832" s="298"/>
      <c r="X1832" s="298"/>
      <c r="Y1832" s="298"/>
      <c r="Z1832" s="298"/>
      <c r="AA1832" s="298"/>
      <c r="AB1832" s="298"/>
      <c r="AC1832" s="298"/>
      <c r="AD1832" s="298"/>
      <c r="AE1832" s="298"/>
      <c r="AF1832" s="298"/>
      <c r="AG1832" s="298"/>
      <c r="AH1832" s="298"/>
      <c r="AI1832" s="298"/>
      <c r="AJ1832" s="298"/>
    </row>
    <row r="1833" spans="1:36" s="5" customFormat="1" ht="15.75" x14ac:dyDescent="0.2">
      <c r="A1833" s="194" t="s">
        <v>1056</v>
      </c>
      <c r="B1833" s="100" t="s">
        <v>1079</v>
      </c>
      <c r="C1833" s="100" t="s">
        <v>15</v>
      </c>
      <c r="D1833" s="259">
        <f>D1834</f>
        <v>5000</v>
      </c>
      <c r="E1833" s="212"/>
      <c r="F1833" s="212"/>
      <c r="G1833" s="297"/>
      <c r="H1833" s="297"/>
      <c r="I1833" s="344"/>
      <c r="J1833" s="296"/>
      <c r="K1833" s="298"/>
      <c r="L1833" s="298"/>
      <c r="M1833" s="298"/>
      <c r="N1833" s="300"/>
      <c r="O1833" s="298"/>
      <c r="P1833" s="298"/>
      <c r="Q1833" s="298"/>
      <c r="R1833" s="298"/>
      <c r="S1833" s="298"/>
      <c r="T1833" s="298"/>
      <c r="U1833" s="298"/>
      <c r="V1833" s="298"/>
      <c r="W1833" s="298"/>
      <c r="X1833" s="298"/>
      <c r="Y1833" s="298"/>
      <c r="Z1833" s="298"/>
      <c r="AA1833" s="298"/>
      <c r="AB1833" s="298"/>
      <c r="AC1833" s="298"/>
      <c r="AD1833" s="298"/>
      <c r="AE1833" s="298"/>
      <c r="AF1833" s="298"/>
      <c r="AG1833" s="298"/>
      <c r="AH1833" s="298"/>
      <c r="AI1833" s="298"/>
      <c r="AJ1833" s="298"/>
    </row>
    <row r="1834" spans="1:36" s="5" customFormat="1" ht="31.5" x14ac:dyDescent="0.2">
      <c r="A1834" s="194" t="s">
        <v>17</v>
      </c>
      <c r="B1834" s="100" t="s">
        <v>1079</v>
      </c>
      <c r="C1834" s="100" t="s">
        <v>16</v>
      </c>
      <c r="D1834" s="259">
        <f>D1835</f>
        <v>5000</v>
      </c>
      <c r="E1834" s="212"/>
      <c r="F1834" s="212"/>
      <c r="G1834" s="297"/>
      <c r="H1834" s="297"/>
      <c r="I1834" s="344"/>
      <c r="J1834" s="296"/>
      <c r="K1834" s="298"/>
      <c r="L1834" s="298"/>
      <c r="M1834" s="298"/>
      <c r="N1834" s="300"/>
      <c r="O1834" s="298"/>
      <c r="P1834" s="298"/>
      <c r="Q1834" s="298"/>
      <c r="R1834" s="298"/>
      <c r="S1834" s="298"/>
      <c r="T1834" s="298"/>
      <c r="U1834" s="298"/>
      <c r="V1834" s="298"/>
      <c r="W1834" s="298"/>
      <c r="X1834" s="298"/>
      <c r="Y1834" s="298"/>
      <c r="Z1834" s="298"/>
      <c r="AA1834" s="298"/>
      <c r="AB1834" s="298"/>
      <c r="AC1834" s="298"/>
      <c r="AD1834" s="298"/>
      <c r="AE1834" s="298"/>
      <c r="AF1834" s="298"/>
      <c r="AG1834" s="298"/>
      <c r="AH1834" s="298"/>
      <c r="AI1834" s="298"/>
      <c r="AJ1834" s="298"/>
    </row>
    <row r="1835" spans="1:36" s="5" customFormat="1" ht="15.75" x14ac:dyDescent="0.2">
      <c r="A1835" s="187" t="s">
        <v>801</v>
      </c>
      <c r="B1835" s="100" t="s">
        <v>1079</v>
      </c>
      <c r="C1835" s="100" t="s">
        <v>78</v>
      </c>
      <c r="D1835" s="259">
        <v>5000</v>
      </c>
      <c r="E1835" s="212"/>
      <c r="F1835" s="212"/>
      <c r="G1835" s="297"/>
      <c r="H1835" s="297"/>
      <c r="I1835" s="344"/>
      <c r="J1835" s="296"/>
      <c r="K1835" s="298"/>
      <c r="L1835" s="298"/>
      <c r="M1835" s="298"/>
      <c r="N1835" s="300"/>
      <c r="O1835" s="298"/>
      <c r="P1835" s="298"/>
      <c r="Q1835" s="298"/>
      <c r="R1835" s="298"/>
      <c r="S1835" s="298"/>
      <c r="T1835" s="298"/>
      <c r="U1835" s="298"/>
      <c r="V1835" s="298"/>
      <c r="W1835" s="298"/>
      <c r="X1835" s="298"/>
      <c r="Y1835" s="298"/>
      <c r="Z1835" s="298"/>
      <c r="AA1835" s="298"/>
      <c r="AB1835" s="298"/>
      <c r="AC1835" s="298"/>
      <c r="AD1835" s="298"/>
      <c r="AE1835" s="298"/>
      <c r="AF1835" s="298"/>
      <c r="AG1835" s="298"/>
      <c r="AH1835" s="298"/>
      <c r="AI1835" s="298"/>
      <c r="AJ1835" s="298"/>
    </row>
    <row r="1836" spans="1:36" s="5" customFormat="1" ht="15.75" x14ac:dyDescent="0.2">
      <c r="A1836" s="193" t="s">
        <v>1100</v>
      </c>
      <c r="B1836" s="101" t="s">
        <v>1102</v>
      </c>
      <c r="C1836" s="130"/>
      <c r="D1836" s="267">
        <f>D1837</f>
        <v>8454</v>
      </c>
      <c r="E1836" s="212"/>
      <c r="F1836" s="212"/>
      <c r="G1836" s="297"/>
      <c r="H1836" s="297"/>
      <c r="I1836" s="344"/>
      <c r="J1836" s="296"/>
      <c r="K1836" s="298"/>
      <c r="L1836" s="298"/>
      <c r="M1836" s="298"/>
      <c r="N1836" s="300"/>
      <c r="O1836" s="298"/>
      <c r="P1836" s="298"/>
      <c r="Q1836" s="298"/>
      <c r="R1836" s="298"/>
      <c r="S1836" s="298"/>
      <c r="T1836" s="298"/>
      <c r="U1836" s="298"/>
      <c r="V1836" s="298"/>
      <c r="W1836" s="298"/>
      <c r="X1836" s="298"/>
      <c r="Y1836" s="298"/>
      <c r="Z1836" s="298"/>
      <c r="AA1836" s="298"/>
      <c r="AB1836" s="298"/>
      <c r="AC1836" s="298"/>
      <c r="AD1836" s="298"/>
      <c r="AE1836" s="298"/>
      <c r="AF1836" s="298"/>
      <c r="AG1836" s="298"/>
      <c r="AH1836" s="298"/>
      <c r="AI1836" s="298"/>
      <c r="AJ1836" s="298"/>
    </row>
    <row r="1837" spans="1:36" s="5" customFormat="1" ht="31.5" x14ac:dyDescent="0.2">
      <c r="A1837" s="187" t="s">
        <v>18</v>
      </c>
      <c r="B1837" s="100" t="s">
        <v>1102</v>
      </c>
      <c r="C1837" s="131">
        <v>600</v>
      </c>
      <c r="D1837" s="268">
        <f>D1838</f>
        <v>8454</v>
      </c>
      <c r="E1837" s="212"/>
      <c r="F1837" s="212"/>
      <c r="G1837" s="297"/>
      <c r="H1837" s="297"/>
      <c r="I1837" s="344"/>
      <c r="J1837" s="296"/>
      <c r="K1837" s="298"/>
      <c r="L1837" s="298"/>
      <c r="M1837" s="298"/>
      <c r="N1837" s="300"/>
      <c r="O1837" s="298"/>
      <c r="P1837" s="298"/>
      <c r="Q1837" s="298"/>
      <c r="R1837" s="298"/>
      <c r="S1837" s="298"/>
      <c r="T1837" s="298"/>
      <c r="U1837" s="298"/>
      <c r="V1837" s="298"/>
      <c r="W1837" s="298"/>
      <c r="X1837" s="298"/>
      <c r="Y1837" s="298"/>
      <c r="Z1837" s="298"/>
      <c r="AA1837" s="298"/>
      <c r="AB1837" s="298"/>
      <c r="AC1837" s="298"/>
      <c r="AD1837" s="298"/>
      <c r="AE1837" s="298"/>
      <c r="AF1837" s="298"/>
      <c r="AG1837" s="298"/>
      <c r="AH1837" s="298"/>
      <c r="AI1837" s="298"/>
      <c r="AJ1837" s="298"/>
    </row>
    <row r="1838" spans="1:36" s="5" customFormat="1" ht="15.75" x14ac:dyDescent="0.2">
      <c r="A1838" s="187" t="s">
        <v>24</v>
      </c>
      <c r="B1838" s="100" t="s">
        <v>1102</v>
      </c>
      <c r="C1838" s="131">
        <v>610</v>
      </c>
      <c r="D1838" s="268">
        <f>D1839</f>
        <v>8454</v>
      </c>
      <c r="E1838" s="212"/>
      <c r="F1838" s="212"/>
      <c r="G1838" s="297"/>
      <c r="H1838" s="297"/>
      <c r="I1838" s="344"/>
      <c r="J1838" s="296"/>
      <c r="K1838" s="298"/>
      <c r="L1838" s="298"/>
      <c r="M1838" s="298"/>
      <c r="N1838" s="300"/>
      <c r="O1838" s="298"/>
      <c r="P1838" s="298"/>
      <c r="Q1838" s="298"/>
      <c r="R1838" s="298"/>
      <c r="S1838" s="298"/>
      <c r="T1838" s="298"/>
      <c r="U1838" s="298"/>
      <c r="V1838" s="298"/>
      <c r="W1838" s="298"/>
      <c r="X1838" s="298"/>
      <c r="Y1838" s="298"/>
      <c r="Z1838" s="298"/>
      <c r="AA1838" s="298"/>
      <c r="AB1838" s="298"/>
      <c r="AC1838" s="298"/>
      <c r="AD1838" s="298"/>
      <c r="AE1838" s="298"/>
      <c r="AF1838" s="298"/>
      <c r="AG1838" s="298"/>
      <c r="AH1838" s="298"/>
      <c r="AI1838" s="298"/>
      <c r="AJ1838" s="298"/>
    </row>
    <row r="1839" spans="1:36" s="5" customFormat="1" ht="15.75" x14ac:dyDescent="0.2">
      <c r="A1839" s="187" t="s">
        <v>83</v>
      </c>
      <c r="B1839" s="100" t="s">
        <v>1102</v>
      </c>
      <c r="C1839" s="131">
        <v>612</v>
      </c>
      <c r="D1839" s="268">
        <v>8454</v>
      </c>
      <c r="E1839" s="212"/>
      <c r="F1839" s="212"/>
      <c r="G1839" s="297"/>
      <c r="H1839" s="297"/>
      <c r="I1839" s="344"/>
      <c r="J1839" s="296"/>
      <c r="K1839" s="298"/>
      <c r="L1839" s="298"/>
      <c r="M1839" s="298"/>
      <c r="N1839" s="300"/>
      <c r="O1839" s="298"/>
      <c r="P1839" s="298"/>
      <c r="Q1839" s="298"/>
      <c r="R1839" s="298"/>
      <c r="S1839" s="298"/>
      <c r="T1839" s="298"/>
      <c r="U1839" s="298"/>
      <c r="V1839" s="298"/>
      <c r="W1839" s="298"/>
      <c r="X1839" s="298"/>
      <c r="Y1839" s="298"/>
      <c r="Z1839" s="298"/>
      <c r="AA1839" s="298"/>
      <c r="AB1839" s="298"/>
      <c r="AC1839" s="298"/>
      <c r="AD1839" s="298"/>
      <c r="AE1839" s="298"/>
      <c r="AF1839" s="298"/>
      <c r="AG1839" s="298"/>
      <c r="AH1839" s="298"/>
      <c r="AI1839" s="298"/>
      <c r="AJ1839" s="298"/>
    </row>
    <row r="1840" spans="1:36" s="5" customFormat="1" ht="15.75" x14ac:dyDescent="0.2">
      <c r="A1840" s="193" t="s">
        <v>1101</v>
      </c>
      <c r="B1840" s="101" t="s">
        <v>1103</v>
      </c>
      <c r="C1840" s="130"/>
      <c r="D1840" s="267">
        <f>D1841</f>
        <v>387</v>
      </c>
      <c r="E1840" s="212"/>
      <c r="F1840" s="212"/>
      <c r="G1840" s="297"/>
      <c r="H1840" s="297"/>
      <c r="I1840" s="344"/>
      <c r="J1840" s="296"/>
      <c r="K1840" s="298"/>
      <c r="L1840" s="298"/>
      <c r="M1840" s="298"/>
      <c r="N1840" s="300"/>
      <c r="O1840" s="298"/>
      <c r="P1840" s="298"/>
      <c r="Q1840" s="298"/>
      <c r="R1840" s="298"/>
      <c r="S1840" s="298"/>
      <c r="T1840" s="298"/>
      <c r="U1840" s="298"/>
      <c r="V1840" s="298"/>
      <c r="W1840" s="298"/>
      <c r="X1840" s="298"/>
      <c r="Y1840" s="298"/>
      <c r="Z1840" s="298"/>
      <c r="AA1840" s="298"/>
      <c r="AB1840" s="298"/>
      <c r="AC1840" s="298"/>
      <c r="AD1840" s="298"/>
      <c r="AE1840" s="298"/>
      <c r="AF1840" s="298"/>
      <c r="AG1840" s="298"/>
      <c r="AH1840" s="298"/>
      <c r="AI1840" s="298"/>
      <c r="AJ1840" s="298"/>
    </row>
    <row r="1841" spans="1:36" s="5" customFormat="1" ht="31.5" x14ac:dyDescent="0.2">
      <c r="A1841" s="187" t="s">
        <v>18</v>
      </c>
      <c r="B1841" s="100" t="s">
        <v>1103</v>
      </c>
      <c r="C1841" s="131">
        <v>600</v>
      </c>
      <c r="D1841" s="268">
        <f>D1842</f>
        <v>387</v>
      </c>
      <c r="E1841" s="212"/>
      <c r="F1841" s="212"/>
      <c r="G1841" s="297"/>
      <c r="H1841" s="297"/>
      <c r="I1841" s="344"/>
      <c r="J1841" s="296"/>
      <c r="K1841" s="298"/>
      <c r="L1841" s="298"/>
      <c r="M1841" s="298"/>
      <c r="N1841" s="300"/>
      <c r="O1841" s="298"/>
      <c r="P1841" s="298"/>
      <c r="Q1841" s="298"/>
      <c r="R1841" s="298"/>
      <c r="S1841" s="298"/>
      <c r="T1841" s="298"/>
      <c r="U1841" s="298"/>
      <c r="V1841" s="298"/>
      <c r="W1841" s="298"/>
      <c r="X1841" s="298"/>
      <c r="Y1841" s="298"/>
      <c r="Z1841" s="298"/>
      <c r="AA1841" s="298"/>
      <c r="AB1841" s="298"/>
      <c r="AC1841" s="298"/>
      <c r="AD1841" s="298"/>
      <c r="AE1841" s="298"/>
      <c r="AF1841" s="298"/>
      <c r="AG1841" s="298"/>
      <c r="AH1841" s="298"/>
      <c r="AI1841" s="298"/>
      <c r="AJ1841" s="298"/>
    </row>
    <row r="1842" spans="1:36" s="5" customFormat="1" ht="15.75" x14ac:dyDescent="0.2">
      <c r="A1842" s="187" t="s">
        <v>24</v>
      </c>
      <c r="B1842" s="100" t="s">
        <v>1103</v>
      </c>
      <c r="C1842" s="131">
        <v>610</v>
      </c>
      <c r="D1842" s="268">
        <f>D1843</f>
        <v>387</v>
      </c>
      <c r="E1842" s="212"/>
      <c r="F1842" s="212"/>
      <c r="G1842" s="297"/>
      <c r="H1842" s="297"/>
      <c r="I1842" s="344"/>
      <c r="J1842" s="296"/>
      <c r="K1842" s="298"/>
      <c r="L1842" s="298"/>
      <c r="M1842" s="298"/>
      <c r="N1842" s="300"/>
      <c r="O1842" s="298"/>
      <c r="P1842" s="298"/>
      <c r="Q1842" s="298"/>
      <c r="R1842" s="298"/>
      <c r="S1842" s="298"/>
      <c r="T1842" s="298"/>
      <c r="U1842" s="298"/>
      <c r="V1842" s="298"/>
      <c r="W1842" s="298"/>
      <c r="X1842" s="298"/>
      <c r="Y1842" s="298"/>
      <c r="Z1842" s="298"/>
      <c r="AA1842" s="298"/>
      <c r="AB1842" s="298"/>
      <c r="AC1842" s="298"/>
      <c r="AD1842" s="298"/>
      <c r="AE1842" s="298"/>
      <c r="AF1842" s="298"/>
      <c r="AG1842" s="298"/>
      <c r="AH1842" s="298"/>
      <c r="AI1842" s="298"/>
      <c r="AJ1842" s="298"/>
    </row>
    <row r="1843" spans="1:36" s="5" customFormat="1" ht="15.75" x14ac:dyDescent="0.2">
      <c r="A1843" s="187" t="s">
        <v>83</v>
      </c>
      <c r="B1843" s="100" t="s">
        <v>1103</v>
      </c>
      <c r="C1843" s="131">
        <v>612</v>
      </c>
      <c r="D1843" s="268">
        <v>387</v>
      </c>
      <c r="E1843" s="212"/>
      <c r="F1843" s="212"/>
      <c r="G1843" s="297"/>
      <c r="H1843" s="297"/>
      <c r="I1843" s="344"/>
      <c r="J1843" s="296"/>
      <c r="K1843" s="298"/>
      <c r="L1843" s="298"/>
      <c r="M1843" s="298"/>
      <c r="N1843" s="300"/>
      <c r="O1843" s="298"/>
      <c r="P1843" s="298"/>
      <c r="Q1843" s="298"/>
      <c r="R1843" s="298"/>
      <c r="S1843" s="298"/>
      <c r="T1843" s="298"/>
      <c r="U1843" s="298"/>
      <c r="V1843" s="298"/>
      <c r="W1843" s="298"/>
      <c r="X1843" s="298"/>
      <c r="Y1843" s="298"/>
      <c r="Z1843" s="298"/>
      <c r="AA1843" s="298"/>
      <c r="AB1843" s="298"/>
      <c r="AC1843" s="298"/>
      <c r="AD1843" s="298"/>
      <c r="AE1843" s="298"/>
      <c r="AF1843" s="298"/>
      <c r="AG1843" s="298"/>
      <c r="AH1843" s="298"/>
      <c r="AI1843" s="298"/>
      <c r="AJ1843" s="298"/>
    </row>
    <row r="1844" spans="1:36" s="61" customFormat="1" ht="15.75" x14ac:dyDescent="0.25">
      <c r="A1844" s="193" t="s">
        <v>1106</v>
      </c>
      <c r="B1844" s="101" t="s">
        <v>1107</v>
      </c>
      <c r="C1844" s="130"/>
      <c r="D1844" s="267">
        <f>D1845</f>
        <v>3800</v>
      </c>
      <c r="E1844" s="213"/>
      <c r="F1844" s="213"/>
      <c r="G1844" s="368"/>
      <c r="H1844" s="368"/>
      <c r="I1844" s="367"/>
      <c r="J1844" s="371"/>
      <c r="K1844" s="369"/>
      <c r="L1844" s="369"/>
      <c r="M1844" s="369"/>
      <c r="N1844" s="370"/>
      <c r="O1844" s="369"/>
      <c r="P1844" s="369"/>
      <c r="Q1844" s="369"/>
      <c r="R1844" s="369"/>
      <c r="S1844" s="369"/>
      <c r="T1844" s="369"/>
      <c r="U1844" s="369"/>
      <c r="V1844" s="369"/>
      <c r="W1844" s="369"/>
      <c r="X1844" s="369"/>
      <c r="Y1844" s="369"/>
      <c r="Z1844" s="369"/>
      <c r="AA1844" s="369"/>
      <c r="AB1844" s="369"/>
      <c r="AC1844" s="369"/>
      <c r="AD1844" s="369"/>
      <c r="AE1844" s="369"/>
      <c r="AF1844" s="369"/>
      <c r="AG1844" s="369"/>
      <c r="AH1844" s="369"/>
      <c r="AI1844" s="369"/>
      <c r="AJ1844" s="369"/>
    </row>
    <row r="1845" spans="1:36" s="5" customFormat="1" ht="31.5" x14ac:dyDescent="0.2">
      <c r="A1845" s="187" t="s">
        <v>18</v>
      </c>
      <c r="B1845" s="100" t="s">
        <v>1107</v>
      </c>
      <c r="C1845" s="131">
        <v>600</v>
      </c>
      <c r="D1845" s="268">
        <f>D1846</f>
        <v>3800</v>
      </c>
      <c r="E1845" s="212"/>
      <c r="F1845" s="212"/>
      <c r="G1845" s="297"/>
      <c r="H1845" s="297"/>
      <c r="I1845" s="344"/>
      <c r="J1845" s="296"/>
      <c r="K1845" s="298"/>
      <c r="L1845" s="298"/>
      <c r="M1845" s="298"/>
      <c r="N1845" s="300"/>
      <c r="O1845" s="298"/>
      <c r="P1845" s="298"/>
      <c r="Q1845" s="298"/>
      <c r="R1845" s="298"/>
      <c r="S1845" s="298"/>
      <c r="T1845" s="298"/>
      <c r="U1845" s="298"/>
      <c r="V1845" s="298"/>
      <c r="W1845" s="298"/>
      <c r="X1845" s="298"/>
      <c r="Y1845" s="298"/>
      <c r="Z1845" s="298"/>
      <c r="AA1845" s="298"/>
      <c r="AB1845" s="298"/>
      <c r="AC1845" s="298"/>
      <c r="AD1845" s="298"/>
      <c r="AE1845" s="298"/>
      <c r="AF1845" s="298"/>
      <c r="AG1845" s="298"/>
      <c r="AH1845" s="298"/>
      <c r="AI1845" s="298"/>
      <c r="AJ1845" s="298"/>
    </row>
    <row r="1846" spans="1:36" s="5" customFormat="1" ht="15.75" x14ac:dyDescent="0.2">
      <c r="A1846" s="187" t="s">
        <v>24</v>
      </c>
      <c r="B1846" s="100" t="s">
        <v>1107</v>
      </c>
      <c r="C1846" s="131">
        <v>610</v>
      </c>
      <c r="D1846" s="268">
        <f>D1847</f>
        <v>3800</v>
      </c>
      <c r="E1846" s="212"/>
      <c r="F1846" s="212"/>
      <c r="G1846" s="297"/>
      <c r="H1846" s="297"/>
      <c r="I1846" s="344"/>
      <c r="J1846" s="296"/>
      <c r="K1846" s="298"/>
      <c r="L1846" s="298"/>
      <c r="M1846" s="298"/>
      <c r="N1846" s="300"/>
      <c r="O1846" s="298"/>
      <c r="P1846" s="298"/>
      <c r="Q1846" s="298"/>
      <c r="R1846" s="298"/>
      <c r="S1846" s="298"/>
      <c r="T1846" s="298"/>
      <c r="U1846" s="298"/>
      <c r="V1846" s="298"/>
      <c r="W1846" s="298"/>
      <c r="X1846" s="298"/>
      <c r="Y1846" s="298"/>
      <c r="Z1846" s="298"/>
      <c r="AA1846" s="298"/>
      <c r="AB1846" s="298"/>
      <c r="AC1846" s="298"/>
      <c r="AD1846" s="298"/>
      <c r="AE1846" s="298"/>
      <c r="AF1846" s="298"/>
      <c r="AG1846" s="298"/>
      <c r="AH1846" s="298"/>
      <c r="AI1846" s="298"/>
      <c r="AJ1846" s="298"/>
    </row>
    <row r="1847" spans="1:36" s="5" customFormat="1" ht="15.75" x14ac:dyDescent="0.2">
      <c r="A1847" s="187" t="s">
        <v>83</v>
      </c>
      <c r="B1847" s="100" t="s">
        <v>1107</v>
      </c>
      <c r="C1847" s="131">
        <v>612</v>
      </c>
      <c r="D1847" s="268">
        <v>3800</v>
      </c>
      <c r="E1847" s="212"/>
      <c r="F1847" s="212"/>
      <c r="G1847" s="297"/>
      <c r="H1847" s="297"/>
      <c r="I1847" s="344"/>
      <c r="J1847" s="296"/>
      <c r="K1847" s="298"/>
      <c r="L1847" s="298"/>
      <c r="M1847" s="298"/>
      <c r="N1847" s="300"/>
      <c r="O1847" s="298"/>
      <c r="P1847" s="298"/>
      <c r="Q1847" s="298"/>
      <c r="R1847" s="298"/>
      <c r="S1847" s="298"/>
      <c r="T1847" s="298"/>
      <c r="U1847" s="298"/>
      <c r="V1847" s="298"/>
      <c r="W1847" s="298"/>
      <c r="X1847" s="298"/>
      <c r="Y1847" s="298"/>
      <c r="Z1847" s="298"/>
      <c r="AA1847" s="298"/>
      <c r="AB1847" s="298"/>
      <c r="AC1847" s="298"/>
      <c r="AD1847" s="298"/>
      <c r="AE1847" s="298"/>
      <c r="AF1847" s="298"/>
      <c r="AG1847" s="298"/>
      <c r="AH1847" s="298"/>
      <c r="AI1847" s="298"/>
      <c r="AJ1847" s="298"/>
    </row>
    <row r="1848" spans="1:36" s="36" customFormat="1" ht="15.75" x14ac:dyDescent="0.25">
      <c r="A1848" s="146" t="s">
        <v>591</v>
      </c>
      <c r="B1848" s="101" t="s">
        <v>915</v>
      </c>
      <c r="C1848" s="97"/>
      <c r="D1848" s="256">
        <f>D1849+D1854+D1858</f>
        <v>126150</v>
      </c>
      <c r="E1848" s="154"/>
      <c r="F1848" s="227"/>
      <c r="G1848" s="228"/>
      <c r="H1848" s="228"/>
      <c r="I1848" s="229"/>
      <c r="J1848" s="289"/>
      <c r="K1848" s="288"/>
      <c r="L1848" s="288"/>
      <c r="M1848" s="311"/>
      <c r="N1848" s="312"/>
      <c r="O1848" s="311"/>
      <c r="P1848" s="311"/>
      <c r="Q1848" s="311"/>
      <c r="R1848" s="311"/>
      <c r="S1848" s="311"/>
      <c r="T1848" s="311"/>
      <c r="U1848" s="311"/>
      <c r="V1848" s="311"/>
      <c r="W1848" s="311"/>
      <c r="X1848" s="311"/>
      <c r="Y1848" s="311"/>
      <c r="Z1848" s="311"/>
      <c r="AA1848" s="311"/>
      <c r="AB1848" s="311"/>
      <c r="AC1848" s="311"/>
      <c r="AD1848" s="311"/>
      <c r="AE1848" s="311"/>
      <c r="AF1848" s="311"/>
      <c r="AG1848" s="311"/>
      <c r="AH1848" s="311"/>
      <c r="AI1848" s="311"/>
      <c r="AJ1848" s="311"/>
    </row>
    <row r="1849" spans="1:36" s="5" customFormat="1" ht="47.25" x14ac:dyDescent="0.25">
      <c r="A1849" s="9" t="s">
        <v>29</v>
      </c>
      <c r="B1849" s="100" t="s">
        <v>915</v>
      </c>
      <c r="C1849" s="100" t="s">
        <v>30</v>
      </c>
      <c r="D1849" s="259">
        <f>D1850</f>
        <v>118410</v>
      </c>
      <c r="E1849" s="154"/>
      <c r="F1849" s="296"/>
      <c r="G1849" s="297"/>
      <c r="H1849" s="297"/>
      <c r="I1849" s="221"/>
      <c r="J1849" s="296"/>
      <c r="K1849" s="298"/>
      <c r="L1849" s="298"/>
      <c r="M1849" s="298"/>
      <c r="N1849" s="300"/>
      <c r="O1849" s="298"/>
      <c r="P1849" s="298"/>
      <c r="Q1849" s="298"/>
      <c r="R1849" s="298"/>
      <c r="S1849" s="298"/>
      <c r="T1849" s="298"/>
      <c r="U1849" s="298"/>
      <c r="V1849" s="298"/>
      <c r="W1849" s="298"/>
      <c r="X1849" s="298"/>
      <c r="Y1849" s="298"/>
      <c r="Z1849" s="298"/>
      <c r="AA1849" s="298"/>
      <c r="AB1849" s="298"/>
      <c r="AC1849" s="298"/>
      <c r="AD1849" s="298"/>
      <c r="AE1849" s="298"/>
      <c r="AF1849" s="298"/>
      <c r="AG1849" s="298"/>
      <c r="AH1849" s="298"/>
      <c r="AI1849" s="298"/>
      <c r="AJ1849" s="298"/>
    </row>
    <row r="1850" spans="1:36" s="5" customFormat="1" ht="15.75" x14ac:dyDescent="0.25">
      <c r="A1850" s="9" t="s">
        <v>32</v>
      </c>
      <c r="B1850" s="100" t="s">
        <v>915</v>
      </c>
      <c r="C1850" s="100" t="s">
        <v>31</v>
      </c>
      <c r="D1850" s="259">
        <f>D1851+D1852+D1853</f>
        <v>118410</v>
      </c>
      <c r="E1850" s="154"/>
      <c r="F1850" s="296"/>
      <c r="G1850" s="297"/>
      <c r="H1850" s="297"/>
      <c r="I1850" s="221"/>
      <c r="J1850" s="296"/>
      <c r="K1850" s="298"/>
      <c r="L1850" s="298"/>
      <c r="M1850" s="298"/>
      <c r="N1850" s="300"/>
      <c r="O1850" s="298"/>
      <c r="P1850" s="298"/>
      <c r="Q1850" s="298"/>
      <c r="R1850" s="298"/>
      <c r="S1850" s="298"/>
      <c r="T1850" s="298"/>
      <c r="U1850" s="298"/>
      <c r="V1850" s="298"/>
      <c r="W1850" s="298"/>
      <c r="X1850" s="298"/>
      <c r="Y1850" s="298"/>
      <c r="Z1850" s="298"/>
      <c r="AA1850" s="298"/>
      <c r="AB1850" s="298"/>
      <c r="AC1850" s="298"/>
      <c r="AD1850" s="298"/>
      <c r="AE1850" s="298"/>
      <c r="AF1850" s="298"/>
      <c r="AG1850" s="298"/>
      <c r="AH1850" s="298"/>
      <c r="AI1850" s="298"/>
      <c r="AJ1850" s="298"/>
    </row>
    <row r="1851" spans="1:36" s="5" customFormat="1" ht="15.75" x14ac:dyDescent="0.25">
      <c r="A1851" s="220" t="s">
        <v>262</v>
      </c>
      <c r="B1851" s="100" t="s">
        <v>915</v>
      </c>
      <c r="C1851" s="100" t="s">
        <v>88</v>
      </c>
      <c r="D1851" s="259">
        <f>85093-12451+1798</f>
        <v>74440</v>
      </c>
      <c r="E1851" s="154"/>
      <c r="F1851" s="296"/>
      <c r="G1851" s="297"/>
      <c r="H1851" s="297"/>
      <c r="I1851" s="221"/>
      <c r="J1851" s="296"/>
      <c r="K1851" s="298"/>
      <c r="L1851" s="298"/>
      <c r="M1851" s="298"/>
      <c r="N1851" s="300"/>
      <c r="O1851" s="298"/>
      <c r="P1851" s="298"/>
      <c r="Q1851" s="298"/>
      <c r="R1851" s="298"/>
      <c r="S1851" s="298"/>
      <c r="T1851" s="298"/>
      <c r="U1851" s="298"/>
      <c r="V1851" s="298"/>
      <c r="W1851" s="298"/>
      <c r="X1851" s="298"/>
      <c r="Y1851" s="298"/>
      <c r="Z1851" s="298"/>
      <c r="AA1851" s="298"/>
      <c r="AB1851" s="298"/>
      <c r="AC1851" s="298"/>
      <c r="AD1851" s="298"/>
      <c r="AE1851" s="298"/>
      <c r="AF1851" s="298"/>
      <c r="AG1851" s="298"/>
      <c r="AH1851" s="298"/>
      <c r="AI1851" s="298"/>
      <c r="AJ1851" s="298"/>
    </row>
    <row r="1852" spans="1:36" s="5" customFormat="1" ht="31.5" x14ac:dyDescent="0.25">
      <c r="A1852" s="220" t="s">
        <v>90</v>
      </c>
      <c r="B1852" s="100" t="s">
        <v>915</v>
      </c>
      <c r="C1852" s="100" t="s">
        <v>89</v>
      </c>
      <c r="D1852" s="259">
        <f>18484-2400+420</f>
        <v>16504</v>
      </c>
      <c r="E1852" s="154"/>
      <c r="F1852" s="296"/>
      <c r="G1852" s="297"/>
      <c r="H1852" s="297"/>
      <c r="I1852" s="221"/>
      <c r="J1852" s="296"/>
      <c r="K1852" s="298"/>
      <c r="L1852" s="298"/>
      <c r="M1852" s="298"/>
      <c r="N1852" s="300"/>
      <c r="O1852" s="298"/>
      <c r="P1852" s="298"/>
      <c r="Q1852" s="298"/>
      <c r="R1852" s="298"/>
      <c r="S1852" s="298"/>
      <c r="T1852" s="298"/>
      <c r="U1852" s="298"/>
      <c r="V1852" s="298"/>
      <c r="W1852" s="298"/>
      <c r="X1852" s="298"/>
      <c r="Y1852" s="298"/>
      <c r="Z1852" s="298"/>
      <c r="AA1852" s="298"/>
      <c r="AB1852" s="298"/>
      <c r="AC1852" s="298"/>
      <c r="AD1852" s="298"/>
      <c r="AE1852" s="298"/>
      <c r="AF1852" s="298"/>
      <c r="AG1852" s="298"/>
      <c r="AH1852" s="298"/>
      <c r="AI1852" s="298"/>
      <c r="AJ1852" s="298"/>
    </row>
    <row r="1853" spans="1:36" s="5" customFormat="1" ht="31.5" x14ac:dyDescent="0.25">
      <c r="A1853" s="220" t="s">
        <v>157</v>
      </c>
      <c r="B1853" s="100" t="s">
        <v>915</v>
      </c>
      <c r="C1853" s="100" t="s">
        <v>156</v>
      </c>
      <c r="D1853" s="259">
        <f>31280-4484+670</f>
        <v>27466</v>
      </c>
      <c r="E1853" s="154"/>
      <c r="F1853" s="296"/>
      <c r="G1853" s="297"/>
      <c r="H1853" s="297"/>
      <c r="I1853" s="221"/>
      <c r="J1853" s="296"/>
      <c r="K1853" s="298"/>
      <c r="L1853" s="298"/>
      <c r="M1853" s="298"/>
      <c r="N1853" s="300"/>
      <c r="O1853" s="298"/>
      <c r="P1853" s="298"/>
      <c r="Q1853" s="298"/>
      <c r="R1853" s="298"/>
      <c r="S1853" s="298"/>
      <c r="T1853" s="298"/>
      <c r="U1853" s="298"/>
      <c r="V1853" s="298"/>
      <c r="W1853" s="298"/>
      <c r="X1853" s="298"/>
      <c r="Y1853" s="298"/>
      <c r="Z1853" s="298"/>
      <c r="AA1853" s="298"/>
      <c r="AB1853" s="298"/>
      <c r="AC1853" s="298"/>
      <c r="AD1853" s="298"/>
      <c r="AE1853" s="298"/>
      <c r="AF1853" s="298"/>
      <c r="AG1853" s="298"/>
      <c r="AH1853" s="298"/>
      <c r="AI1853" s="298"/>
      <c r="AJ1853" s="298"/>
    </row>
    <row r="1854" spans="1:36" s="5" customFormat="1" ht="31.5" x14ac:dyDescent="0.2">
      <c r="A1854" s="187" t="s">
        <v>532</v>
      </c>
      <c r="B1854" s="100" t="s">
        <v>915</v>
      </c>
      <c r="C1854" s="100" t="s">
        <v>15</v>
      </c>
      <c r="D1854" s="259">
        <f>D1855</f>
        <v>7573</v>
      </c>
      <c r="E1854" s="154"/>
      <c r="F1854" s="296"/>
      <c r="G1854" s="297"/>
      <c r="H1854" s="297"/>
      <c r="I1854" s="221"/>
      <c r="J1854" s="296"/>
      <c r="K1854" s="298"/>
      <c r="L1854" s="298"/>
      <c r="M1854" s="298"/>
      <c r="N1854" s="300"/>
      <c r="O1854" s="298"/>
      <c r="P1854" s="298"/>
      <c r="Q1854" s="298"/>
      <c r="R1854" s="298"/>
      <c r="S1854" s="298"/>
      <c r="T1854" s="298"/>
      <c r="U1854" s="298"/>
      <c r="V1854" s="298"/>
      <c r="W1854" s="298"/>
      <c r="X1854" s="298"/>
      <c r="Y1854" s="298"/>
      <c r="Z1854" s="298"/>
      <c r="AA1854" s="298"/>
      <c r="AB1854" s="298"/>
      <c r="AC1854" s="298"/>
      <c r="AD1854" s="298"/>
      <c r="AE1854" s="298"/>
      <c r="AF1854" s="298"/>
      <c r="AG1854" s="298"/>
      <c r="AH1854" s="298"/>
      <c r="AI1854" s="298"/>
      <c r="AJ1854" s="298"/>
    </row>
    <row r="1855" spans="1:36" s="5" customFormat="1" ht="31.5" x14ac:dyDescent="0.25">
      <c r="A1855" s="9" t="s">
        <v>17</v>
      </c>
      <c r="B1855" s="100" t="s">
        <v>915</v>
      </c>
      <c r="C1855" s="100" t="s">
        <v>16</v>
      </c>
      <c r="D1855" s="259">
        <f>D1856+D1857</f>
        <v>7573</v>
      </c>
      <c r="E1855" s="154"/>
      <c r="F1855" s="296"/>
      <c r="G1855" s="297"/>
      <c r="H1855" s="297"/>
      <c r="I1855" s="221"/>
      <c r="J1855" s="296"/>
      <c r="K1855" s="298"/>
      <c r="L1855" s="298"/>
      <c r="M1855" s="298"/>
      <c r="N1855" s="300"/>
      <c r="O1855" s="298"/>
      <c r="P1855" s="298"/>
      <c r="Q1855" s="298"/>
      <c r="R1855" s="298"/>
      <c r="S1855" s="298"/>
      <c r="T1855" s="298"/>
      <c r="U1855" s="298"/>
      <c r="V1855" s="298"/>
      <c r="W1855" s="298"/>
      <c r="X1855" s="298"/>
      <c r="Y1855" s="298"/>
      <c r="Z1855" s="298"/>
      <c r="AA1855" s="298"/>
      <c r="AB1855" s="298"/>
      <c r="AC1855" s="298"/>
      <c r="AD1855" s="298"/>
      <c r="AE1855" s="298"/>
      <c r="AF1855" s="298"/>
      <c r="AG1855" s="298"/>
      <c r="AH1855" s="298"/>
      <c r="AI1855" s="298"/>
      <c r="AJ1855" s="298"/>
    </row>
    <row r="1856" spans="1:36" s="5" customFormat="1" ht="31.5" x14ac:dyDescent="0.25">
      <c r="A1856" s="18" t="s">
        <v>481</v>
      </c>
      <c r="B1856" s="100" t="s">
        <v>915</v>
      </c>
      <c r="C1856" s="100" t="s">
        <v>439</v>
      </c>
      <c r="D1856" s="259">
        <f>4297+814+17-7</f>
        <v>5121</v>
      </c>
      <c r="E1856" s="154"/>
      <c r="F1856" s="296"/>
      <c r="G1856" s="297"/>
      <c r="H1856" s="297"/>
      <c r="I1856" s="221"/>
      <c r="J1856" s="296"/>
      <c r="K1856" s="298"/>
      <c r="L1856" s="298"/>
      <c r="M1856" s="298"/>
      <c r="N1856" s="300"/>
      <c r="O1856" s="298"/>
      <c r="P1856" s="298"/>
      <c r="Q1856" s="298"/>
      <c r="R1856" s="298"/>
      <c r="S1856" s="298"/>
      <c r="T1856" s="298"/>
      <c r="U1856" s="298"/>
      <c r="V1856" s="298"/>
      <c r="W1856" s="298"/>
      <c r="X1856" s="298"/>
      <c r="Y1856" s="298"/>
      <c r="Z1856" s="298"/>
      <c r="AA1856" s="298"/>
      <c r="AB1856" s="298"/>
      <c r="AC1856" s="298"/>
      <c r="AD1856" s="298"/>
      <c r="AE1856" s="298"/>
      <c r="AF1856" s="298"/>
      <c r="AG1856" s="298"/>
      <c r="AH1856" s="298"/>
      <c r="AI1856" s="298"/>
      <c r="AJ1856" s="298"/>
    </row>
    <row r="1857" spans="1:36" s="5" customFormat="1" ht="15.75" x14ac:dyDescent="0.25">
      <c r="A1857" s="220" t="s">
        <v>801</v>
      </c>
      <c r="B1857" s="100" t="s">
        <v>915</v>
      </c>
      <c r="C1857" s="100" t="s">
        <v>78</v>
      </c>
      <c r="D1857" s="259">
        <f>1561+6326+428-6098+235</f>
        <v>2452</v>
      </c>
      <c r="E1857" s="154"/>
      <c r="F1857" s="296"/>
      <c r="G1857" s="297"/>
      <c r="H1857" s="297"/>
      <c r="I1857" s="221"/>
      <c r="J1857" s="296"/>
      <c r="K1857" s="298"/>
      <c r="L1857" s="298"/>
      <c r="M1857" s="298"/>
      <c r="N1857" s="300"/>
      <c r="O1857" s="298"/>
      <c r="P1857" s="298"/>
      <c r="Q1857" s="298"/>
      <c r="R1857" s="298"/>
      <c r="S1857" s="298"/>
      <c r="T1857" s="298"/>
      <c r="U1857" s="298"/>
      <c r="V1857" s="298"/>
      <c r="W1857" s="298"/>
      <c r="X1857" s="298"/>
      <c r="Y1857" s="298"/>
      <c r="Z1857" s="298"/>
      <c r="AA1857" s="298"/>
      <c r="AB1857" s="298"/>
      <c r="AC1857" s="298"/>
      <c r="AD1857" s="298"/>
      <c r="AE1857" s="298"/>
      <c r="AF1857" s="298"/>
      <c r="AG1857" s="298"/>
      <c r="AH1857" s="298"/>
      <c r="AI1857" s="298"/>
      <c r="AJ1857" s="298"/>
    </row>
    <row r="1858" spans="1:36" s="5" customFormat="1" ht="15.75" x14ac:dyDescent="0.25">
      <c r="A1858" s="17" t="s">
        <v>13</v>
      </c>
      <c r="B1858" s="100" t="s">
        <v>915</v>
      </c>
      <c r="C1858" s="100" t="s">
        <v>14</v>
      </c>
      <c r="D1858" s="259">
        <f>D1859</f>
        <v>167</v>
      </c>
      <c r="E1858" s="154"/>
      <c r="F1858" s="296"/>
      <c r="G1858" s="297"/>
      <c r="H1858" s="297"/>
      <c r="I1858" s="221"/>
      <c r="J1858" s="296"/>
      <c r="K1858" s="298"/>
      <c r="L1858" s="298"/>
      <c r="M1858" s="298"/>
      <c r="N1858" s="300"/>
      <c r="O1858" s="298"/>
      <c r="P1858" s="298"/>
      <c r="Q1858" s="298"/>
      <c r="R1858" s="298"/>
      <c r="S1858" s="298"/>
      <c r="T1858" s="298"/>
      <c r="U1858" s="298"/>
      <c r="V1858" s="298"/>
      <c r="W1858" s="298"/>
      <c r="X1858" s="298"/>
      <c r="Y1858" s="298"/>
      <c r="Z1858" s="298"/>
      <c r="AA1858" s="298"/>
      <c r="AB1858" s="298"/>
      <c r="AC1858" s="298"/>
      <c r="AD1858" s="298"/>
      <c r="AE1858" s="298"/>
      <c r="AF1858" s="298"/>
      <c r="AG1858" s="298"/>
      <c r="AH1858" s="298"/>
      <c r="AI1858" s="298"/>
      <c r="AJ1858" s="298"/>
    </row>
    <row r="1859" spans="1:36" s="5" customFormat="1" ht="15.75" x14ac:dyDescent="0.25">
      <c r="A1859" s="220" t="s">
        <v>34</v>
      </c>
      <c r="B1859" s="100" t="s">
        <v>915</v>
      </c>
      <c r="C1859" s="100" t="s">
        <v>33</v>
      </c>
      <c r="D1859" s="259">
        <f>D1860+D1861</f>
        <v>167</v>
      </c>
      <c r="E1859" s="154"/>
      <c r="F1859" s="296"/>
      <c r="G1859" s="297"/>
      <c r="H1859" s="297"/>
      <c r="I1859" s="221"/>
      <c r="J1859" s="296"/>
      <c r="K1859" s="298"/>
      <c r="L1859" s="298"/>
      <c r="M1859" s="298"/>
      <c r="N1859" s="300"/>
      <c r="O1859" s="298"/>
      <c r="P1859" s="298"/>
      <c r="Q1859" s="298"/>
      <c r="R1859" s="298"/>
      <c r="S1859" s="298"/>
      <c r="T1859" s="298"/>
      <c r="U1859" s="298"/>
      <c r="V1859" s="298"/>
      <c r="W1859" s="298"/>
      <c r="X1859" s="298"/>
      <c r="Y1859" s="298"/>
      <c r="Z1859" s="298"/>
      <c r="AA1859" s="298"/>
      <c r="AB1859" s="298"/>
      <c r="AC1859" s="298"/>
      <c r="AD1859" s="298"/>
      <c r="AE1859" s="298"/>
      <c r="AF1859" s="298"/>
      <c r="AG1859" s="298"/>
      <c r="AH1859" s="298"/>
      <c r="AI1859" s="298"/>
      <c r="AJ1859" s="298"/>
    </row>
    <row r="1860" spans="1:36" s="5" customFormat="1" ht="15.75" x14ac:dyDescent="0.25">
      <c r="A1860" s="220" t="s">
        <v>79</v>
      </c>
      <c r="B1860" s="100" t="s">
        <v>915</v>
      </c>
      <c r="C1860" s="100" t="s">
        <v>80</v>
      </c>
      <c r="D1860" s="259">
        <f>100+5+6</f>
        <v>111</v>
      </c>
      <c r="E1860" s="154"/>
      <c r="F1860" s="296"/>
      <c r="G1860" s="297"/>
      <c r="H1860" s="297"/>
      <c r="I1860" s="221"/>
      <c r="J1860" s="296"/>
      <c r="K1860" s="298"/>
      <c r="L1860" s="298"/>
      <c r="M1860" s="298"/>
      <c r="N1860" s="300"/>
      <c r="O1860" s="298"/>
      <c r="P1860" s="298"/>
      <c r="Q1860" s="298"/>
      <c r="R1860" s="298"/>
      <c r="S1860" s="298"/>
      <c r="T1860" s="298"/>
      <c r="U1860" s="298"/>
      <c r="V1860" s="298"/>
      <c r="W1860" s="298"/>
      <c r="X1860" s="298"/>
      <c r="Y1860" s="298"/>
      <c r="Z1860" s="298"/>
      <c r="AA1860" s="298"/>
      <c r="AB1860" s="298"/>
      <c r="AC1860" s="298"/>
      <c r="AD1860" s="298"/>
      <c r="AE1860" s="298"/>
      <c r="AF1860" s="298"/>
      <c r="AG1860" s="298"/>
      <c r="AH1860" s="298"/>
      <c r="AI1860" s="298"/>
      <c r="AJ1860" s="298"/>
    </row>
    <row r="1861" spans="1:36" s="5" customFormat="1" ht="15.75" x14ac:dyDescent="0.25">
      <c r="A1861" s="220" t="s">
        <v>81</v>
      </c>
      <c r="B1861" s="100" t="s">
        <v>915</v>
      </c>
      <c r="C1861" s="100" t="s">
        <v>82</v>
      </c>
      <c r="D1861" s="259">
        <f>5+5+190-151+7</f>
        <v>56</v>
      </c>
      <c r="E1861" s="154"/>
      <c r="F1861" s="296"/>
      <c r="G1861" s="297"/>
      <c r="H1861" s="297"/>
      <c r="I1861" s="221"/>
      <c r="J1861" s="296"/>
      <c r="K1861" s="298"/>
      <c r="L1861" s="298"/>
      <c r="M1861" s="298"/>
      <c r="N1861" s="300"/>
      <c r="O1861" s="298"/>
      <c r="P1861" s="298"/>
      <c r="Q1861" s="298"/>
      <c r="R1861" s="298"/>
      <c r="S1861" s="298"/>
      <c r="T1861" s="298"/>
      <c r="U1861" s="298"/>
      <c r="V1861" s="298"/>
      <c r="W1861" s="298"/>
      <c r="X1861" s="298"/>
      <c r="Y1861" s="298"/>
      <c r="Z1861" s="298"/>
      <c r="AA1861" s="298"/>
      <c r="AB1861" s="298"/>
      <c r="AC1861" s="298"/>
      <c r="AD1861" s="298"/>
      <c r="AE1861" s="298"/>
      <c r="AF1861" s="298"/>
      <c r="AG1861" s="298"/>
      <c r="AH1861" s="298"/>
      <c r="AI1861" s="298"/>
      <c r="AJ1861" s="298"/>
    </row>
    <row r="1862" spans="1:36" s="5" customFormat="1" ht="17.25" customHeight="1" x14ac:dyDescent="0.25">
      <c r="A1862" s="146" t="s">
        <v>923</v>
      </c>
      <c r="B1862" s="101" t="s">
        <v>934</v>
      </c>
      <c r="C1862" s="201"/>
      <c r="D1862" s="256">
        <f>D1863+D1868</f>
        <v>3703</v>
      </c>
      <c r="E1862" s="154"/>
      <c r="F1862" s="296"/>
      <c r="G1862" s="297"/>
      <c r="H1862" s="297"/>
      <c r="I1862" s="221"/>
      <c r="J1862" s="296"/>
      <c r="K1862" s="298"/>
      <c r="L1862" s="298"/>
      <c r="M1862" s="298"/>
      <c r="N1862" s="300"/>
      <c r="O1862" s="298"/>
      <c r="P1862" s="298"/>
      <c r="Q1862" s="298"/>
      <c r="R1862" s="298"/>
      <c r="S1862" s="298"/>
      <c r="T1862" s="298"/>
      <c r="U1862" s="298"/>
      <c r="V1862" s="298"/>
      <c r="W1862" s="298"/>
      <c r="X1862" s="298"/>
      <c r="Y1862" s="298"/>
      <c r="Z1862" s="298"/>
      <c r="AA1862" s="298"/>
      <c r="AB1862" s="298"/>
      <c r="AC1862" s="298"/>
      <c r="AD1862" s="298"/>
      <c r="AE1862" s="298"/>
      <c r="AF1862" s="298"/>
      <c r="AG1862" s="298"/>
      <c r="AH1862" s="298"/>
      <c r="AI1862" s="298"/>
      <c r="AJ1862" s="298"/>
    </row>
    <row r="1863" spans="1:36" s="5" customFormat="1" ht="47.25" x14ac:dyDescent="0.2">
      <c r="A1863" s="33" t="s">
        <v>38</v>
      </c>
      <c r="B1863" s="100" t="s">
        <v>934</v>
      </c>
      <c r="C1863" s="100" t="s">
        <v>30</v>
      </c>
      <c r="D1863" s="259">
        <f>D1864</f>
        <v>1049</v>
      </c>
      <c r="E1863" s="154"/>
      <c r="F1863" s="296"/>
      <c r="G1863" s="297"/>
      <c r="H1863" s="297"/>
      <c r="I1863" s="221"/>
      <c r="J1863" s="296"/>
      <c r="K1863" s="298"/>
      <c r="L1863" s="298"/>
      <c r="M1863" s="298"/>
      <c r="N1863" s="300"/>
      <c r="O1863" s="298"/>
      <c r="P1863" s="298"/>
      <c r="Q1863" s="298"/>
      <c r="R1863" s="298"/>
      <c r="S1863" s="298"/>
      <c r="T1863" s="298"/>
      <c r="U1863" s="298"/>
      <c r="V1863" s="298"/>
      <c r="W1863" s="298"/>
      <c r="X1863" s="298"/>
      <c r="Y1863" s="298"/>
      <c r="Z1863" s="298"/>
      <c r="AA1863" s="298"/>
      <c r="AB1863" s="298"/>
      <c r="AC1863" s="298"/>
      <c r="AD1863" s="298"/>
      <c r="AE1863" s="298"/>
      <c r="AF1863" s="298"/>
      <c r="AG1863" s="298"/>
      <c r="AH1863" s="298"/>
      <c r="AI1863" s="298"/>
      <c r="AJ1863" s="298"/>
    </row>
    <row r="1864" spans="1:36" s="5" customFormat="1" ht="15.75" x14ac:dyDescent="0.2">
      <c r="A1864" s="33" t="s">
        <v>8</v>
      </c>
      <c r="B1864" s="100" t="s">
        <v>934</v>
      </c>
      <c r="C1864" s="100" t="s">
        <v>64</v>
      </c>
      <c r="D1864" s="259">
        <f>D1865+D1866+D1867</f>
        <v>1049</v>
      </c>
      <c r="E1864" s="154"/>
      <c r="F1864" s="296"/>
      <c r="G1864" s="297"/>
      <c r="H1864" s="297"/>
      <c r="I1864" s="221"/>
      <c r="J1864" s="296"/>
      <c r="K1864" s="298"/>
      <c r="L1864" s="298"/>
      <c r="M1864" s="298"/>
      <c r="N1864" s="300"/>
      <c r="O1864" s="298"/>
      <c r="P1864" s="298"/>
      <c r="Q1864" s="298"/>
      <c r="R1864" s="298"/>
      <c r="S1864" s="298"/>
      <c r="T1864" s="298"/>
      <c r="U1864" s="298"/>
      <c r="V1864" s="298"/>
      <c r="W1864" s="298"/>
      <c r="X1864" s="298"/>
      <c r="Y1864" s="298"/>
      <c r="Z1864" s="298"/>
      <c r="AA1864" s="298"/>
      <c r="AB1864" s="298"/>
      <c r="AC1864" s="298"/>
      <c r="AD1864" s="298"/>
      <c r="AE1864" s="298"/>
      <c r="AF1864" s="298"/>
      <c r="AG1864" s="298"/>
      <c r="AH1864" s="298"/>
      <c r="AI1864" s="298"/>
      <c r="AJ1864" s="298"/>
    </row>
    <row r="1865" spans="1:36" s="5" customFormat="1" ht="15.75" x14ac:dyDescent="0.2">
      <c r="A1865" s="33" t="s">
        <v>263</v>
      </c>
      <c r="B1865" s="100" t="s">
        <v>934</v>
      </c>
      <c r="C1865" s="100" t="s">
        <v>75</v>
      </c>
      <c r="D1865" s="259">
        <v>586.6</v>
      </c>
      <c r="E1865" s="154"/>
      <c r="F1865" s="296"/>
      <c r="G1865" s="297"/>
      <c r="H1865" s="297"/>
      <c r="I1865" s="221"/>
      <c r="J1865" s="296"/>
      <c r="K1865" s="298"/>
      <c r="L1865" s="298"/>
      <c r="M1865" s="298"/>
      <c r="N1865" s="300"/>
      <c r="O1865" s="298"/>
      <c r="P1865" s="298"/>
      <c r="Q1865" s="298"/>
      <c r="R1865" s="298"/>
      <c r="S1865" s="298"/>
      <c r="T1865" s="298"/>
      <c r="U1865" s="298"/>
      <c r="V1865" s="298"/>
      <c r="W1865" s="298"/>
      <c r="X1865" s="298"/>
      <c r="Y1865" s="298"/>
      <c r="Z1865" s="298"/>
      <c r="AA1865" s="298"/>
      <c r="AB1865" s="298"/>
      <c r="AC1865" s="298"/>
      <c r="AD1865" s="298"/>
      <c r="AE1865" s="298"/>
      <c r="AF1865" s="298"/>
      <c r="AG1865" s="298"/>
      <c r="AH1865" s="298"/>
      <c r="AI1865" s="298"/>
      <c r="AJ1865" s="298"/>
    </row>
    <row r="1866" spans="1:36" s="5" customFormat="1" ht="31.5" x14ac:dyDescent="0.2">
      <c r="A1866" s="187" t="s">
        <v>76</v>
      </c>
      <c r="B1866" s="100" t="s">
        <v>934</v>
      </c>
      <c r="C1866" s="100" t="s">
        <v>77</v>
      </c>
      <c r="D1866" s="259">
        <v>220</v>
      </c>
      <c r="E1866" s="154"/>
      <c r="F1866" s="296"/>
      <c r="G1866" s="297"/>
      <c r="H1866" s="297"/>
      <c r="I1866" s="221"/>
      <c r="J1866" s="296"/>
      <c r="K1866" s="298"/>
      <c r="L1866" s="298"/>
      <c r="M1866" s="298"/>
      <c r="N1866" s="300"/>
      <c r="O1866" s="298"/>
      <c r="P1866" s="298"/>
      <c r="Q1866" s="298"/>
      <c r="R1866" s="298"/>
      <c r="S1866" s="298"/>
      <c r="T1866" s="298"/>
      <c r="U1866" s="298"/>
      <c r="V1866" s="298"/>
      <c r="W1866" s="298"/>
      <c r="X1866" s="298"/>
      <c r="Y1866" s="298"/>
      <c r="Z1866" s="298"/>
      <c r="AA1866" s="298"/>
      <c r="AB1866" s="298"/>
      <c r="AC1866" s="298"/>
      <c r="AD1866" s="298"/>
      <c r="AE1866" s="298"/>
      <c r="AF1866" s="298"/>
      <c r="AG1866" s="298"/>
      <c r="AH1866" s="298"/>
      <c r="AI1866" s="298"/>
      <c r="AJ1866" s="298"/>
    </row>
    <row r="1867" spans="1:36" s="5" customFormat="1" ht="47.25" x14ac:dyDescent="0.25">
      <c r="A1867" s="220" t="s">
        <v>160</v>
      </c>
      <c r="B1867" s="100" t="s">
        <v>934</v>
      </c>
      <c r="C1867" s="100" t="s">
        <v>159</v>
      </c>
      <c r="D1867" s="259">
        <v>242.4</v>
      </c>
      <c r="E1867" s="154"/>
      <c r="F1867" s="296"/>
      <c r="G1867" s="297"/>
      <c r="H1867" s="297"/>
      <c r="I1867" s="221"/>
      <c r="J1867" s="296"/>
      <c r="K1867" s="298"/>
      <c r="L1867" s="298"/>
      <c r="M1867" s="298"/>
      <c r="N1867" s="300"/>
      <c r="O1867" s="298"/>
      <c r="P1867" s="298"/>
      <c r="Q1867" s="298"/>
      <c r="R1867" s="298"/>
      <c r="S1867" s="298"/>
      <c r="T1867" s="298"/>
      <c r="U1867" s="298"/>
      <c r="V1867" s="298"/>
      <c r="W1867" s="298"/>
      <c r="X1867" s="298"/>
      <c r="Y1867" s="298"/>
      <c r="Z1867" s="298"/>
      <c r="AA1867" s="298"/>
      <c r="AB1867" s="298"/>
      <c r="AC1867" s="298"/>
      <c r="AD1867" s="298"/>
      <c r="AE1867" s="298"/>
      <c r="AF1867" s="298"/>
      <c r="AG1867" s="298"/>
      <c r="AH1867" s="298"/>
      <c r="AI1867" s="298"/>
      <c r="AJ1867" s="298"/>
    </row>
    <row r="1868" spans="1:36" s="5" customFormat="1" ht="31.5" x14ac:dyDescent="0.2">
      <c r="A1868" s="187" t="s">
        <v>532</v>
      </c>
      <c r="B1868" s="100" t="s">
        <v>934</v>
      </c>
      <c r="C1868" s="91" t="s">
        <v>15</v>
      </c>
      <c r="D1868" s="264">
        <f t="shared" ref="D1868:D1869" si="193">D1869</f>
        <v>2654</v>
      </c>
      <c r="E1868" s="154"/>
      <c r="F1868" s="296"/>
      <c r="G1868" s="297"/>
      <c r="H1868" s="297"/>
      <c r="I1868" s="221"/>
      <c r="J1868" s="296"/>
      <c r="K1868" s="298"/>
      <c r="L1868" s="298"/>
      <c r="M1868" s="298"/>
      <c r="N1868" s="300"/>
      <c r="O1868" s="298"/>
      <c r="P1868" s="298"/>
      <c r="Q1868" s="298"/>
      <c r="R1868" s="298"/>
      <c r="S1868" s="298"/>
      <c r="T1868" s="298"/>
      <c r="U1868" s="298"/>
      <c r="V1868" s="298"/>
      <c r="W1868" s="298"/>
      <c r="X1868" s="298"/>
      <c r="Y1868" s="298"/>
      <c r="Z1868" s="298"/>
      <c r="AA1868" s="298"/>
      <c r="AB1868" s="298"/>
      <c r="AC1868" s="298"/>
      <c r="AD1868" s="298"/>
      <c r="AE1868" s="298"/>
      <c r="AF1868" s="298"/>
      <c r="AG1868" s="298"/>
      <c r="AH1868" s="298"/>
      <c r="AI1868" s="298"/>
      <c r="AJ1868" s="298"/>
    </row>
    <row r="1869" spans="1:36" s="5" customFormat="1" ht="31.5" x14ac:dyDescent="0.25">
      <c r="A1869" s="9" t="s">
        <v>17</v>
      </c>
      <c r="B1869" s="100" t="s">
        <v>934</v>
      </c>
      <c r="C1869" s="91" t="s">
        <v>16</v>
      </c>
      <c r="D1869" s="264">
        <f t="shared" si="193"/>
        <v>2654</v>
      </c>
      <c r="E1869" s="154"/>
      <c r="F1869" s="296"/>
      <c r="G1869" s="297"/>
      <c r="H1869" s="297"/>
      <c r="I1869" s="221"/>
      <c r="J1869" s="296"/>
      <c r="K1869" s="298"/>
      <c r="L1869" s="298"/>
      <c r="M1869" s="298"/>
      <c r="N1869" s="300"/>
      <c r="O1869" s="298"/>
      <c r="P1869" s="298"/>
      <c r="Q1869" s="298"/>
      <c r="R1869" s="298"/>
      <c r="S1869" s="298"/>
      <c r="T1869" s="298"/>
      <c r="U1869" s="298"/>
      <c r="V1869" s="298"/>
      <c r="W1869" s="298"/>
      <c r="X1869" s="298"/>
      <c r="Y1869" s="298"/>
      <c r="Z1869" s="298"/>
      <c r="AA1869" s="298"/>
      <c r="AB1869" s="298"/>
      <c r="AC1869" s="298"/>
      <c r="AD1869" s="298"/>
      <c r="AE1869" s="298"/>
      <c r="AF1869" s="298"/>
      <c r="AG1869" s="298"/>
      <c r="AH1869" s="298"/>
      <c r="AI1869" s="298"/>
      <c r="AJ1869" s="298"/>
    </row>
    <row r="1870" spans="1:36" s="5" customFormat="1" ht="15.75" x14ac:dyDescent="0.25">
      <c r="A1870" s="220" t="s">
        <v>801</v>
      </c>
      <c r="B1870" s="100" t="s">
        <v>934</v>
      </c>
      <c r="C1870" s="91" t="s">
        <v>78</v>
      </c>
      <c r="D1870" s="264">
        <v>2654</v>
      </c>
      <c r="E1870" s="154"/>
      <c r="F1870" s="296"/>
      <c r="G1870" s="297"/>
      <c r="H1870" s="297"/>
      <c r="I1870" s="221"/>
      <c r="J1870" s="296"/>
      <c r="K1870" s="298"/>
      <c r="L1870" s="298"/>
      <c r="M1870" s="298"/>
      <c r="N1870" s="300"/>
      <c r="O1870" s="298"/>
      <c r="P1870" s="298"/>
      <c r="Q1870" s="298"/>
      <c r="R1870" s="298"/>
      <c r="S1870" s="298"/>
      <c r="T1870" s="298"/>
      <c r="U1870" s="298"/>
      <c r="V1870" s="298"/>
      <c r="W1870" s="298"/>
      <c r="X1870" s="298"/>
      <c r="Y1870" s="298"/>
      <c r="Z1870" s="298"/>
      <c r="AA1870" s="298"/>
      <c r="AB1870" s="298"/>
      <c r="AC1870" s="298"/>
      <c r="AD1870" s="298"/>
      <c r="AE1870" s="298"/>
      <c r="AF1870" s="298"/>
      <c r="AG1870" s="298"/>
      <c r="AH1870" s="298"/>
      <c r="AI1870" s="298"/>
      <c r="AJ1870" s="298"/>
    </row>
    <row r="1871" spans="1:36" s="5" customFormat="1" ht="31.5" x14ac:dyDescent="0.25">
      <c r="A1871" s="146" t="s">
        <v>970</v>
      </c>
      <c r="B1871" s="191" t="s">
        <v>971</v>
      </c>
      <c r="C1871" s="146"/>
      <c r="D1871" s="256">
        <f>D1872</f>
        <v>18382</v>
      </c>
      <c r="E1871" s="347"/>
      <c r="F1871" s="296"/>
      <c r="G1871" s="297"/>
      <c r="H1871" s="297"/>
      <c r="I1871" s="221"/>
      <c r="J1871" s="296"/>
      <c r="K1871" s="298"/>
      <c r="L1871" s="298"/>
      <c r="M1871" s="298"/>
      <c r="N1871" s="300"/>
      <c r="O1871" s="298"/>
      <c r="P1871" s="298"/>
      <c r="Q1871" s="298"/>
      <c r="R1871" s="298"/>
      <c r="S1871" s="298"/>
      <c r="T1871" s="298"/>
      <c r="U1871" s="298"/>
      <c r="V1871" s="298"/>
      <c r="W1871" s="298"/>
      <c r="X1871" s="298"/>
      <c r="Y1871" s="298"/>
      <c r="Z1871" s="298"/>
      <c r="AA1871" s="298"/>
      <c r="AB1871" s="298"/>
      <c r="AC1871" s="298"/>
      <c r="AD1871" s="298"/>
      <c r="AE1871" s="298"/>
      <c r="AF1871" s="298"/>
      <c r="AG1871" s="298"/>
      <c r="AH1871" s="298"/>
      <c r="AI1871" s="298"/>
      <c r="AJ1871" s="298"/>
    </row>
    <row r="1872" spans="1:36" s="5" customFormat="1" ht="31.5" x14ac:dyDescent="0.25">
      <c r="A1872" s="187" t="s">
        <v>532</v>
      </c>
      <c r="B1872" s="192" t="s">
        <v>971</v>
      </c>
      <c r="C1872" s="91" t="s">
        <v>15</v>
      </c>
      <c r="D1872" s="264">
        <f>D1873</f>
        <v>18382</v>
      </c>
      <c r="E1872" s="347"/>
      <c r="F1872" s="296"/>
      <c r="G1872" s="297"/>
      <c r="H1872" s="297"/>
      <c r="I1872" s="221"/>
      <c r="J1872" s="296"/>
      <c r="K1872" s="298"/>
      <c r="L1872" s="298"/>
      <c r="M1872" s="298"/>
      <c r="N1872" s="300"/>
      <c r="O1872" s="298"/>
      <c r="P1872" s="298"/>
      <c r="Q1872" s="298"/>
      <c r="R1872" s="298"/>
      <c r="S1872" s="298"/>
      <c r="T1872" s="298"/>
      <c r="U1872" s="298"/>
      <c r="V1872" s="298"/>
      <c r="W1872" s="298"/>
      <c r="X1872" s="298"/>
      <c r="Y1872" s="298"/>
      <c r="Z1872" s="298"/>
      <c r="AA1872" s="298"/>
      <c r="AB1872" s="298"/>
      <c r="AC1872" s="298"/>
      <c r="AD1872" s="298"/>
      <c r="AE1872" s="298"/>
      <c r="AF1872" s="298"/>
      <c r="AG1872" s="298"/>
      <c r="AH1872" s="298"/>
      <c r="AI1872" s="298"/>
      <c r="AJ1872" s="298"/>
    </row>
    <row r="1873" spans="1:36" s="5" customFormat="1" ht="31.5" x14ac:dyDescent="0.25">
      <c r="A1873" s="9" t="s">
        <v>17</v>
      </c>
      <c r="B1873" s="192" t="s">
        <v>971</v>
      </c>
      <c r="C1873" s="91" t="s">
        <v>16</v>
      </c>
      <c r="D1873" s="264">
        <f>D1874</f>
        <v>18382</v>
      </c>
      <c r="E1873" s="347"/>
      <c r="F1873" s="296"/>
      <c r="G1873" s="297"/>
      <c r="H1873" s="297"/>
      <c r="I1873" s="221"/>
      <c r="J1873" s="296"/>
      <c r="K1873" s="298"/>
      <c r="L1873" s="298"/>
      <c r="M1873" s="298"/>
      <c r="N1873" s="300"/>
      <c r="O1873" s="298"/>
      <c r="P1873" s="298"/>
      <c r="Q1873" s="298"/>
      <c r="R1873" s="298"/>
      <c r="S1873" s="298"/>
      <c r="T1873" s="298"/>
      <c r="U1873" s="298"/>
      <c r="V1873" s="298"/>
      <c r="W1873" s="298"/>
      <c r="X1873" s="298"/>
      <c r="Y1873" s="298"/>
      <c r="Z1873" s="298"/>
      <c r="AA1873" s="298"/>
      <c r="AB1873" s="298"/>
      <c r="AC1873" s="298"/>
      <c r="AD1873" s="298"/>
      <c r="AE1873" s="298"/>
      <c r="AF1873" s="298"/>
      <c r="AG1873" s="298"/>
      <c r="AH1873" s="298"/>
      <c r="AI1873" s="298"/>
      <c r="AJ1873" s="298"/>
    </row>
    <row r="1874" spans="1:36" s="5" customFormat="1" ht="15.75" x14ac:dyDescent="0.25">
      <c r="A1874" s="220" t="s">
        <v>801</v>
      </c>
      <c r="B1874" s="192" t="s">
        <v>971</v>
      </c>
      <c r="C1874" s="91" t="s">
        <v>78</v>
      </c>
      <c r="D1874" s="264">
        <f>10841.97+7540.03</f>
        <v>18382</v>
      </c>
      <c r="E1874" s="347"/>
      <c r="F1874" s="296"/>
      <c r="G1874" s="297"/>
      <c r="H1874" s="297"/>
      <c r="I1874" s="221"/>
      <c r="J1874" s="296"/>
      <c r="K1874" s="298"/>
      <c r="L1874" s="298"/>
      <c r="M1874" s="298"/>
      <c r="N1874" s="300"/>
      <c r="O1874" s="298"/>
      <c r="P1874" s="298"/>
      <c r="Q1874" s="298"/>
      <c r="R1874" s="298"/>
      <c r="S1874" s="298"/>
      <c r="T1874" s="298"/>
      <c r="U1874" s="298"/>
      <c r="V1874" s="298"/>
      <c r="W1874" s="298"/>
      <c r="X1874" s="298"/>
      <c r="Y1874" s="298"/>
      <c r="Z1874" s="298"/>
      <c r="AA1874" s="298"/>
      <c r="AB1874" s="298"/>
      <c r="AC1874" s="298"/>
      <c r="AD1874" s="298"/>
      <c r="AE1874" s="298"/>
      <c r="AF1874" s="298"/>
      <c r="AG1874" s="298"/>
      <c r="AH1874" s="298"/>
      <c r="AI1874" s="298"/>
      <c r="AJ1874" s="298"/>
    </row>
    <row r="1875" spans="1:36" s="61" customFormat="1" ht="31.5" x14ac:dyDescent="0.25">
      <c r="A1875" s="146" t="s">
        <v>936</v>
      </c>
      <c r="B1875" s="101" t="s">
        <v>935</v>
      </c>
      <c r="C1875" s="96"/>
      <c r="D1875" s="239">
        <f>D1876</f>
        <v>540</v>
      </c>
      <c r="E1875" s="153"/>
      <c r="F1875" s="371"/>
      <c r="G1875" s="368"/>
      <c r="H1875" s="368"/>
      <c r="I1875" s="372"/>
      <c r="J1875" s="305"/>
      <c r="K1875" s="308"/>
      <c r="L1875" s="308"/>
      <c r="M1875" s="369"/>
      <c r="N1875" s="370"/>
      <c r="O1875" s="369"/>
      <c r="P1875" s="369"/>
      <c r="Q1875" s="369"/>
      <c r="R1875" s="369"/>
      <c r="S1875" s="369"/>
      <c r="T1875" s="369"/>
      <c r="U1875" s="369"/>
      <c r="V1875" s="369"/>
      <c r="W1875" s="369"/>
      <c r="X1875" s="369"/>
      <c r="Y1875" s="369"/>
      <c r="Z1875" s="369"/>
      <c r="AA1875" s="369"/>
      <c r="AB1875" s="369"/>
      <c r="AC1875" s="369"/>
      <c r="AD1875" s="369"/>
      <c r="AE1875" s="369"/>
      <c r="AF1875" s="369"/>
      <c r="AG1875" s="369"/>
      <c r="AH1875" s="369"/>
      <c r="AI1875" s="369"/>
      <c r="AJ1875" s="369"/>
    </row>
    <row r="1876" spans="1:36" s="5" customFormat="1" ht="47.25" x14ac:dyDescent="0.2">
      <c r="A1876" s="33" t="s">
        <v>38</v>
      </c>
      <c r="B1876" s="100" t="s">
        <v>935</v>
      </c>
      <c r="C1876" s="100" t="s">
        <v>30</v>
      </c>
      <c r="D1876" s="264">
        <f>D1877</f>
        <v>540</v>
      </c>
      <c r="E1876" s="154"/>
      <c r="F1876" s="296"/>
      <c r="G1876" s="297"/>
      <c r="H1876" s="297"/>
      <c r="I1876" s="221"/>
      <c r="J1876" s="296"/>
      <c r="K1876" s="298"/>
      <c r="L1876" s="298"/>
      <c r="M1876" s="298"/>
      <c r="N1876" s="300"/>
      <c r="O1876" s="298"/>
      <c r="P1876" s="298"/>
      <c r="Q1876" s="298"/>
      <c r="R1876" s="298"/>
      <c r="S1876" s="298"/>
      <c r="T1876" s="298"/>
      <c r="U1876" s="298"/>
      <c r="V1876" s="298"/>
      <c r="W1876" s="298"/>
      <c r="X1876" s="298"/>
      <c r="Y1876" s="298"/>
      <c r="Z1876" s="298"/>
      <c r="AA1876" s="298"/>
      <c r="AB1876" s="298"/>
      <c r="AC1876" s="298"/>
      <c r="AD1876" s="298"/>
      <c r="AE1876" s="298"/>
      <c r="AF1876" s="298"/>
      <c r="AG1876" s="298"/>
      <c r="AH1876" s="298"/>
      <c r="AI1876" s="298"/>
      <c r="AJ1876" s="298"/>
    </row>
    <row r="1877" spans="1:36" s="5" customFormat="1" ht="15.75" x14ac:dyDescent="0.2">
      <c r="A1877" s="33" t="s">
        <v>8</v>
      </c>
      <c r="B1877" s="100" t="s">
        <v>935</v>
      </c>
      <c r="C1877" s="100" t="s">
        <v>64</v>
      </c>
      <c r="D1877" s="264">
        <f>D1878+D1879</f>
        <v>540</v>
      </c>
      <c r="E1877" s="154"/>
      <c r="F1877" s="296"/>
      <c r="G1877" s="297"/>
      <c r="H1877" s="297"/>
      <c r="I1877" s="221"/>
      <c r="J1877" s="296"/>
      <c r="K1877" s="298"/>
      <c r="L1877" s="298"/>
      <c r="M1877" s="298"/>
      <c r="N1877" s="300"/>
      <c r="O1877" s="298"/>
      <c r="P1877" s="298"/>
      <c r="Q1877" s="298"/>
      <c r="R1877" s="298"/>
      <c r="S1877" s="298"/>
      <c r="T1877" s="298"/>
      <c r="U1877" s="298"/>
      <c r="V1877" s="298"/>
      <c r="W1877" s="298"/>
      <c r="X1877" s="298"/>
      <c r="Y1877" s="298"/>
      <c r="Z1877" s="298"/>
      <c r="AA1877" s="298"/>
      <c r="AB1877" s="298"/>
      <c r="AC1877" s="298"/>
      <c r="AD1877" s="298"/>
      <c r="AE1877" s="298"/>
      <c r="AF1877" s="298"/>
      <c r="AG1877" s="298"/>
      <c r="AH1877" s="298"/>
      <c r="AI1877" s="298"/>
      <c r="AJ1877" s="298"/>
    </row>
    <row r="1878" spans="1:36" s="5" customFormat="1" ht="15.75" x14ac:dyDescent="0.2">
      <c r="A1878" s="33" t="s">
        <v>263</v>
      </c>
      <c r="B1878" s="100" t="s">
        <v>935</v>
      </c>
      <c r="C1878" s="100" t="s">
        <v>75</v>
      </c>
      <c r="D1878" s="264">
        <v>416</v>
      </c>
      <c r="E1878" s="154"/>
      <c r="F1878" s="296"/>
      <c r="G1878" s="296"/>
      <c r="H1878" s="296"/>
      <c r="I1878" s="221"/>
      <c r="J1878" s="296"/>
      <c r="K1878" s="298"/>
      <c r="L1878" s="298"/>
      <c r="M1878" s="298"/>
      <c r="N1878" s="300"/>
      <c r="O1878" s="298"/>
      <c r="P1878" s="298"/>
      <c r="Q1878" s="298"/>
      <c r="R1878" s="298"/>
      <c r="S1878" s="298"/>
      <c r="T1878" s="298"/>
      <c r="U1878" s="298"/>
      <c r="V1878" s="298"/>
      <c r="W1878" s="298"/>
      <c r="X1878" s="298"/>
      <c r="Y1878" s="298"/>
      <c r="Z1878" s="298"/>
      <c r="AA1878" s="298"/>
      <c r="AB1878" s="298"/>
      <c r="AC1878" s="298"/>
      <c r="AD1878" s="298"/>
      <c r="AE1878" s="298"/>
      <c r="AF1878" s="298"/>
      <c r="AG1878" s="298"/>
      <c r="AH1878" s="298"/>
      <c r="AI1878" s="298"/>
      <c r="AJ1878" s="298"/>
    </row>
    <row r="1879" spans="1:36" s="5" customFormat="1" ht="48" customHeight="1" x14ac:dyDescent="0.25">
      <c r="A1879" s="220" t="s">
        <v>160</v>
      </c>
      <c r="B1879" s="100" t="s">
        <v>935</v>
      </c>
      <c r="C1879" s="100" t="s">
        <v>159</v>
      </c>
      <c r="D1879" s="264">
        <v>124</v>
      </c>
      <c r="E1879" s="154"/>
      <c r="F1879" s="296"/>
      <c r="G1879" s="296"/>
      <c r="H1879" s="296"/>
      <c r="I1879" s="221"/>
      <c r="J1879" s="296"/>
      <c r="K1879" s="298"/>
      <c r="L1879" s="298"/>
      <c r="M1879" s="298"/>
      <c r="N1879" s="300"/>
      <c r="O1879" s="298"/>
      <c r="P1879" s="298"/>
      <c r="Q1879" s="298"/>
      <c r="R1879" s="298"/>
      <c r="S1879" s="298"/>
      <c r="T1879" s="298"/>
      <c r="U1879" s="298"/>
      <c r="V1879" s="298"/>
      <c r="W1879" s="298"/>
      <c r="X1879" s="298"/>
      <c r="Y1879" s="298"/>
      <c r="Z1879" s="298"/>
      <c r="AA1879" s="298"/>
      <c r="AB1879" s="298"/>
      <c r="AC1879" s="298"/>
      <c r="AD1879" s="298"/>
      <c r="AE1879" s="298"/>
      <c r="AF1879" s="298"/>
      <c r="AG1879" s="298"/>
      <c r="AH1879" s="298"/>
      <c r="AI1879" s="298"/>
      <c r="AJ1879" s="298"/>
    </row>
    <row r="1880" spans="1:36" s="5" customFormat="1" ht="31.5" x14ac:dyDescent="0.25">
      <c r="A1880" s="6" t="s">
        <v>916</v>
      </c>
      <c r="B1880" s="111" t="s">
        <v>917</v>
      </c>
      <c r="C1880" s="200"/>
      <c r="D1880" s="254">
        <f>D1881+D1885+D1889+D1896+D1900+D1904</f>
        <v>411405.20000000007</v>
      </c>
      <c r="E1880" s="154"/>
      <c r="F1880" s="296"/>
      <c r="G1880" s="297"/>
      <c r="H1880" s="297"/>
      <c r="I1880" s="221"/>
      <c r="J1880" s="296"/>
      <c r="K1880" s="298"/>
      <c r="L1880" s="298"/>
      <c r="M1880" s="298"/>
      <c r="N1880" s="300"/>
      <c r="O1880" s="298"/>
      <c r="P1880" s="298"/>
      <c r="Q1880" s="298"/>
      <c r="R1880" s="298"/>
      <c r="S1880" s="298"/>
      <c r="T1880" s="298"/>
      <c r="U1880" s="298"/>
      <c r="V1880" s="298"/>
      <c r="W1880" s="298"/>
      <c r="X1880" s="298"/>
      <c r="Y1880" s="298"/>
      <c r="Z1880" s="298"/>
      <c r="AA1880" s="298"/>
      <c r="AB1880" s="298"/>
      <c r="AC1880" s="298"/>
      <c r="AD1880" s="298"/>
      <c r="AE1880" s="298"/>
      <c r="AF1880" s="298"/>
      <c r="AG1880" s="298"/>
      <c r="AH1880" s="298"/>
      <c r="AI1880" s="298"/>
      <c r="AJ1880" s="298"/>
    </row>
    <row r="1881" spans="1:36" s="36" customFormat="1" ht="15.75" x14ac:dyDescent="0.25">
      <c r="A1881" s="32" t="s">
        <v>997</v>
      </c>
      <c r="B1881" s="101" t="s">
        <v>918</v>
      </c>
      <c r="C1881" s="126"/>
      <c r="D1881" s="256">
        <f t="shared" ref="D1881:D1883" si="194">D1882</f>
        <v>16324</v>
      </c>
      <c r="E1881" s="154"/>
      <c r="F1881" s="227"/>
      <c r="G1881" s="228"/>
      <c r="H1881" s="228"/>
      <c r="I1881" s="229"/>
      <c r="J1881" s="289"/>
      <c r="K1881" s="288"/>
      <c r="L1881" s="288"/>
      <c r="M1881" s="311"/>
      <c r="N1881" s="312"/>
      <c r="O1881" s="311"/>
      <c r="P1881" s="311"/>
      <c r="Q1881" s="311"/>
      <c r="R1881" s="311"/>
      <c r="S1881" s="311"/>
      <c r="T1881" s="311"/>
      <c r="U1881" s="311"/>
      <c r="V1881" s="311"/>
      <c r="W1881" s="311"/>
      <c r="X1881" s="311"/>
      <c r="Y1881" s="311"/>
      <c r="Z1881" s="311"/>
      <c r="AA1881" s="311"/>
      <c r="AB1881" s="311"/>
      <c r="AC1881" s="311"/>
      <c r="AD1881" s="311"/>
      <c r="AE1881" s="311"/>
      <c r="AF1881" s="311"/>
      <c r="AG1881" s="311"/>
      <c r="AH1881" s="311"/>
      <c r="AI1881" s="311"/>
      <c r="AJ1881" s="311"/>
    </row>
    <row r="1882" spans="1:36" s="5" customFormat="1" ht="31.5" x14ac:dyDescent="0.25">
      <c r="A1882" s="60" t="s">
        <v>646</v>
      </c>
      <c r="B1882" s="100" t="s">
        <v>918</v>
      </c>
      <c r="C1882" s="106" t="s">
        <v>36</v>
      </c>
      <c r="D1882" s="259">
        <f t="shared" si="194"/>
        <v>16324</v>
      </c>
      <c r="E1882" s="154"/>
      <c r="F1882" s="296"/>
      <c r="G1882" s="297"/>
      <c r="H1882" s="297"/>
      <c r="I1882" s="221"/>
      <c r="J1882" s="296"/>
      <c r="K1882" s="298"/>
      <c r="L1882" s="298"/>
      <c r="M1882" s="298"/>
      <c r="N1882" s="300"/>
      <c r="O1882" s="298"/>
      <c r="P1882" s="298"/>
      <c r="Q1882" s="298"/>
      <c r="R1882" s="298"/>
      <c r="S1882" s="298"/>
      <c r="T1882" s="298"/>
      <c r="U1882" s="298"/>
      <c r="V1882" s="298"/>
      <c r="W1882" s="298"/>
      <c r="X1882" s="298"/>
      <c r="Y1882" s="298"/>
      <c r="Z1882" s="298"/>
      <c r="AA1882" s="298"/>
      <c r="AB1882" s="298"/>
      <c r="AC1882" s="298"/>
      <c r="AD1882" s="298"/>
      <c r="AE1882" s="298"/>
      <c r="AF1882" s="298"/>
      <c r="AG1882" s="298"/>
      <c r="AH1882" s="298"/>
      <c r="AI1882" s="298"/>
      <c r="AJ1882" s="298"/>
    </row>
    <row r="1883" spans="1:36" s="5" customFormat="1" ht="15.75" x14ac:dyDescent="0.25">
      <c r="A1883" s="9" t="s">
        <v>35</v>
      </c>
      <c r="B1883" s="100" t="s">
        <v>918</v>
      </c>
      <c r="C1883" s="106">
        <v>410</v>
      </c>
      <c r="D1883" s="259">
        <f t="shared" si="194"/>
        <v>16324</v>
      </c>
      <c r="E1883" s="154"/>
      <c r="F1883" s="296"/>
      <c r="G1883" s="297"/>
      <c r="H1883" s="297"/>
      <c r="I1883" s="221"/>
      <c r="J1883" s="296"/>
      <c r="K1883" s="298"/>
      <c r="L1883" s="298"/>
      <c r="M1883" s="298"/>
      <c r="N1883" s="300"/>
      <c r="O1883" s="298"/>
      <c r="P1883" s="298"/>
      <c r="Q1883" s="298"/>
      <c r="R1883" s="298"/>
      <c r="S1883" s="298"/>
      <c r="T1883" s="298"/>
      <c r="U1883" s="298"/>
      <c r="V1883" s="298"/>
      <c r="W1883" s="298"/>
      <c r="X1883" s="298"/>
      <c r="Y1883" s="298"/>
      <c r="Z1883" s="298"/>
      <c r="AA1883" s="298"/>
      <c r="AB1883" s="298"/>
      <c r="AC1883" s="298"/>
      <c r="AD1883" s="298"/>
      <c r="AE1883" s="298"/>
      <c r="AF1883" s="298"/>
      <c r="AG1883" s="298"/>
      <c r="AH1883" s="298"/>
      <c r="AI1883" s="298"/>
      <c r="AJ1883" s="298"/>
    </row>
    <row r="1884" spans="1:36" s="5" customFormat="1" ht="31.5" x14ac:dyDescent="0.25">
      <c r="A1884" s="9" t="s">
        <v>96</v>
      </c>
      <c r="B1884" s="100" t="s">
        <v>918</v>
      </c>
      <c r="C1884" s="106" t="s">
        <v>97</v>
      </c>
      <c r="D1884" s="259">
        <f>30000+200+4124-18000</f>
        <v>16324</v>
      </c>
      <c r="E1884" s="154"/>
      <c r="F1884" s="296"/>
      <c r="G1884" s="297"/>
      <c r="H1884" s="297"/>
      <c r="I1884" s="221"/>
      <c r="J1884" s="296"/>
      <c r="K1884" s="298"/>
      <c r="L1884" s="298"/>
      <c r="M1884" s="298"/>
      <c r="N1884" s="300"/>
      <c r="O1884" s="298"/>
      <c r="P1884" s="298"/>
      <c r="Q1884" s="298"/>
      <c r="R1884" s="298"/>
      <c r="S1884" s="298"/>
      <c r="T1884" s="298"/>
      <c r="U1884" s="298"/>
      <c r="V1884" s="298"/>
      <c r="W1884" s="298"/>
      <c r="X1884" s="298"/>
      <c r="Y1884" s="298"/>
      <c r="Z1884" s="298"/>
      <c r="AA1884" s="298"/>
      <c r="AB1884" s="298"/>
      <c r="AC1884" s="298"/>
      <c r="AD1884" s="298"/>
      <c r="AE1884" s="298"/>
      <c r="AF1884" s="298"/>
      <c r="AG1884" s="298"/>
      <c r="AH1884" s="298"/>
      <c r="AI1884" s="298"/>
      <c r="AJ1884" s="298"/>
    </row>
    <row r="1885" spans="1:36" s="36" customFormat="1" ht="15.75" x14ac:dyDescent="0.25">
      <c r="A1885" s="32" t="s">
        <v>584</v>
      </c>
      <c r="B1885" s="101" t="s">
        <v>919</v>
      </c>
      <c r="C1885" s="97"/>
      <c r="D1885" s="256">
        <f t="shared" ref="D1885:D1902" si="195">D1886</f>
        <v>103008.02</v>
      </c>
      <c r="E1885" s="154"/>
      <c r="F1885" s="227"/>
      <c r="G1885" s="228"/>
      <c r="H1885" s="228"/>
      <c r="I1885" s="229"/>
      <c r="J1885" s="289"/>
      <c r="K1885" s="288"/>
      <c r="L1885" s="288"/>
      <c r="M1885" s="311"/>
      <c r="N1885" s="312"/>
      <c r="O1885" s="311"/>
      <c r="P1885" s="311"/>
      <c r="Q1885" s="311"/>
      <c r="R1885" s="311"/>
      <c r="S1885" s="311"/>
      <c r="T1885" s="311"/>
      <c r="U1885" s="311"/>
      <c r="V1885" s="311"/>
      <c r="W1885" s="311"/>
      <c r="X1885" s="311"/>
      <c r="Y1885" s="311"/>
      <c r="Z1885" s="311"/>
      <c r="AA1885" s="311"/>
      <c r="AB1885" s="311"/>
      <c r="AC1885" s="311"/>
      <c r="AD1885" s="311"/>
      <c r="AE1885" s="311"/>
      <c r="AF1885" s="311"/>
      <c r="AG1885" s="311"/>
      <c r="AH1885" s="311"/>
      <c r="AI1885" s="311"/>
      <c r="AJ1885" s="311"/>
    </row>
    <row r="1886" spans="1:36" s="5" customFormat="1" ht="31.5" x14ac:dyDescent="0.2">
      <c r="A1886" s="187" t="s">
        <v>532</v>
      </c>
      <c r="B1886" s="100" t="s">
        <v>919</v>
      </c>
      <c r="C1886" s="126">
        <v>200</v>
      </c>
      <c r="D1886" s="259">
        <f t="shared" si="195"/>
        <v>103008.02</v>
      </c>
      <c r="E1886" s="154"/>
      <c r="F1886" s="296"/>
      <c r="G1886" s="297"/>
      <c r="H1886" s="297"/>
      <c r="I1886" s="221"/>
      <c r="J1886" s="296"/>
      <c r="K1886" s="298"/>
      <c r="L1886" s="298"/>
      <c r="M1886" s="298"/>
      <c r="N1886" s="300"/>
      <c r="O1886" s="298"/>
      <c r="P1886" s="298"/>
      <c r="Q1886" s="298"/>
      <c r="R1886" s="298"/>
      <c r="S1886" s="298"/>
      <c r="T1886" s="298"/>
      <c r="U1886" s="298"/>
      <c r="V1886" s="298"/>
      <c r="W1886" s="298"/>
      <c r="X1886" s="298"/>
      <c r="Y1886" s="298"/>
      <c r="Z1886" s="298"/>
      <c r="AA1886" s="298"/>
      <c r="AB1886" s="298"/>
      <c r="AC1886" s="298"/>
      <c r="AD1886" s="298"/>
      <c r="AE1886" s="298"/>
      <c r="AF1886" s="298"/>
      <c r="AG1886" s="298"/>
      <c r="AH1886" s="298"/>
      <c r="AI1886" s="298"/>
      <c r="AJ1886" s="298"/>
    </row>
    <row r="1887" spans="1:36" s="5" customFormat="1" ht="31.5" x14ac:dyDescent="0.25">
      <c r="A1887" s="220" t="s">
        <v>17</v>
      </c>
      <c r="B1887" s="100" t="s">
        <v>919</v>
      </c>
      <c r="C1887" s="126">
        <v>240</v>
      </c>
      <c r="D1887" s="259">
        <f t="shared" si="195"/>
        <v>103008.02</v>
      </c>
      <c r="E1887" s="154"/>
      <c r="F1887" s="296"/>
      <c r="G1887" s="297"/>
      <c r="H1887" s="297"/>
      <c r="I1887" s="221"/>
      <c r="J1887" s="296"/>
      <c r="K1887" s="298"/>
      <c r="L1887" s="298"/>
      <c r="M1887" s="298"/>
      <c r="N1887" s="300"/>
      <c r="O1887" s="298"/>
      <c r="P1887" s="298"/>
      <c r="Q1887" s="298"/>
      <c r="R1887" s="298"/>
      <c r="S1887" s="298"/>
      <c r="T1887" s="298"/>
      <c r="U1887" s="298"/>
      <c r="V1887" s="298"/>
      <c r="W1887" s="298"/>
      <c r="X1887" s="298"/>
      <c r="Y1887" s="298"/>
      <c r="Z1887" s="298"/>
      <c r="AA1887" s="298"/>
      <c r="AB1887" s="298"/>
      <c r="AC1887" s="298"/>
      <c r="AD1887" s="298"/>
      <c r="AE1887" s="298"/>
      <c r="AF1887" s="298"/>
      <c r="AG1887" s="298"/>
      <c r="AH1887" s="298"/>
      <c r="AI1887" s="298"/>
      <c r="AJ1887" s="298"/>
    </row>
    <row r="1888" spans="1:36" s="5" customFormat="1" ht="15.75" x14ac:dyDescent="0.25">
      <c r="A1888" s="220" t="s">
        <v>801</v>
      </c>
      <c r="B1888" s="100" t="s">
        <v>919</v>
      </c>
      <c r="C1888" s="126">
        <v>244</v>
      </c>
      <c r="D1888" s="259">
        <f>10000+93008.02</f>
        <v>103008.02</v>
      </c>
      <c r="E1888" s="154"/>
      <c r="F1888" s="296"/>
      <c r="G1888" s="297"/>
      <c r="H1888" s="297"/>
      <c r="I1888" s="221"/>
      <c r="J1888" s="296"/>
      <c r="K1888" s="298"/>
      <c r="L1888" s="298"/>
      <c r="M1888" s="298"/>
      <c r="N1888" s="300"/>
      <c r="O1888" s="298"/>
      <c r="P1888" s="298"/>
      <c r="Q1888" s="298"/>
      <c r="R1888" s="298"/>
      <c r="S1888" s="298"/>
      <c r="T1888" s="298"/>
      <c r="U1888" s="298"/>
      <c r="V1888" s="298"/>
      <c r="W1888" s="298"/>
      <c r="X1888" s="298"/>
      <c r="Y1888" s="298"/>
      <c r="Z1888" s="298"/>
      <c r="AA1888" s="298"/>
      <c r="AB1888" s="298"/>
      <c r="AC1888" s="298"/>
      <c r="AD1888" s="298"/>
      <c r="AE1888" s="298"/>
      <c r="AF1888" s="298"/>
      <c r="AG1888" s="298"/>
      <c r="AH1888" s="298"/>
      <c r="AI1888" s="298"/>
      <c r="AJ1888" s="298"/>
    </row>
    <row r="1889" spans="1:36" s="36" customFormat="1" ht="15.75" x14ac:dyDescent="0.25">
      <c r="A1889" s="32" t="s">
        <v>588</v>
      </c>
      <c r="B1889" s="101" t="s">
        <v>920</v>
      </c>
      <c r="C1889" s="100"/>
      <c r="D1889" s="256">
        <f>D1890+D1893</f>
        <v>84543</v>
      </c>
      <c r="E1889" s="154"/>
      <c r="F1889" s="227"/>
      <c r="G1889" s="228"/>
      <c r="H1889" s="228"/>
      <c r="I1889" s="229"/>
      <c r="J1889" s="289"/>
      <c r="K1889" s="288"/>
      <c r="L1889" s="288"/>
      <c r="M1889" s="311"/>
      <c r="N1889" s="312"/>
      <c r="O1889" s="311"/>
      <c r="P1889" s="311"/>
      <c r="Q1889" s="311"/>
      <c r="R1889" s="311"/>
      <c r="S1889" s="311"/>
      <c r="T1889" s="311"/>
      <c r="U1889" s="311"/>
      <c r="V1889" s="311"/>
      <c r="W1889" s="311"/>
      <c r="X1889" s="311"/>
      <c r="Y1889" s="311"/>
      <c r="Z1889" s="311"/>
      <c r="AA1889" s="311"/>
      <c r="AB1889" s="311"/>
      <c r="AC1889" s="311"/>
      <c r="AD1889" s="311"/>
      <c r="AE1889" s="311"/>
      <c r="AF1889" s="311"/>
      <c r="AG1889" s="311"/>
      <c r="AH1889" s="311"/>
      <c r="AI1889" s="311"/>
      <c r="AJ1889" s="311"/>
    </row>
    <row r="1890" spans="1:36" s="5" customFormat="1" ht="31.5" x14ac:dyDescent="0.2">
      <c r="A1890" s="187" t="s">
        <v>532</v>
      </c>
      <c r="B1890" s="100" t="s">
        <v>920</v>
      </c>
      <c r="C1890" s="126">
        <v>200</v>
      </c>
      <c r="D1890" s="259">
        <f t="shared" si="195"/>
        <v>84217.4</v>
      </c>
      <c r="E1890" s="154"/>
      <c r="F1890" s="296"/>
      <c r="G1890" s="297"/>
      <c r="H1890" s="297"/>
      <c r="I1890" s="221"/>
      <c r="J1890" s="296"/>
      <c r="K1890" s="298"/>
      <c r="L1890" s="298"/>
      <c r="M1890" s="298"/>
      <c r="N1890" s="300"/>
      <c r="O1890" s="298"/>
      <c r="P1890" s="298"/>
      <c r="Q1890" s="298"/>
      <c r="R1890" s="298"/>
      <c r="S1890" s="298"/>
      <c r="T1890" s="298"/>
      <c r="U1890" s="298"/>
      <c r="V1890" s="298"/>
      <c r="W1890" s="298"/>
      <c r="X1890" s="298"/>
      <c r="Y1890" s="298"/>
      <c r="Z1890" s="298"/>
      <c r="AA1890" s="298"/>
      <c r="AB1890" s="298"/>
      <c r="AC1890" s="298"/>
      <c r="AD1890" s="298"/>
      <c r="AE1890" s="298"/>
      <c r="AF1890" s="298"/>
      <c r="AG1890" s="298"/>
      <c r="AH1890" s="298"/>
      <c r="AI1890" s="298"/>
      <c r="AJ1890" s="298"/>
    </row>
    <row r="1891" spans="1:36" s="5" customFormat="1" ht="31.5" x14ac:dyDescent="0.25">
      <c r="A1891" s="220" t="s">
        <v>17</v>
      </c>
      <c r="B1891" s="100" t="s">
        <v>920</v>
      </c>
      <c r="C1891" s="126">
        <v>240</v>
      </c>
      <c r="D1891" s="259">
        <f t="shared" si="195"/>
        <v>84217.4</v>
      </c>
      <c r="E1891" s="154"/>
      <c r="F1891" s="296"/>
      <c r="G1891" s="297"/>
      <c r="H1891" s="297"/>
      <c r="I1891" s="221"/>
      <c r="J1891" s="296"/>
      <c r="K1891" s="298"/>
      <c r="L1891" s="298"/>
      <c r="M1891" s="298"/>
      <c r="N1891" s="300"/>
      <c r="O1891" s="298"/>
      <c r="P1891" s="298"/>
      <c r="Q1891" s="298"/>
      <c r="R1891" s="298"/>
      <c r="S1891" s="298"/>
      <c r="T1891" s="298"/>
      <c r="U1891" s="298"/>
      <c r="V1891" s="298"/>
      <c r="W1891" s="298"/>
      <c r="X1891" s="298"/>
      <c r="Y1891" s="298"/>
      <c r="Z1891" s="298"/>
      <c r="AA1891" s="298"/>
      <c r="AB1891" s="298"/>
      <c r="AC1891" s="298"/>
      <c r="AD1891" s="298"/>
      <c r="AE1891" s="298"/>
      <c r="AF1891" s="298"/>
      <c r="AG1891" s="298"/>
      <c r="AH1891" s="298"/>
      <c r="AI1891" s="298"/>
      <c r="AJ1891" s="298"/>
    </row>
    <row r="1892" spans="1:36" s="5" customFormat="1" ht="15.75" x14ac:dyDescent="0.25">
      <c r="A1892" s="220" t="s">
        <v>801</v>
      </c>
      <c r="B1892" s="100" t="s">
        <v>920</v>
      </c>
      <c r="C1892" s="126">
        <v>244</v>
      </c>
      <c r="D1892" s="259">
        <f>79925+3992+626-325.6</f>
        <v>84217.4</v>
      </c>
      <c r="E1892" s="154"/>
      <c r="F1892" s="296"/>
      <c r="G1892" s="297"/>
      <c r="H1892" s="297"/>
      <c r="I1892" s="221"/>
      <c r="J1892" s="296"/>
      <c r="K1892" s="298"/>
      <c r="L1892" s="298"/>
      <c r="M1892" s="298"/>
      <c r="N1892" s="300"/>
      <c r="O1892" s="298"/>
      <c r="P1892" s="298"/>
      <c r="Q1892" s="298"/>
      <c r="R1892" s="298"/>
      <c r="S1892" s="298"/>
      <c r="T1892" s="298"/>
      <c r="U1892" s="298"/>
      <c r="V1892" s="298"/>
      <c r="W1892" s="298"/>
      <c r="X1892" s="298"/>
      <c r="Y1892" s="298"/>
      <c r="Z1892" s="298"/>
      <c r="AA1892" s="298"/>
      <c r="AB1892" s="298"/>
      <c r="AC1892" s="298"/>
      <c r="AD1892" s="298"/>
      <c r="AE1892" s="298"/>
      <c r="AF1892" s="298"/>
      <c r="AG1892" s="298"/>
      <c r="AH1892" s="298"/>
      <c r="AI1892" s="298"/>
      <c r="AJ1892" s="298"/>
    </row>
    <row r="1893" spans="1:36" s="5" customFormat="1" ht="15.75" x14ac:dyDescent="0.2">
      <c r="A1893" s="187" t="s">
        <v>13</v>
      </c>
      <c r="B1893" s="92" t="s">
        <v>920</v>
      </c>
      <c r="C1893" s="97" t="s">
        <v>14</v>
      </c>
      <c r="D1893" s="268">
        <f>D1894</f>
        <v>325.60000000000002</v>
      </c>
      <c r="E1893" s="154"/>
      <c r="F1893" s="296"/>
      <c r="G1893" s="297"/>
      <c r="H1893" s="297"/>
      <c r="I1893" s="221"/>
      <c r="J1893" s="296"/>
      <c r="K1893" s="298"/>
      <c r="L1893" s="298"/>
      <c r="M1893" s="298"/>
      <c r="N1893" s="300"/>
      <c r="O1893" s="298"/>
      <c r="P1893" s="298"/>
      <c r="Q1893" s="298"/>
      <c r="R1893" s="298"/>
      <c r="S1893" s="298"/>
      <c r="T1893" s="298"/>
      <c r="U1893" s="298"/>
      <c r="V1893" s="298"/>
      <c r="W1893" s="298"/>
      <c r="X1893" s="298"/>
      <c r="Y1893" s="298"/>
      <c r="Z1893" s="298"/>
      <c r="AA1893" s="298"/>
      <c r="AB1893" s="298"/>
      <c r="AC1893" s="298"/>
      <c r="AD1893" s="298"/>
      <c r="AE1893" s="298"/>
      <c r="AF1893" s="298"/>
      <c r="AG1893" s="298"/>
      <c r="AH1893" s="298"/>
      <c r="AI1893" s="298"/>
      <c r="AJ1893" s="298"/>
    </row>
    <row r="1894" spans="1:36" s="5" customFormat="1" ht="15.75" x14ac:dyDescent="0.2">
      <c r="A1894" s="187" t="s">
        <v>34</v>
      </c>
      <c r="B1894" s="92" t="s">
        <v>920</v>
      </c>
      <c r="C1894" s="97" t="s">
        <v>33</v>
      </c>
      <c r="D1894" s="268">
        <f>D1895</f>
        <v>325.60000000000002</v>
      </c>
      <c r="E1894" s="154"/>
      <c r="F1894" s="296"/>
      <c r="G1894" s="297"/>
      <c r="H1894" s="297"/>
      <c r="I1894" s="221"/>
      <c r="J1894" s="296"/>
      <c r="K1894" s="298"/>
      <c r="L1894" s="298"/>
      <c r="M1894" s="298"/>
      <c r="N1894" s="300"/>
      <c r="O1894" s="298"/>
      <c r="P1894" s="298"/>
      <c r="Q1894" s="298"/>
      <c r="R1894" s="298"/>
      <c r="S1894" s="298"/>
      <c r="T1894" s="298"/>
      <c r="U1894" s="298"/>
      <c r="V1894" s="298"/>
      <c r="W1894" s="298"/>
      <c r="X1894" s="298"/>
      <c r="Y1894" s="298"/>
      <c r="Z1894" s="298"/>
      <c r="AA1894" s="298"/>
      <c r="AB1894" s="298"/>
      <c r="AC1894" s="298"/>
      <c r="AD1894" s="298"/>
      <c r="AE1894" s="298"/>
      <c r="AF1894" s="298"/>
      <c r="AG1894" s="298"/>
      <c r="AH1894" s="298"/>
      <c r="AI1894" s="298"/>
      <c r="AJ1894" s="298"/>
    </row>
    <row r="1895" spans="1:36" s="5" customFormat="1" ht="15.75" x14ac:dyDescent="0.2">
      <c r="A1895" s="187" t="s">
        <v>370</v>
      </c>
      <c r="B1895" s="92" t="s">
        <v>920</v>
      </c>
      <c r="C1895" s="97" t="s">
        <v>369</v>
      </c>
      <c r="D1895" s="268">
        <v>325.60000000000002</v>
      </c>
      <c r="E1895" s="154"/>
      <c r="F1895" s="296"/>
      <c r="G1895" s="297"/>
      <c r="H1895" s="297"/>
      <c r="I1895" s="221"/>
      <c r="J1895" s="296"/>
      <c r="K1895" s="298"/>
      <c r="L1895" s="298"/>
      <c r="M1895" s="298"/>
      <c r="N1895" s="300"/>
      <c r="O1895" s="298"/>
      <c r="P1895" s="298"/>
      <c r="Q1895" s="298"/>
      <c r="R1895" s="298"/>
      <c r="S1895" s="298"/>
      <c r="T1895" s="298"/>
      <c r="U1895" s="298"/>
      <c r="V1895" s="298"/>
      <c r="W1895" s="298"/>
      <c r="X1895" s="298"/>
      <c r="Y1895" s="298"/>
      <c r="Z1895" s="298"/>
      <c r="AA1895" s="298"/>
      <c r="AB1895" s="298"/>
      <c r="AC1895" s="298"/>
      <c r="AD1895" s="298"/>
      <c r="AE1895" s="298"/>
      <c r="AF1895" s="298"/>
      <c r="AG1895" s="298"/>
      <c r="AH1895" s="298"/>
      <c r="AI1895" s="298"/>
      <c r="AJ1895" s="298"/>
    </row>
    <row r="1896" spans="1:36" s="36" customFormat="1" ht="15.75" x14ac:dyDescent="0.25">
      <c r="A1896" s="32" t="s">
        <v>589</v>
      </c>
      <c r="B1896" s="101" t="s">
        <v>921</v>
      </c>
      <c r="C1896" s="100"/>
      <c r="D1896" s="256">
        <f t="shared" si="195"/>
        <v>51400</v>
      </c>
      <c r="E1896" s="154"/>
      <c r="F1896" s="227"/>
      <c r="G1896" s="228"/>
      <c r="H1896" s="228"/>
      <c r="I1896" s="229"/>
      <c r="J1896" s="289"/>
      <c r="K1896" s="288"/>
      <c r="L1896" s="288"/>
      <c r="M1896" s="311"/>
      <c r="N1896" s="312"/>
      <c r="O1896" s="311"/>
      <c r="P1896" s="311"/>
      <c r="Q1896" s="311"/>
      <c r="R1896" s="311"/>
      <c r="S1896" s="311"/>
      <c r="T1896" s="311"/>
      <c r="U1896" s="311"/>
      <c r="V1896" s="311"/>
      <c r="W1896" s="311"/>
      <c r="X1896" s="311"/>
      <c r="Y1896" s="311"/>
      <c r="Z1896" s="311"/>
      <c r="AA1896" s="311"/>
      <c r="AB1896" s="311"/>
      <c r="AC1896" s="311"/>
      <c r="AD1896" s="311"/>
      <c r="AE1896" s="311"/>
      <c r="AF1896" s="311"/>
      <c r="AG1896" s="311"/>
      <c r="AH1896" s="311"/>
      <c r="AI1896" s="311"/>
      <c r="AJ1896" s="311"/>
    </row>
    <row r="1897" spans="1:36" s="5" customFormat="1" ht="31.5" x14ac:dyDescent="0.2">
      <c r="A1897" s="187" t="s">
        <v>532</v>
      </c>
      <c r="B1897" s="100" t="s">
        <v>921</v>
      </c>
      <c r="C1897" s="126">
        <v>200</v>
      </c>
      <c r="D1897" s="259">
        <f t="shared" si="195"/>
        <v>51400</v>
      </c>
      <c r="E1897" s="154"/>
      <c r="F1897" s="296"/>
      <c r="G1897" s="297"/>
      <c r="H1897" s="297"/>
      <c r="I1897" s="221"/>
      <c r="J1897" s="296"/>
      <c r="K1897" s="298"/>
      <c r="L1897" s="298"/>
      <c r="M1897" s="298"/>
      <c r="N1897" s="300"/>
      <c r="O1897" s="298"/>
      <c r="P1897" s="298"/>
      <c r="Q1897" s="298"/>
      <c r="R1897" s="298"/>
      <c r="S1897" s="298"/>
      <c r="T1897" s="298"/>
      <c r="U1897" s="298"/>
      <c r="V1897" s="298"/>
      <c r="W1897" s="298"/>
      <c r="X1897" s="298"/>
      <c r="Y1897" s="298"/>
      <c r="Z1897" s="298"/>
      <c r="AA1897" s="298"/>
      <c r="AB1897" s="298"/>
      <c r="AC1897" s="298"/>
      <c r="AD1897" s="298"/>
      <c r="AE1897" s="298"/>
      <c r="AF1897" s="298"/>
      <c r="AG1897" s="298"/>
      <c r="AH1897" s="298"/>
      <c r="AI1897" s="298"/>
      <c r="AJ1897" s="298"/>
    </row>
    <row r="1898" spans="1:36" s="5" customFormat="1" ht="31.5" x14ac:dyDescent="0.25">
      <c r="A1898" s="220" t="s">
        <v>17</v>
      </c>
      <c r="B1898" s="100" t="s">
        <v>921</v>
      </c>
      <c r="C1898" s="126">
        <v>240</v>
      </c>
      <c r="D1898" s="259">
        <f t="shared" si="195"/>
        <v>51400</v>
      </c>
      <c r="E1898" s="154"/>
      <c r="F1898" s="296"/>
      <c r="G1898" s="297"/>
      <c r="H1898" s="297"/>
      <c r="I1898" s="221"/>
      <c r="J1898" s="296"/>
      <c r="K1898" s="298"/>
      <c r="L1898" s="298"/>
      <c r="M1898" s="298"/>
      <c r="N1898" s="300"/>
      <c r="O1898" s="298"/>
      <c r="P1898" s="298"/>
      <c r="Q1898" s="298"/>
      <c r="R1898" s="298"/>
      <c r="S1898" s="298"/>
      <c r="T1898" s="298"/>
      <c r="U1898" s="298"/>
      <c r="V1898" s="298"/>
      <c r="W1898" s="298"/>
      <c r="X1898" s="298"/>
      <c r="Y1898" s="298"/>
      <c r="Z1898" s="298"/>
      <c r="AA1898" s="298"/>
      <c r="AB1898" s="298"/>
      <c r="AC1898" s="298"/>
      <c r="AD1898" s="298"/>
      <c r="AE1898" s="298"/>
      <c r="AF1898" s="298"/>
      <c r="AG1898" s="298"/>
      <c r="AH1898" s="298"/>
      <c r="AI1898" s="298"/>
      <c r="AJ1898" s="298"/>
    </row>
    <row r="1899" spans="1:36" s="5" customFormat="1" ht="15.75" x14ac:dyDescent="0.25">
      <c r="A1899" s="220" t="s">
        <v>801</v>
      </c>
      <c r="B1899" s="100" t="s">
        <v>921</v>
      </c>
      <c r="C1899" s="126">
        <v>244</v>
      </c>
      <c r="D1899" s="259">
        <f>54010-2230+20-500+100</f>
        <v>51400</v>
      </c>
      <c r="E1899" s="154"/>
      <c r="F1899" s="296"/>
      <c r="G1899" s="297"/>
      <c r="H1899" s="297"/>
      <c r="I1899" s="221"/>
      <c r="J1899" s="296"/>
      <c r="K1899" s="298"/>
      <c r="L1899" s="298"/>
      <c r="M1899" s="298"/>
      <c r="N1899" s="300"/>
      <c r="O1899" s="298"/>
      <c r="P1899" s="298"/>
      <c r="Q1899" s="298"/>
      <c r="R1899" s="298"/>
      <c r="S1899" s="298"/>
      <c r="T1899" s="298"/>
      <c r="U1899" s="298"/>
      <c r="V1899" s="298"/>
      <c r="W1899" s="298"/>
      <c r="X1899" s="298"/>
      <c r="Y1899" s="298"/>
      <c r="Z1899" s="298"/>
      <c r="AA1899" s="298"/>
      <c r="AB1899" s="298"/>
      <c r="AC1899" s="298"/>
      <c r="AD1899" s="298"/>
      <c r="AE1899" s="298"/>
      <c r="AF1899" s="298"/>
      <c r="AG1899" s="298"/>
      <c r="AH1899" s="298"/>
      <c r="AI1899" s="298"/>
      <c r="AJ1899" s="298"/>
    </row>
    <row r="1900" spans="1:36" s="36" customFormat="1" ht="15.75" x14ac:dyDescent="0.25">
      <c r="A1900" s="32" t="s">
        <v>590</v>
      </c>
      <c r="B1900" s="101" t="s">
        <v>922</v>
      </c>
      <c r="C1900" s="126"/>
      <c r="D1900" s="256">
        <f t="shared" si="195"/>
        <v>900</v>
      </c>
      <c r="E1900" s="154"/>
      <c r="F1900" s="227"/>
      <c r="G1900" s="228"/>
      <c r="H1900" s="228"/>
      <c r="I1900" s="229"/>
      <c r="J1900" s="289"/>
      <c r="K1900" s="288"/>
      <c r="L1900" s="288"/>
      <c r="M1900" s="311"/>
      <c r="N1900" s="312"/>
      <c r="O1900" s="311"/>
      <c r="P1900" s="311"/>
      <c r="Q1900" s="311"/>
      <c r="R1900" s="311"/>
      <c r="S1900" s="311"/>
      <c r="T1900" s="311"/>
      <c r="U1900" s="311"/>
      <c r="V1900" s="311"/>
      <c r="W1900" s="311"/>
      <c r="X1900" s="311"/>
      <c r="Y1900" s="311"/>
      <c r="Z1900" s="311"/>
      <c r="AA1900" s="311"/>
      <c r="AB1900" s="311"/>
      <c r="AC1900" s="311"/>
      <c r="AD1900" s="311"/>
      <c r="AE1900" s="311"/>
      <c r="AF1900" s="311"/>
      <c r="AG1900" s="311"/>
      <c r="AH1900" s="311"/>
      <c r="AI1900" s="311"/>
      <c r="AJ1900" s="311"/>
    </row>
    <row r="1901" spans="1:36" s="5" customFormat="1" ht="31.5" x14ac:dyDescent="0.2">
      <c r="A1901" s="187" t="s">
        <v>532</v>
      </c>
      <c r="B1901" s="100" t="s">
        <v>922</v>
      </c>
      <c r="C1901" s="126">
        <v>200</v>
      </c>
      <c r="D1901" s="259">
        <f t="shared" si="195"/>
        <v>900</v>
      </c>
      <c r="E1901" s="154"/>
      <c r="F1901" s="296"/>
      <c r="G1901" s="297"/>
      <c r="H1901" s="297"/>
      <c r="I1901" s="221"/>
      <c r="J1901" s="296"/>
      <c r="K1901" s="298"/>
      <c r="L1901" s="298"/>
      <c r="M1901" s="298"/>
      <c r="N1901" s="300"/>
      <c r="O1901" s="298"/>
      <c r="P1901" s="298"/>
      <c r="Q1901" s="298"/>
      <c r="R1901" s="298"/>
      <c r="S1901" s="298"/>
      <c r="T1901" s="298"/>
      <c r="U1901" s="298"/>
      <c r="V1901" s="298"/>
      <c r="W1901" s="298"/>
      <c r="X1901" s="298"/>
      <c r="Y1901" s="298"/>
      <c r="Z1901" s="298"/>
      <c r="AA1901" s="298"/>
      <c r="AB1901" s="298"/>
      <c r="AC1901" s="298"/>
      <c r="AD1901" s="298"/>
      <c r="AE1901" s="298"/>
      <c r="AF1901" s="298"/>
      <c r="AG1901" s="298"/>
      <c r="AH1901" s="298"/>
      <c r="AI1901" s="298"/>
      <c r="AJ1901" s="298"/>
    </row>
    <row r="1902" spans="1:36" s="5" customFormat="1" ht="31.5" x14ac:dyDescent="0.25">
      <c r="A1902" s="220" t="s">
        <v>17</v>
      </c>
      <c r="B1902" s="100" t="s">
        <v>922</v>
      </c>
      <c r="C1902" s="126">
        <v>240</v>
      </c>
      <c r="D1902" s="259">
        <f t="shared" si="195"/>
        <v>900</v>
      </c>
      <c r="E1902" s="154"/>
      <c r="F1902" s="296"/>
      <c r="G1902" s="297"/>
      <c r="H1902" s="297"/>
      <c r="I1902" s="221"/>
      <c r="J1902" s="296"/>
      <c r="K1902" s="298"/>
      <c r="L1902" s="298"/>
      <c r="M1902" s="298"/>
      <c r="N1902" s="300"/>
      <c r="O1902" s="298"/>
      <c r="P1902" s="298"/>
      <c r="Q1902" s="298"/>
      <c r="R1902" s="298"/>
      <c r="S1902" s="298"/>
      <c r="T1902" s="298"/>
      <c r="U1902" s="298"/>
      <c r="V1902" s="298"/>
      <c r="W1902" s="298"/>
      <c r="X1902" s="298"/>
      <c r="Y1902" s="298"/>
      <c r="Z1902" s="298"/>
      <c r="AA1902" s="298"/>
      <c r="AB1902" s="298"/>
      <c r="AC1902" s="298"/>
      <c r="AD1902" s="298"/>
      <c r="AE1902" s="298"/>
      <c r="AF1902" s="298"/>
      <c r="AG1902" s="298"/>
      <c r="AH1902" s="298"/>
      <c r="AI1902" s="298"/>
      <c r="AJ1902" s="298"/>
    </row>
    <row r="1903" spans="1:36" s="5" customFormat="1" ht="15.75" x14ac:dyDescent="0.25">
      <c r="A1903" s="220" t="s">
        <v>801</v>
      </c>
      <c r="B1903" s="100" t="s">
        <v>922</v>
      </c>
      <c r="C1903" s="126">
        <v>244</v>
      </c>
      <c r="D1903" s="259">
        <f>100+300+500</f>
        <v>900</v>
      </c>
      <c r="E1903" s="154"/>
      <c r="F1903" s="296"/>
      <c r="G1903" s="297"/>
      <c r="H1903" s="297"/>
      <c r="I1903" s="221"/>
      <c r="J1903" s="296"/>
      <c r="K1903" s="298"/>
      <c r="L1903" s="298"/>
      <c r="M1903" s="298"/>
      <c r="N1903" s="300"/>
      <c r="O1903" s="298"/>
      <c r="P1903" s="298"/>
      <c r="Q1903" s="298"/>
      <c r="R1903" s="298"/>
      <c r="S1903" s="298"/>
      <c r="T1903" s="298"/>
      <c r="U1903" s="298"/>
      <c r="V1903" s="298"/>
      <c r="W1903" s="298"/>
      <c r="X1903" s="298"/>
      <c r="Y1903" s="298"/>
      <c r="Z1903" s="298"/>
      <c r="AA1903" s="298"/>
      <c r="AB1903" s="298"/>
      <c r="AC1903" s="298"/>
      <c r="AD1903" s="298"/>
      <c r="AE1903" s="298"/>
      <c r="AF1903" s="298"/>
      <c r="AG1903" s="298"/>
      <c r="AH1903" s="298"/>
      <c r="AI1903" s="298"/>
      <c r="AJ1903" s="298"/>
    </row>
    <row r="1904" spans="1:36" s="5" customFormat="1" ht="63" x14ac:dyDescent="0.2">
      <c r="A1904" s="193" t="s">
        <v>963</v>
      </c>
      <c r="B1904" s="101" t="s">
        <v>964</v>
      </c>
      <c r="C1904" s="101"/>
      <c r="D1904" s="256">
        <f>D1905</f>
        <v>155230.18000000002</v>
      </c>
      <c r="E1904" s="210"/>
      <c r="F1904" s="213"/>
      <c r="G1904" s="297"/>
      <c r="H1904" s="297"/>
      <c r="I1904" s="367"/>
      <c r="J1904" s="296"/>
      <c r="K1904" s="298"/>
      <c r="L1904" s="298"/>
      <c r="M1904" s="298"/>
      <c r="N1904" s="300"/>
      <c r="O1904" s="298"/>
      <c r="P1904" s="298"/>
      <c r="Q1904" s="298"/>
      <c r="R1904" s="298"/>
      <c r="S1904" s="298"/>
      <c r="T1904" s="298"/>
      <c r="U1904" s="298"/>
      <c r="V1904" s="298"/>
      <c r="W1904" s="298"/>
      <c r="X1904" s="298"/>
      <c r="Y1904" s="298"/>
      <c r="Z1904" s="298"/>
      <c r="AA1904" s="298"/>
      <c r="AB1904" s="298"/>
      <c r="AC1904" s="298"/>
      <c r="AD1904" s="298"/>
      <c r="AE1904" s="298"/>
      <c r="AF1904" s="298"/>
      <c r="AG1904" s="298"/>
      <c r="AH1904" s="298"/>
      <c r="AI1904" s="298"/>
      <c r="AJ1904" s="298"/>
    </row>
    <row r="1905" spans="1:36" s="5" customFormat="1" ht="31.5" x14ac:dyDescent="0.2">
      <c r="A1905" s="187" t="s">
        <v>532</v>
      </c>
      <c r="B1905" s="100" t="s">
        <v>964</v>
      </c>
      <c r="C1905" s="126">
        <v>200</v>
      </c>
      <c r="D1905" s="259">
        <f>D1906</f>
        <v>155230.18000000002</v>
      </c>
      <c r="E1905" s="210"/>
      <c r="F1905" s="212"/>
      <c r="G1905" s="297"/>
      <c r="H1905" s="297"/>
      <c r="I1905" s="344"/>
      <c r="J1905" s="296"/>
      <c r="K1905" s="298"/>
      <c r="L1905" s="298"/>
      <c r="M1905" s="298"/>
      <c r="N1905" s="300"/>
      <c r="O1905" s="298"/>
      <c r="P1905" s="298"/>
      <c r="Q1905" s="298"/>
      <c r="R1905" s="298"/>
      <c r="S1905" s="298"/>
      <c r="T1905" s="298"/>
      <c r="U1905" s="298"/>
      <c r="V1905" s="298"/>
      <c r="W1905" s="298"/>
      <c r="X1905" s="298"/>
      <c r="Y1905" s="298"/>
      <c r="Z1905" s="298"/>
      <c r="AA1905" s="298"/>
      <c r="AB1905" s="298"/>
      <c r="AC1905" s="298"/>
      <c r="AD1905" s="298"/>
      <c r="AE1905" s="298"/>
      <c r="AF1905" s="298"/>
      <c r="AG1905" s="298"/>
      <c r="AH1905" s="298"/>
      <c r="AI1905" s="298"/>
      <c r="AJ1905" s="298"/>
    </row>
    <row r="1906" spans="1:36" s="5" customFormat="1" ht="31.5" x14ac:dyDescent="0.25">
      <c r="A1906" s="220" t="s">
        <v>17</v>
      </c>
      <c r="B1906" s="100" t="s">
        <v>964</v>
      </c>
      <c r="C1906" s="126">
        <v>240</v>
      </c>
      <c r="D1906" s="259">
        <f>D1907</f>
        <v>155230.18000000002</v>
      </c>
      <c r="E1906" s="210"/>
      <c r="F1906" s="212"/>
      <c r="G1906" s="297"/>
      <c r="H1906" s="297"/>
      <c r="I1906" s="344"/>
      <c r="J1906" s="296"/>
      <c r="K1906" s="298"/>
      <c r="L1906" s="298"/>
      <c r="M1906" s="298"/>
      <c r="N1906" s="300"/>
      <c r="O1906" s="298"/>
      <c r="P1906" s="298"/>
      <c r="Q1906" s="298"/>
      <c r="R1906" s="298"/>
      <c r="S1906" s="298"/>
      <c r="T1906" s="298"/>
      <c r="U1906" s="298"/>
      <c r="V1906" s="298"/>
      <c r="W1906" s="298"/>
      <c r="X1906" s="298"/>
      <c r="Y1906" s="298"/>
      <c r="Z1906" s="298"/>
      <c r="AA1906" s="298"/>
      <c r="AB1906" s="298"/>
      <c r="AC1906" s="298"/>
      <c r="AD1906" s="298"/>
      <c r="AE1906" s="298"/>
      <c r="AF1906" s="298"/>
      <c r="AG1906" s="298"/>
      <c r="AH1906" s="298"/>
      <c r="AI1906" s="298"/>
      <c r="AJ1906" s="298"/>
    </row>
    <row r="1907" spans="1:36" s="5" customFormat="1" ht="15.75" x14ac:dyDescent="0.25">
      <c r="A1907" s="220" t="s">
        <v>801</v>
      </c>
      <c r="B1907" s="100" t="s">
        <v>964</v>
      </c>
      <c r="C1907" s="126">
        <v>244</v>
      </c>
      <c r="D1907" s="259">
        <f>150468.48+4761.7</f>
        <v>155230.18000000002</v>
      </c>
      <c r="E1907" s="210"/>
      <c r="F1907" s="212"/>
      <c r="G1907" s="297"/>
      <c r="H1907" s="297"/>
      <c r="I1907" s="344"/>
      <c r="J1907" s="296"/>
      <c r="K1907" s="298"/>
      <c r="L1907" s="298"/>
      <c r="M1907" s="298"/>
      <c r="N1907" s="300"/>
      <c r="O1907" s="298"/>
      <c r="P1907" s="298"/>
      <c r="Q1907" s="298"/>
      <c r="R1907" s="298"/>
      <c r="S1907" s="298"/>
      <c r="T1907" s="298"/>
      <c r="U1907" s="298"/>
      <c r="V1907" s="298"/>
      <c r="W1907" s="298"/>
      <c r="X1907" s="298"/>
      <c r="Y1907" s="298"/>
      <c r="Z1907" s="298"/>
      <c r="AA1907" s="298"/>
      <c r="AB1907" s="298"/>
      <c r="AC1907" s="298"/>
      <c r="AD1907" s="298"/>
      <c r="AE1907" s="298"/>
      <c r="AF1907" s="298"/>
      <c r="AG1907" s="298"/>
      <c r="AH1907" s="298"/>
      <c r="AI1907" s="298"/>
      <c r="AJ1907" s="298"/>
    </row>
    <row r="1908" spans="1:36" s="5" customFormat="1" ht="31.5" x14ac:dyDescent="0.25">
      <c r="A1908" s="6" t="s">
        <v>894</v>
      </c>
      <c r="B1908" s="111" t="s">
        <v>895</v>
      </c>
      <c r="C1908" s="200"/>
      <c r="D1908" s="254">
        <f>D1909+D1913+D1918+D1922+D1926+D1930</f>
        <v>121714.64</v>
      </c>
      <c r="E1908" s="154"/>
      <c r="F1908" s="296"/>
      <c r="G1908" s="297"/>
      <c r="H1908" s="297"/>
      <c r="I1908" s="221"/>
      <c r="J1908" s="296"/>
      <c r="K1908" s="298"/>
      <c r="L1908" s="298"/>
      <c r="M1908" s="298"/>
      <c r="N1908" s="300"/>
      <c r="O1908" s="298"/>
      <c r="P1908" s="298"/>
      <c r="Q1908" s="298"/>
      <c r="R1908" s="298"/>
      <c r="S1908" s="298"/>
      <c r="T1908" s="298"/>
      <c r="U1908" s="298"/>
      <c r="V1908" s="298"/>
      <c r="W1908" s="298"/>
      <c r="X1908" s="298"/>
      <c r="Y1908" s="298"/>
      <c r="Z1908" s="298"/>
      <c r="AA1908" s="298"/>
      <c r="AB1908" s="298"/>
      <c r="AC1908" s="298"/>
      <c r="AD1908" s="298"/>
      <c r="AE1908" s="298"/>
      <c r="AF1908" s="298"/>
      <c r="AG1908" s="298"/>
      <c r="AH1908" s="298"/>
      <c r="AI1908" s="298"/>
      <c r="AJ1908" s="298"/>
    </row>
    <row r="1909" spans="1:36" s="5" customFormat="1" ht="15.75" x14ac:dyDescent="0.25">
      <c r="A1909" s="146" t="s">
        <v>1013</v>
      </c>
      <c r="B1909" s="101" t="s">
        <v>893</v>
      </c>
      <c r="C1909" s="118"/>
      <c r="D1909" s="239">
        <f>D1910</f>
        <v>31716</v>
      </c>
      <c r="E1909" s="154"/>
      <c r="F1909" s="296"/>
      <c r="G1909" s="297"/>
      <c r="H1909" s="297"/>
      <c r="I1909" s="221"/>
      <c r="J1909" s="296"/>
      <c r="K1909" s="298"/>
      <c r="L1909" s="298"/>
      <c r="M1909" s="298"/>
      <c r="N1909" s="300"/>
      <c r="O1909" s="298"/>
      <c r="P1909" s="298"/>
      <c r="Q1909" s="298"/>
      <c r="R1909" s="298"/>
      <c r="S1909" s="298"/>
      <c r="T1909" s="298"/>
      <c r="U1909" s="298"/>
      <c r="V1909" s="298"/>
      <c r="W1909" s="298"/>
      <c r="X1909" s="298"/>
      <c r="Y1909" s="298"/>
      <c r="Z1909" s="298"/>
      <c r="AA1909" s="298"/>
      <c r="AB1909" s="298"/>
      <c r="AC1909" s="298"/>
      <c r="AD1909" s="298"/>
      <c r="AE1909" s="298"/>
      <c r="AF1909" s="298"/>
      <c r="AG1909" s="298"/>
      <c r="AH1909" s="298"/>
      <c r="AI1909" s="298"/>
      <c r="AJ1909" s="298"/>
    </row>
    <row r="1910" spans="1:36" s="5" customFormat="1" ht="15.75" x14ac:dyDescent="0.25">
      <c r="A1910" s="17" t="s">
        <v>13</v>
      </c>
      <c r="B1910" s="100" t="s">
        <v>893</v>
      </c>
      <c r="C1910" s="100" t="s">
        <v>14</v>
      </c>
      <c r="D1910" s="264">
        <f>D1911</f>
        <v>31716</v>
      </c>
      <c r="E1910" s="154"/>
      <c r="F1910" s="296"/>
      <c r="G1910" s="297"/>
      <c r="H1910" s="297"/>
      <c r="I1910" s="221"/>
      <c r="J1910" s="296"/>
      <c r="K1910" s="298"/>
      <c r="L1910" s="298"/>
      <c r="M1910" s="298"/>
      <c r="N1910" s="300"/>
      <c r="O1910" s="298"/>
      <c r="P1910" s="298"/>
      <c r="Q1910" s="298"/>
      <c r="R1910" s="298"/>
      <c r="S1910" s="298"/>
      <c r="T1910" s="298"/>
      <c r="U1910" s="298"/>
      <c r="V1910" s="298"/>
      <c r="W1910" s="298"/>
      <c r="X1910" s="298"/>
      <c r="Y1910" s="298"/>
      <c r="Z1910" s="298"/>
      <c r="AA1910" s="298"/>
      <c r="AB1910" s="298"/>
      <c r="AC1910" s="298"/>
      <c r="AD1910" s="298"/>
      <c r="AE1910" s="298"/>
      <c r="AF1910" s="298"/>
      <c r="AG1910" s="298"/>
      <c r="AH1910" s="298"/>
      <c r="AI1910" s="298"/>
      <c r="AJ1910" s="298"/>
    </row>
    <row r="1911" spans="1:36" s="5" customFormat="1" ht="47.25" x14ac:dyDescent="0.25">
      <c r="A1911" s="42" t="s">
        <v>357</v>
      </c>
      <c r="B1911" s="100" t="s">
        <v>893</v>
      </c>
      <c r="C1911" s="100" t="s">
        <v>12</v>
      </c>
      <c r="D1911" s="264">
        <f>D1912</f>
        <v>31716</v>
      </c>
      <c r="E1911" s="154"/>
      <c r="F1911" s="296"/>
      <c r="G1911" s="297"/>
      <c r="H1911" s="297"/>
      <c r="I1911" s="221"/>
      <c r="J1911" s="296"/>
      <c r="K1911" s="298"/>
      <c r="L1911" s="298"/>
      <c r="M1911" s="298"/>
      <c r="N1911" s="300"/>
      <c r="O1911" s="298"/>
      <c r="P1911" s="298"/>
      <c r="Q1911" s="298"/>
      <c r="R1911" s="298"/>
      <c r="S1911" s="298"/>
      <c r="T1911" s="298"/>
      <c r="U1911" s="298"/>
      <c r="V1911" s="298"/>
      <c r="W1911" s="298"/>
      <c r="X1911" s="298"/>
      <c r="Y1911" s="298"/>
      <c r="Z1911" s="298"/>
      <c r="AA1911" s="298"/>
      <c r="AB1911" s="298"/>
      <c r="AC1911" s="298"/>
      <c r="AD1911" s="298"/>
      <c r="AE1911" s="298"/>
      <c r="AF1911" s="298"/>
      <c r="AG1911" s="298"/>
      <c r="AH1911" s="298"/>
      <c r="AI1911" s="298"/>
      <c r="AJ1911" s="298"/>
    </row>
    <row r="1912" spans="1:36" s="5" customFormat="1" ht="47.25" x14ac:dyDescent="0.25">
      <c r="A1912" s="199" t="s">
        <v>612</v>
      </c>
      <c r="B1912" s="100" t="s">
        <v>893</v>
      </c>
      <c r="C1912" s="100" t="s">
        <v>617</v>
      </c>
      <c r="D1912" s="264">
        <v>31716</v>
      </c>
      <c r="E1912" s="154"/>
      <c r="F1912" s="296"/>
      <c r="G1912" s="297"/>
      <c r="H1912" s="297"/>
      <c r="I1912" s="221"/>
      <c r="J1912" s="296"/>
      <c r="K1912" s="298"/>
      <c r="L1912" s="298"/>
      <c r="M1912" s="298"/>
      <c r="N1912" s="300"/>
      <c r="O1912" s="298"/>
      <c r="P1912" s="298"/>
      <c r="Q1912" s="298"/>
      <c r="R1912" s="298"/>
      <c r="S1912" s="298"/>
      <c r="T1912" s="298"/>
      <c r="U1912" s="298"/>
      <c r="V1912" s="298"/>
      <c r="W1912" s="298"/>
      <c r="X1912" s="298"/>
      <c r="Y1912" s="298"/>
      <c r="Z1912" s="298"/>
      <c r="AA1912" s="298"/>
      <c r="AB1912" s="298"/>
      <c r="AC1912" s="298"/>
      <c r="AD1912" s="298"/>
      <c r="AE1912" s="298"/>
      <c r="AF1912" s="298"/>
      <c r="AG1912" s="298"/>
      <c r="AH1912" s="298"/>
      <c r="AI1912" s="298"/>
      <c r="AJ1912" s="298"/>
    </row>
    <row r="1913" spans="1:36" s="61" customFormat="1" ht="15.75" x14ac:dyDescent="0.25">
      <c r="A1913" s="146" t="s">
        <v>671</v>
      </c>
      <c r="B1913" s="101" t="s">
        <v>896</v>
      </c>
      <c r="C1913" s="96"/>
      <c r="D1913" s="239">
        <f>D1914</f>
        <v>46164</v>
      </c>
      <c r="E1913" s="153"/>
      <c r="F1913" s="371"/>
      <c r="G1913" s="368"/>
      <c r="H1913" s="368"/>
      <c r="I1913" s="372"/>
      <c r="J1913" s="305"/>
      <c r="K1913" s="308"/>
      <c r="L1913" s="308"/>
      <c r="M1913" s="369"/>
      <c r="N1913" s="370"/>
      <c r="O1913" s="369"/>
      <c r="P1913" s="369"/>
      <c r="Q1913" s="369"/>
      <c r="R1913" s="369"/>
      <c r="S1913" s="369"/>
      <c r="T1913" s="369"/>
      <c r="U1913" s="369"/>
      <c r="V1913" s="369"/>
      <c r="W1913" s="369"/>
      <c r="X1913" s="369"/>
      <c r="Y1913" s="369"/>
      <c r="Z1913" s="369"/>
      <c r="AA1913" s="369"/>
      <c r="AB1913" s="369"/>
      <c r="AC1913" s="369"/>
      <c r="AD1913" s="369"/>
      <c r="AE1913" s="369"/>
      <c r="AF1913" s="369"/>
      <c r="AG1913" s="369"/>
      <c r="AH1913" s="369"/>
      <c r="AI1913" s="369"/>
      <c r="AJ1913" s="369"/>
    </row>
    <row r="1914" spans="1:36" s="5" customFormat="1" ht="15.75" x14ac:dyDescent="0.25">
      <c r="A1914" s="17" t="s">
        <v>13</v>
      </c>
      <c r="B1914" s="100" t="s">
        <v>896</v>
      </c>
      <c r="C1914" s="100" t="s">
        <v>14</v>
      </c>
      <c r="D1914" s="264">
        <f>D1915</f>
        <v>46164</v>
      </c>
      <c r="E1914" s="154"/>
      <c r="F1914" s="296"/>
      <c r="G1914" s="297"/>
      <c r="H1914" s="297"/>
      <c r="I1914" s="221"/>
      <c r="J1914" s="296"/>
      <c r="K1914" s="298"/>
      <c r="L1914" s="298"/>
      <c r="M1914" s="298"/>
      <c r="N1914" s="300"/>
      <c r="O1914" s="298"/>
      <c r="P1914" s="298"/>
      <c r="Q1914" s="298"/>
      <c r="R1914" s="298"/>
      <c r="S1914" s="298"/>
      <c r="T1914" s="298"/>
      <c r="U1914" s="298"/>
      <c r="V1914" s="298"/>
      <c r="W1914" s="298"/>
      <c r="X1914" s="298"/>
      <c r="Y1914" s="298"/>
      <c r="Z1914" s="298"/>
      <c r="AA1914" s="298"/>
      <c r="AB1914" s="298"/>
      <c r="AC1914" s="298"/>
      <c r="AD1914" s="298"/>
      <c r="AE1914" s="298"/>
      <c r="AF1914" s="298"/>
      <c r="AG1914" s="298"/>
      <c r="AH1914" s="298"/>
      <c r="AI1914" s="298"/>
      <c r="AJ1914" s="298"/>
    </row>
    <row r="1915" spans="1:36" s="5" customFormat="1" ht="47.25" x14ac:dyDescent="0.25">
      <c r="A1915" s="42" t="s">
        <v>357</v>
      </c>
      <c r="B1915" s="100" t="s">
        <v>896</v>
      </c>
      <c r="C1915" s="100" t="s">
        <v>12</v>
      </c>
      <c r="D1915" s="264">
        <f>D1917+D1916</f>
        <v>46164</v>
      </c>
      <c r="E1915" s="154"/>
      <c r="F1915" s="296"/>
      <c r="G1915" s="297"/>
      <c r="H1915" s="297"/>
      <c r="I1915" s="221"/>
      <c r="J1915" s="296"/>
      <c r="K1915" s="298"/>
      <c r="L1915" s="298"/>
      <c r="M1915" s="298"/>
      <c r="N1915" s="300"/>
      <c r="O1915" s="298"/>
      <c r="P1915" s="298"/>
      <c r="Q1915" s="298"/>
      <c r="R1915" s="298"/>
      <c r="S1915" s="298"/>
      <c r="T1915" s="298"/>
      <c r="U1915" s="298"/>
      <c r="V1915" s="298"/>
      <c r="W1915" s="298"/>
      <c r="X1915" s="298"/>
      <c r="Y1915" s="298"/>
      <c r="Z1915" s="298"/>
      <c r="AA1915" s="298"/>
      <c r="AB1915" s="298"/>
      <c r="AC1915" s="298"/>
      <c r="AD1915" s="298"/>
      <c r="AE1915" s="298"/>
      <c r="AF1915" s="298"/>
      <c r="AG1915" s="298"/>
      <c r="AH1915" s="298"/>
      <c r="AI1915" s="298"/>
      <c r="AJ1915" s="298"/>
    </row>
    <row r="1916" spans="1:36" s="5" customFormat="1" ht="47.25" x14ac:dyDescent="0.25">
      <c r="A1916" s="199" t="s">
        <v>612</v>
      </c>
      <c r="B1916" s="100" t="s">
        <v>896</v>
      </c>
      <c r="C1916" s="100" t="s">
        <v>617</v>
      </c>
      <c r="D1916" s="264">
        <f>28284-3179.71+20000-1120-1000</f>
        <v>42984.29</v>
      </c>
      <c r="E1916" s="154"/>
      <c r="F1916" s="296"/>
      <c r="G1916" s="297"/>
      <c r="H1916" s="297"/>
      <c r="I1916" s="373"/>
      <c r="J1916" s="296"/>
      <c r="K1916" s="298"/>
      <c r="L1916" s="298"/>
      <c r="M1916" s="298"/>
      <c r="N1916" s="300"/>
      <c r="O1916" s="298"/>
      <c r="P1916" s="298"/>
      <c r="Q1916" s="298"/>
      <c r="R1916" s="298"/>
      <c r="S1916" s="298"/>
      <c r="T1916" s="298"/>
      <c r="U1916" s="298"/>
      <c r="V1916" s="298"/>
      <c r="W1916" s="298"/>
      <c r="X1916" s="298"/>
      <c r="Y1916" s="298"/>
      <c r="Z1916" s="298"/>
      <c r="AA1916" s="298"/>
      <c r="AB1916" s="298"/>
      <c r="AC1916" s="298"/>
      <c r="AD1916" s="298"/>
      <c r="AE1916" s="298"/>
      <c r="AF1916" s="298"/>
      <c r="AG1916" s="298"/>
      <c r="AH1916" s="298"/>
      <c r="AI1916" s="298"/>
      <c r="AJ1916" s="298"/>
    </row>
    <row r="1917" spans="1:36" s="5" customFormat="1" ht="78.75" x14ac:dyDescent="0.25">
      <c r="A1917" s="42" t="s">
        <v>673</v>
      </c>
      <c r="B1917" s="100" t="s">
        <v>896</v>
      </c>
      <c r="C1917" s="100" t="s">
        <v>616</v>
      </c>
      <c r="D1917" s="264">
        <v>3179.71</v>
      </c>
      <c r="E1917" s="154"/>
      <c r="F1917" s="296"/>
      <c r="G1917" s="297"/>
      <c r="H1917" s="297"/>
      <c r="I1917" s="221"/>
      <c r="J1917" s="296"/>
      <c r="K1917" s="298"/>
      <c r="L1917" s="298"/>
      <c r="M1917" s="298"/>
      <c r="N1917" s="300"/>
      <c r="O1917" s="298"/>
      <c r="P1917" s="298"/>
      <c r="Q1917" s="298"/>
      <c r="R1917" s="298"/>
      <c r="S1917" s="298"/>
      <c r="T1917" s="298"/>
      <c r="U1917" s="298"/>
      <c r="V1917" s="298"/>
      <c r="W1917" s="298"/>
      <c r="X1917" s="298"/>
      <c r="Y1917" s="298"/>
      <c r="Z1917" s="298"/>
      <c r="AA1917" s="298"/>
      <c r="AB1917" s="298"/>
      <c r="AC1917" s="298"/>
      <c r="AD1917" s="298"/>
      <c r="AE1917" s="298"/>
      <c r="AF1917" s="298"/>
      <c r="AG1917" s="298"/>
      <c r="AH1917" s="298"/>
      <c r="AI1917" s="298"/>
      <c r="AJ1917" s="298"/>
    </row>
    <row r="1918" spans="1:36" s="61" customFormat="1" ht="47.25" x14ac:dyDescent="0.25">
      <c r="A1918" s="146" t="s">
        <v>898</v>
      </c>
      <c r="B1918" s="101" t="s">
        <v>897</v>
      </c>
      <c r="C1918" s="96"/>
      <c r="D1918" s="239">
        <f>D1919</f>
        <v>3936</v>
      </c>
      <c r="E1918" s="153"/>
      <c r="F1918" s="371"/>
      <c r="G1918" s="368"/>
      <c r="H1918" s="368"/>
      <c r="I1918" s="372"/>
      <c r="J1918" s="305"/>
      <c r="K1918" s="308"/>
      <c r="L1918" s="308"/>
      <c r="M1918" s="369"/>
      <c r="N1918" s="370"/>
      <c r="O1918" s="369"/>
      <c r="P1918" s="369"/>
      <c r="Q1918" s="369"/>
      <c r="R1918" s="369"/>
      <c r="S1918" s="369"/>
      <c r="T1918" s="369"/>
      <c r="U1918" s="369"/>
      <c r="V1918" s="369"/>
      <c r="W1918" s="369"/>
      <c r="X1918" s="369"/>
      <c r="Y1918" s="369"/>
      <c r="Z1918" s="369"/>
      <c r="AA1918" s="369"/>
      <c r="AB1918" s="369"/>
      <c r="AC1918" s="369"/>
      <c r="AD1918" s="369"/>
      <c r="AE1918" s="369"/>
      <c r="AF1918" s="369"/>
      <c r="AG1918" s="369"/>
      <c r="AH1918" s="369"/>
      <c r="AI1918" s="369"/>
      <c r="AJ1918" s="369"/>
    </row>
    <row r="1919" spans="1:36" s="5" customFormat="1" ht="15.75" x14ac:dyDescent="0.25">
      <c r="A1919" s="17" t="s">
        <v>13</v>
      </c>
      <c r="B1919" s="100" t="s">
        <v>897</v>
      </c>
      <c r="C1919" s="100" t="s">
        <v>14</v>
      </c>
      <c r="D1919" s="264">
        <f>D1920</f>
        <v>3936</v>
      </c>
      <c r="E1919" s="154"/>
      <c r="F1919" s="296"/>
      <c r="G1919" s="297"/>
      <c r="H1919" s="297"/>
      <c r="I1919" s="221"/>
      <c r="J1919" s="296"/>
      <c r="K1919" s="298"/>
      <c r="L1919" s="298"/>
      <c r="M1919" s="298"/>
      <c r="N1919" s="300"/>
      <c r="O1919" s="298"/>
      <c r="P1919" s="298"/>
      <c r="Q1919" s="298"/>
      <c r="R1919" s="298"/>
      <c r="S1919" s="298"/>
      <c r="T1919" s="298"/>
      <c r="U1919" s="298"/>
      <c r="V1919" s="298"/>
      <c r="W1919" s="298"/>
      <c r="X1919" s="298"/>
      <c r="Y1919" s="298"/>
      <c r="Z1919" s="298"/>
      <c r="AA1919" s="298"/>
      <c r="AB1919" s="298"/>
      <c r="AC1919" s="298"/>
      <c r="AD1919" s="298"/>
      <c r="AE1919" s="298"/>
      <c r="AF1919" s="298"/>
      <c r="AG1919" s="298"/>
      <c r="AH1919" s="298"/>
      <c r="AI1919" s="298"/>
      <c r="AJ1919" s="298"/>
    </row>
    <row r="1920" spans="1:36" s="5" customFormat="1" ht="47.25" x14ac:dyDescent="0.25">
      <c r="A1920" s="42" t="s">
        <v>357</v>
      </c>
      <c r="B1920" s="100" t="s">
        <v>897</v>
      </c>
      <c r="C1920" s="100" t="s">
        <v>12</v>
      </c>
      <c r="D1920" s="264">
        <f>D1921</f>
        <v>3936</v>
      </c>
      <c r="E1920" s="154"/>
      <c r="F1920" s="296"/>
      <c r="G1920" s="297"/>
      <c r="H1920" s="297"/>
      <c r="I1920" s="221"/>
      <c r="J1920" s="296"/>
      <c r="K1920" s="298"/>
      <c r="L1920" s="298"/>
      <c r="M1920" s="298"/>
      <c r="N1920" s="300"/>
      <c r="O1920" s="298"/>
      <c r="P1920" s="298"/>
      <c r="Q1920" s="298"/>
      <c r="R1920" s="298"/>
      <c r="S1920" s="298"/>
      <c r="T1920" s="298"/>
      <c r="U1920" s="298"/>
      <c r="V1920" s="298"/>
      <c r="W1920" s="298"/>
      <c r="X1920" s="298"/>
      <c r="Y1920" s="298"/>
      <c r="Z1920" s="298"/>
      <c r="AA1920" s="298"/>
      <c r="AB1920" s="298"/>
      <c r="AC1920" s="298"/>
      <c r="AD1920" s="298"/>
      <c r="AE1920" s="298"/>
      <c r="AF1920" s="298"/>
      <c r="AG1920" s="298"/>
      <c r="AH1920" s="298"/>
      <c r="AI1920" s="298"/>
      <c r="AJ1920" s="298"/>
    </row>
    <row r="1921" spans="1:16375" s="5" customFormat="1" ht="47.25" x14ac:dyDescent="0.25">
      <c r="A1921" s="199" t="s">
        <v>612</v>
      </c>
      <c r="B1921" s="100" t="s">
        <v>897</v>
      </c>
      <c r="C1921" s="100" t="s">
        <v>617</v>
      </c>
      <c r="D1921" s="264">
        <v>3936</v>
      </c>
      <c r="E1921" s="154"/>
      <c r="F1921" s="296"/>
      <c r="G1921" s="297"/>
      <c r="H1921" s="297"/>
      <c r="I1921" s="221"/>
      <c r="J1921" s="296"/>
      <c r="K1921" s="298"/>
      <c r="L1921" s="298"/>
      <c r="M1921" s="298"/>
      <c r="N1921" s="300"/>
      <c r="O1921" s="298"/>
      <c r="P1921" s="298"/>
      <c r="Q1921" s="298"/>
      <c r="R1921" s="298"/>
      <c r="S1921" s="298"/>
      <c r="T1921" s="298"/>
      <c r="U1921" s="298"/>
      <c r="V1921" s="298"/>
      <c r="W1921" s="298"/>
      <c r="X1921" s="298"/>
      <c r="Y1921" s="298"/>
      <c r="Z1921" s="298"/>
      <c r="AA1921" s="298"/>
      <c r="AB1921" s="298"/>
      <c r="AC1921" s="298"/>
      <c r="AD1921" s="298"/>
      <c r="AE1921" s="298"/>
      <c r="AF1921" s="298"/>
      <c r="AG1921" s="298"/>
      <c r="AH1921" s="298"/>
      <c r="AI1921" s="298"/>
      <c r="AJ1921" s="298"/>
    </row>
    <row r="1922" spans="1:16375" s="61" customFormat="1" ht="27.75" customHeight="1" x14ac:dyDescent="0.25">
      <c r="A1922" s="146" t="s">
        <v>1014</v>
      </c>
      <c r="B1922" s="101" t="s">
        <v>899</v>
      </c>
      <c r="C1922" s="96"/>
      <c r="D1922" s="239">
        <f>D1923</f>
        <v>2000</v>
      </c>
      <c r="E1922" s="153"/>
      <c r="F1922" s="371"/>
      <c r="G1922" s="368"/>
      <c r="H1922" s="368"/>
      <c r="I1922" s="372"/>
      <c r="J1922" s="305"/>
      <c r="K1922" s="308"/>
      <c r="L1922" s="308"/>
      <c r="M1922" s="369"/>
      <c r="N1922" s="370"/>
      <c r="O1922" s="369"/>
      <c r="P1922" s="369"/>
      <c r="Q1922" s="369"/>
      <c r="R1922" s="369"/>
      <c r="S1922" s="369"/>
      <c r="T1922" s="369"/>
      <c r="U1922" s="369"/>
      <c r="V1922" s="369"/>
      <c r="W1922" s="369"/>
      <c r="X1922" s="369"/>
      <c r="Y1922" s="369"/>
      <c r="Z1922" s="369"/>
      <c r="AA1922" s="369"/>
      <c r="AB1922" s="369"/>
      <c r="AC1922" s="369"/>
      <c r="AD1922" s="369"/>
      <c r="AE1922" s="369"/>
      <c r="AF1922" s="369"/>
      <c r="AG1922" s="369"/>
      <c r="AH1922" s="369"/>
      <c r="AI1922" s="369"/>
      <c r="AJ1922" s="369"/>
    </row>
    <row r="1923" spans="1:16375" s="5" customFormat="1" ht="31.5" x14ac:dyDescent="0.2">
      <c r="A1923" s="187" t="s">
        <v>532</v>
      </c>
      <c r="B1923" s="100" t="s">
        <v>899</v>
      </c>
      <c r="C1923" s="91" t="s">
        <v>15</v>
      </c>
      <c r="D1923" s="264">
        <f>D1924</f>
        <v>2000</v>
      </c>
      <c r="E1923" s="154"/>
      <c r="F1923" s="296"/>
      <c r="G1923" s="297"/>
      <c r="H1923" s="297"/>
      <c r="I1923" s="221"/>
      <c r="J1923" s="296"/>
      <c r="K1923" s="298"/>
      <c r="L1923" s="298"/>
      <c r="M1923" s="298"/>
      <c r="N1923" s="300"/>
      <c r="O1923" s="298"/>
      <c r="P1923" s="298"/>
      <c r="Q1923" s="298"/>
      <c r="R1923" s="298"/>
      <c r="S1923" s="298"/>
      <c r="T1923" s="298"/>
      <c r="U1923" s="298"/>
      <c r="V1923" s="298"/>
      <c r="W1923" s="298"/>
      <c r="X1923" s="298"/>
      <c r="Y1923" s="298"/>
      <c r="Z1923" s="298"/>
      <c r="AA1923" s="298"/>
      <c r="AB1923" s="298"/>
      <c r="AC1923" s="298"/>
      <c r="AD1923" s="298"/>
      <c r="AE1923" s="298"/>
      <c r="AF1923" s="298"/>
      <c r="AG1923" s="298"/>
      <c r="AH1923" s="298"/>
      <c r="AI1923" s="298"/>
      <c r="AJ1923" s="298"/>
    </row>
    <row r="1924" spans="1:16375" s="5" customFormat="1" ht="31.5" x14ac:dyDescent="0.2">
      <c r="A1924" s="187" t="s">
        <v>17</v>
      </c>
      <c r="B1924" s="100" t="s">
        <v>899</v>
      </c>
      <c r="C1924" s="91" t="s">
        <v>16</v>
      </c>
      <c r="D1924" s="264">
        <f>D1925</f>
        <v>2000</v>
      </c>
      <c r="E1924" s="154"/>
      <c r="F1924" s="296"/>
      <c r="G1924" s="297"/>
      <c r="H1924" s="297"/>
      <c r="I1924" s="221"/>
      <c r="J1924" s="296"/>
      <c r="K1924" s="298"/>
      <c r="L1924" s="298"/>
      <c r="M1924" s="298"/>
      <c r="N1924" s="300"/>
      <c r="O1924" s="298"/>
      <c r="P1924" s="298"/>
      <c r="Q1924" s="298"/>
      <c r="R1924" s="298"/>
      <c r="S1924" s="298"/>
      <c r="T1924" s="298"/>
      <c r="U1924" s="298"/>
      <c r="V1924" s="298"/>
      <c r="W1924" s="298"/>
      <c r="X1924" s="298"/>
      <c r="Y1924" s="298"/>
      <c r="Z1924" s="298"/>
      <c r="AA1924" s="298"/>
      <c r="AB1924" s="298"/>
      <c r="AC1924" s="298"/>
      <c r="AD1924" s="298"/>
      <c r="AE1924" s="298"/>
      <c r="AF1924" s="298"/>
      <c r="AG1924" s="298"/>
      <c r="AH1924" s="298"/>
      <c r="AI1924" s="298"/>
      <c r="AJ1924" s="298"/>
    </row>
    <row r="1925" spans="1:16375" s="57" customFormat="1" ht="15.75" x14ac:dyDescent="0.2">
      <c r="A1925" s="187" t="s">
        <v>801</v>
      </c>
      <c r="B1925" s="100" t="s">
        <v>899</v>
      </c>
      <c r="C1925" s="100" t="s">
        <v>78</v>
      </c>
      <c r="D1925" s="259">
        <v>2000</v>
      </c>
      <c r="E1925" s="154"/>
      <c r="F1925" s="363"/>
      <c r="G1925" s="331"/>
      <c r="H1925" s="331"/>
      <c r="I1925" s="364"/>
      <c r="J1925" s="296"/>
      <c r="K1925" s="298"/>
      <c r="L1925" s="298"/>
      <c r="M1925" s="332"/>
      <c r="N1925" s="333"/>
      <c r="O1925" s="332"/>
      <c r="P1925" s="332"/>
      <c r="Q1925" s="332"/>
      <c r="R1925" s="332"/>
      <c r="S1925" s="332"/>
      <c r="T1925" s="332"/>
      <c r="U1925" s="332"/>
      <c r="V1925" s="332"/>
      <c r="W1925" s="332"/>
      <c r="X1925" s="332"/>
      <c r="Y1925" s="332"/>
      <c r="Z1925" s="332"/>
      <c r="AA1925" s="332"/>
      <c r="AB1925" s="332"/>
      <c r="AC1925" s="332"/>
      <c r="AD1925" s="332"/>
      <c r="AE1925" s="332"/>
      <c r="AF1925" s="332"/>
      <c r="AG1925" s="332"/>
      <c r="AH1925" s="332"/>
      <c r="AI1925" s="332"/>
      <c r="AJ1925" s="332"/>
    </row>
    <row r="1926" spans="1:16375" s="61" customFormat="1" ht="31.5" x14ac:dyDescent="0.25">
      <c r="A1926" s="146" t="s">
        <v>672</v>
      </c>
      <c r="B1926" s="101" t="s">
        <v>900</v>
      </c>
      <c r="C1926" s="96"/>
      <c r="D1926" s="239">
        <f>D1927</f>
        <v>7230</v>
      </c>
      <c r="E1926" s="153"/>
      <c r="F1926" s="371"/>
      <c r="G1926" s="368"/>
      <c r="H1926" s="368"/>
      <c r="I1926" s="372"/>
      <c r="J1926" s="305"/>
      <c r="K1926" s="308"/>
      <c r="L1926" s="308"/>
      <c r="M1926" s="369"/>
      <c r="N1926" s="370"/>
      <c r="O1926" s="369"/>
      <c r="P1926" s="369"/>
      <c r="Q1926" s="369"/>
      <c r="R1926" s="369"/>
      <c r="S1926" s="369"/>
      <c r="T1926" s="369"/>
      <c r="U1926" s="369"/>
      <c r="V1926" s="369"/>
      <c r="W1926" s="369"/>
      <c r="X1926" s="369"/>
      <c r="Y1926" s="369"/>
      <c r="Z1926" s="369"/>
      <c r="AA1926" s="369"/>
      <c r="AB1926" s="369"/>
      <c r="AC1926" s="369"/>
      <c r="AD1926" s="369"/>
      <c r="AE1926" s="369"/>
      <c r="AF1926" s="369"/>
      <c r="AG1926" s="369"/>
      <c r="AH1926" s="369"/>
      <c r="AI1926" s="369"/>
      <c r="AJ1926" s="369"/>
    </row>
    <row r="1927" spans="1:16375" s="5" customFormat="1" ht="15.75" x14ac:dyDescent="0.25">
      <c r="A1927" s="17" t="s">
        <v>13</v>
      </c>
      <c r="B1927" s="100" t="s">
        <v>900</v>
      </c>
      <c r="C1927" s="100" t="s">
        <v>14</v>
      </c>
      <c r="D1927" s="264">
        <f>D1928</f>
        <v>7230</v>
      </c>
      <c r="E1927" s="154"/>
      <c r="F1927" s="296"/>
      <c r="G1927" s="297"/>
      <c r="H1927" s="297"/>
      <c r="I1927" s="221"/>
      <c r="J1927" s="296"/>
      <c r="K1927" s="298"/>
      <c r="L1927" s="298"/>
      <c r="M1927" s="298"/>
      <c r="N1927" s="300"/>
      <c r="O1927" s="298"/>
      <c r="P1927" s="298"/>
      <c r="Q1927" s="298"/>
      <c r="R1927" s="298"/>
      <c r="S1927" s="298"/>
      <c r="T1927" s="298"/>
      <c r="U1927" s="298"/>
      <c r="V1927" s="298"/>
      <c r="W1927" s="298"/>
      <c r="X1927" s="298"/>
      <c r="Y1927" s="298"/>
      <c r="Z1927" s="298"/>
      <c r="AA1927" s="298"/>
      <c r="AB1927" s="298"/>
      <c r="AC1927" s="298"/>
      <c r="AD1927" s="298"/>
      <c r="AE1927" s="298"/>
      <c r="AF1927" s="298"/>
      <c r="AG1927" s="298"/>
      <c r="AH1927" s="298"/>
      <c r="AI1927" s="298"/>
      <c r="AJ1927" s="298"/>
    </row>
    <row r="1928" spans="1:16375" s="5" customFormat="1" ht="47.25" x14ac:dyDescent="0.25">
      <c r="A1928" s="42" t="s">
        <v>357</v>
      </c>
      <c r="B1928" s="100" t="s">
        <v>900</v>
      </c>
      <c r="C1928" s="100" t="s">
        <v>12</v>
      </c>
      <c r="D1928" s="264">
        <f>D1929</f>
        <v>7230</v>
      </c>
      <c r="E1928" s="154"/>
      <c r="F1928" s="296"/>
      <c r="G1928" s="297"/>
      <c r="H1928" s="297"/>
      <c r="I1928" s="221"/>
      <c r="J1928" s="296"/>
      <c r="K1928" s="298"/>
      <c r="L1928" s="298"/>
      <c r="M1928" s="298"/>
      <c r="N1928" s="300"/>
      <c r="O1928" s="298"/>
      <c r="P1928" s="298"/>
      <c r="Q1928" s="298"/>
      <c r="R1928" s="298"/>
      <c r="S1928" s="298"/>
      <c r="T1928" s="298"/>
      <c r="U1928" s="298"/>
      <c r="V1928" s="298"/>
      <c r="W1928" s="298"/>
      <c r="X1928" s="298"/>
      <c r="Y1928" s="298"/>
      <c r="Z1928" s="298"/>
      <c r="AA1928" s="298"/>
      <c r="AB1928" s="298"/>
      <c r="AC1928" s="298"/>
      <c r="AD1928" s="298"/>
      <c r="AE1928" s="298"/>
      <c r="AF1928" s="298"/>
      <c r="AG1928" s="298"/>
      <c r="AH1928" s="298"/>
      <c r="AI1928" s="298"/>
      <c r="AJ1928" s="298"/>
    </row>
    <row r="1929" spans="1:16375" s="5" customFormat="1" ht="47.25" x14ac:dyDescent="0.25">
      <c r="A1929" s="199" t="s">
        <v>612</v>
      </c>
      <c r="B1929" s="100" t="s">
        <v>900</v>
      </c>
      <c r="C1929" s="100" t="s">
        <v>617</v>
      </c>
      <c r="D1929" s="264">
        <v>7230</v>
      </c>
      <c r="E1929" s="154"/>
      <c r="F1929" s="296"/>
      <c r="G1929" s="297"/>
      <c r="H1929" s="297"/>
      <c r="I1929" s="221"/>
      <c r="J1929" s="296"/>
      <c r="K1929" s="298"/>
      <c r="L1929" s="298"/>
      <c r="M1929" s="298"/>
      <c r="N1929" s="300"/>
      <c r="O1929" s="298"/>
      <c r="P1929" s="298"/>
      <c r="Q1929" s="298"/>
      <c r="R1929" s="298"/>
      <c r="S1929" s="298"/>
      <c r="T1929" s="298"/>
      <c r="U1929" s="298"/>
      <c r="V1929" s="298"/>
      <c r="W1929" s="298"/>
      <c r="X1929" s="298"/>
      <c r="Y1929" s="298"/>
      <c r="Z1929" s="298"/>
      <c r="AA1929" s="298"/>
      <c r="AB1929" s="298"/>
      <c r="AC1929" s="298"/>
      <c r="AD1929" s="298"/>
      <c r="AE1929" s="298"/>
      <c r="AF1929" s="298"/>
      <c r="AG1929" s="298"/>
      <c r="AH1929" s="298"/>
      <c r="AI1929" s="298"/>
      <c r="AJ1929" s="298"/>
    </row>
    <row r="1930" spans="1:16375" s="5" customFormat="1" ht="31.5" x14ac:dyDescent="0.2">
      <c r="A1930" s="193" t="s">
        <v>1097</v>
      </c>
      <c r="B1930" s="101" t="s">
        <v>1098</v>
      </c>
      <c r="C1930" s="98"/>
      <c r="D1930" s="272">
        <f>D1931</f>
        <v>30668.639999999999</v>
      </c>
      <c r="E1930" s="154"/>
      <c r="F1930" s="296"/>
      <c r="G1930" s="297"/>
      <c r="H1930" s="297"/>
      <c r="I1930" s="221"/>
      <c r="J1930" s="296"/>
      <c r="K1930" s="298"/>
      <c r="L1930" s="298"/>
      <c r="M1930" s="298"/>
      <c r="N1930" s="300"/>
      <c r="O1930" s="298"/>
      <c r="P1930" s="298"/>
      <c r="Q1930" s="298"/>
      <c r="R1930" s="298"/>
      <c r="S1930" s="298"/>
      <c r="T1930" s="298"/>
      <c r="U1930" s="298"/>
      <c r="V1930" s="298"/>
      <c r="W1930" s="298"/>
      <c r="X1930" s="298"/>
      <c r="Y1930" s="298"/>
      <c r="Z1930" s="298"/>
      <c r="AA1930" s="298"/>
      <c r="AB1930" s="298"/>
      <c r="AC1930" s="298"/>
      <c r="AD1930" s="298"/>
      <c r="AE1930" s="298"/>
      <c r="AF1930" s="298"/>
      <c r="AG1930" s="298"/>
      <c r="AH1930" s="298"/>
      <c r="AI1930" s="298"/>
      <c r="AJ1930" s="298"/>
    </row>
    <row r="1931" spans="1:16375" s="5" customFormat="1" ht="15.75" x14ac:dyDescent="0.2">
      <c r="A1931" s="187" t="s">
        <v>13</v>
      </c>
      <c r="B1931" s="100" t="s">
        <v>1098</v>
      </c>
      <c r="C1931" s="100" t="s">
        <v>14</v>
      </c>
      <c r="D1931" s="273">
        <f>D1932</f>
        <v>30668.639999999999</v>
      </c>
      <c r="E1931" s="154"/>
      <c r="F1931" s="296"/>
      <c r="G1931" s="297"/>
      <c r="H1931" s="297"/>
      <c r="I1931" s="221"/>
      <c r="J1931" s="296"/>
      <c r="K1931" s="298"/>
      <c r="L1931" s="298"/>
      <c r="M1931" s="298"/>
      <c r="N1931" s="300"/>
      <c r="O1931" s="298"/>
      <c r="P1931" s="298"/>
      <c r="Q1931" s="298"/>
      <c r="R1931" s="298"/>
      <c r="S1931" s="298"/>
      <c r="T1931" s="298"/>
      <c r="U1931" s="298"/>
      <c r="V1931" s="298"/>
      <c r="W1931" s="298"/>
      <c r="X1931" s="298"/>
      <c r="Y1931" s="298"/>
      <c r="Z1931" s="298"/>
      <c r="AA1931" s="298"/>
      <c r="AB1931" s="298"/>
      <c r="AC1931" s="298"/>
      <c r="AD1931" s="298"/>
      <c r="AE1931" s="298"/>
      <c r="AF1931" s="298"/>
      <c r="AG1931" s="298"/>
      <c r="AH1931" s="298"/>
      <c r="AI1931" s="298"/>
      <c r="AJ1931" s="298"/>
    </row>
    <row r="1932" spans="1:16375" s="5" customFormat="1" ht="47.25" x14ac:dyDescent="0.2">
      <c r="A1932" s="186" t="s">
        <v>357</v>
      </c>
      <c r="B1932" s="100" t="s">
        <v>1098</v>
      </c>
      <c r="C1932" s="100" t="s">
        <v>12</v>
      </c>
      <c r="D1932" s="273">
        <f>D1933</f>
        <v>30668.639999999999</v>
      </c>
      <c r="E1932" s="154"/>
      <c r="F1932" s="296"/>
      <c r="G1932" s="297"/>
      <c r="H1932" s="297"/>
      <c r="I1932" s="221"/>
      <c r="J1932" s="296"/>
      <c r="K1932" s="298"/>
      <c r="L1932" s="298"/>
      <c r="M1932" s="298"/>
      <c r="N1932" s="300"/>
      <c r="O1932" s="298"/>
      <c r="P1932" s="298"/>
      <c r="Q1932" s="298"/>
      <c r="R1932" s="298"/>
      <c r="S1932" s="298"/>
      <c r="T1932" s="298"/>
      <c r="U1932" s="298"/>
      <c r="V1932" s="298"/>
      <c r="W1932" s="298"/>
      <c r="X1932" s="298"/>
      <c r="Y1932" s="298"/>
      <c r="Z1932" s="298"/>
      <c r="AA1932" s="298"/>
      <c r="AB1932" s="298"/>
      <c r="AC1932" s="298"/>
      <c r="AD1932" s="298"/>
      <c r="AE1932" s="298"/>
      <c r="AF1932" s="298"/>
      <c r="AG1932" s="298"/>
      <c r="AH1932" s="298"/>
      <c r="AI1932" s="298"/>
      <c r="AJ1932" s="298"/>
    </row>
    <row r="1933" spans="1:16375" s="5" customFormat="1" ht="47.25" x14ac:dyDescent="0.2">
      <c r="A1933" s="248" t="s">
        <v>612</v>
      </c>
      <c r="B1933" s="100" t="s">
        <v>1098</v>
      </c>
      <c r="C1933" s="100" t="s">
        <v>617</v>
      </c>
      <c r="D1933" s="273">
        <v>30668.639999999999</v>
      </c>
      <c r="E1933" s="154"/>
      <c r="F1933" s="296"/>
      <c r="G1933" s="297"/>
      <c r="H1933" s="297"/>
      <c r="I1933" s="221"/>
      <c r="J1933" s="296"/>
      <c r="K1933" s="298"/>
      <c r="L1933" s="298"/>
      <c r="M1933" s="298"/>
      <c r="N1933" s="300"/>
      <c r="O1933" s="298"/>
      <c r="P1933" s="298"/>
      <c r="Q1933" s="298"/>
      <c r="R1933" s="298"/>
      <c r="S1933" s="298"/>
      <c r="T1933" s="298"/>
      <c r="U1933" s="298"/>
      <c r="V1933" s="298"/>
      <c r="W1933" s="298"/>
      <c r="X1933" s="298"/>
      <c r="Y1933" s="298"/>
      <c r="Z1933" s="298"/>
      <c r="AA1933" s="298"/>
      <c r="AB1933" s="298"/>
      <c r="AC1933" s="298"/>
      <c r="AD1933" s="298"/>
      <c r="AE1933" s="298"/>
      <c r="AF1933" s="298"/>
      <c r="AG1933" s="298"/>
      <c r="AH1933" s="298"/>
      <c r="AI1933" s="298"/>
      <c r="AJ1933" s="298"/>
    </row>
    <row r="1934" spans="1:16375" s="5" customFormat="1" ht="18.75" x14ac:dyDescent="0.3">
      <c r="A1934" s="66" t="s">
        <v>49</v>
      </c>
      <c r="B1934" s="91"/>
      <c r="C1934" s="118"/>
      <c r="D1934" s="284">
        <f>D6+D349+D518+D671+D820+D937+D1034+D1144+D1171+D1369+D1465+D1547+D1566+D1606+D1640+D1697+D1713</f>
        <v>16746542.3872</v>
      </c>
      <c r="E1934" s="168"/>
      <c r="F1934" s="296"/>
      <c r="G1934" s="297"/>
      <c r="H1934" s="297"/>
      <c r="I1934" s="221"/>
      <c r="J1934" s="296"/>
      <c r="K1934" s="298"/>
      <c r="L1934" s="298"/>
      <c r="M1934" s="298"/>
      <c r="N1934" s="300"/>
      <c r="O1934" s="298"/>
      <c r="P1934" s="298"/>
      <c r="Q1934" s="298"/>
      <c r="R1934" s="298"/>
      <c r="S1934" s="298"/>
      <c r="T1934" s="298"/>
      <c r="U1934" s="298"/>
      <c r="V1934" s="298"/>
      <c r="W1934" s="298"/>
      <c r="X1934" s="298"/>
      <c r="Y1934" s="298"/>
      <c r="Z1934" s="298"/>
      <c r="AA1934" s="298"/>
      <c r="AB1934" s="298"/>
      <c r="AC1934" s="298"/>
      <c r="AD1934" s="298"/>
      <c r="AE1934" s="298"/>
      <c r="AF1934" s="298"/>
      <c r="AG1934" s="298"/>
      <c r="AH1934" s="298"/>
      <c r="AI1934" s="298"/>
      <c r="AJ1934" s="298"/>
    </row>
    <row r="1935" spans="1:16375" s="5" customFormat="1" ht="37.5" x14ac:dyDescent="0.3">
      <c r="A1935" s="48" t="s">
        <v>46</v>
      </c>
      <c r="B1935" s="120" t="s">
        <v>178</v>
      </c>
      <c r="C1935" s="118"/>
      <c r="D1935" s="276">
        <f>D1936+D1940+D1954+D1960</f>
        <v>27223</v>
      </c>
      <c r="E1935" s="73"/>
      <c r="F1935" s="289"/>
      <c r="G1935" s="313"/>
      <c r="H1935" s="313"/>
      <c r="I1935" s="314"/>
      <c r="J1935" s="289"/>
      <c r="K1935" s="288"/>
      <c r="L1935" s="288"/>
      <c r="M1935" s="288"/>
      <c r="N1935" s="299"/>
      <c r="O1935" s="288"/>
      <c r="P1935" s="288"/>
      <c r="Q1935" s="288"/>
      <c r="R1935" s="288"/>
      <c r="S1935" s="288"/>
      <c r="T1935" s="288"/>
      <c r="U1935" s="288"/>
      <c r="V1935" s="288"/>
      <c r="W1935" s="288"/>
      <c r="X1935" s="288"/>
      <c r="Y1935" s="288"/>
      <c r="Z1935" s="288"/>
      <c r="AA1935" s="288"/>
      <c r="AB1935" s="288"/>
      <c r="AC1935" s="288"/>
      <c r="AD1935" s="288"/>
      <c r="AE1935" s="288"/>
      <c r="AF1935" s="288"/>
      <c r="AG1935" s="288"/>
      <c r="AH1935" s="288"/>
      <c r="AI1935" s="288"/>
      <c r="AJ1935" s="288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  <c r="AV1935" s="1"/>
      <c r="AW1935" s="1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  <c r="BJ1935" s="1"/>
      <c r="BK1935" s="1"/>
      <c r="BL1935" s="1"/>
      <c r="BM1935" s="1"/>
      <c r="BN1935" s="1"/>
      <c r="BO1935" s="1"/>
      <c r="BP1935" s="1"/>
      <c r="BQ1935" s="1"/>
      <c r="BR1935" s="1"/>
      <c r="BS1935" s="1"/>
      <c r="BT1935" s="1"/>
      <c r="BU1935" s="1"/>
      <c r="BV1935" s="1"/>
      <c r="BW1935" s="1"/>
      <c r="BX1935" s="1"/>
      <c r="BY1935" s="1"/>
      <c r="BZ1935" s="1"/>
      <c r="CA1935" s="1"/>
      <c r="CB1935" s="1"/>
      <c r="CC1935" s="1"/>
      <c r="CD1935" s="1"/>
      <c r="CE1935" s="1"/>
      <c r="CF1935" s="1"/>
      <c r="CG1935" s="1"/>
      <c r="CH1935" s="1"/>
      <c r="CI1935" s="1"/>
      <c r="CJ1935" s="1"/>
      <c r="CK1935" s="1"/>
      <c r="CL1935" s="1"/>
      <c r="CM1935" s="1"/>
      <c r="CN1935" s="1"/>
      <c r="CO1935" s="1"/>
      <c r="CP1935" s="1"/>
      <c r="CQ1935" s="1"/>
      <c r="CR1935" s="1"/>
      <c r="CS1935" s="1"/>
      <c r="CT1935" s="1"/>
      <c r="CU1935" s="1"/>
      <c r="CV1935" s="1"/>
      <c r="CW1935" s="1"/>
      <c r="CX1935" s="1"/>
      <c r="CY1935" s="1"/>
      <c r="CZ1935" s="1"/>
      <c r="DA1935" s="1"/>
      <c r="DB1935" s="1"/>
      <c r="DC1935" s="1"/>
      <c r="DD1935" s="1"/>
      <c r="DE1935" s="1"/>
      <c r="DF1935" s="1"/>
      <c r="DG1935" s="1"/>
      <c r="DH1935" s="1"/>
      <c r="DI1935" s="1"/>
      <c r="DJ1935" s="1"/>
      <c r="DK1935" s="1"/>
      <c r="DL1935" s="1"/>
      <c r="DM1935" s="1"/>
      <c r="DN1935" s="1"/>
      <c r="DO1935" s="1"/>
      <c r="DP1935" s="1"/>
      <c r="DQ1935" s="1"/>
      <c r="DR1935" s="1"/>
      <c r="DS1935" s="1"/>
      <c r="DT1935" s="1"/>
      <c r="DU1935" s="1"/>
      <c r="DV1935" s="1"/>
      <c r="DW1935" s="1"/>
      <c r="DX1935" s="1"/>
      <c r="DY1935" s="1"/>
      <c r="DZ1935" s="1"/>
      <c r="EA1935" s="1"/>
      <c r="EB1935" s="1"/>
      <c r="EC1935" s="1"/>
      <c r="ED1935" s="1"/>
      <c r="EE1935" s="1"/>
      <c r="EF1935" s="1"/>
      <c r="EG1935" s="1"/>
      <c r="EH1935" s="1"/>
      <c r="EI1935" s="1"/>
      <c r="EJ1935" s="1"/>
      <c r="EK1935" s="1"/>
      <c r="EL1935" s="1"/>
      <c r="EM1935" s="1"/>
      <c r="EN1935" s="1"/>
      <c r="EO1935" s="1"/>
      <c r="EP1935" s="1"/>
      <c r="EQ1935" s="1"/>
      <c r="ER1935" s="1"/>
      <c r="ES1935" s="1"/>
      <c r="ET1935" s="1"/>
      <c r="EU1935" s="1"/>
      <c r="EV1935" s="1"/>
      <c r="EW1935" s="1"/>
      <c r="EX1935" s="1"/>
      <c r="EY1935" s="1"/>
      <c r="EZ1935" s="1"/>
      <c r="FA1935" s="1"/>
      <c r="FB1935" s="1"/>
      <c r="FC1935" s="1"/>
      <c r="FD1935" s="1"/>
      <c r="FE1935" s="1"/>
      <c r="FF1935" s="1"/>
      <c r="FG1935" s="1"/>
      <c r="FH1935" s="1"/>
      <c r="FI1935" s="1"/>
      <c r="FJ1935" s="1"/>
      <c r="FK1935" s="1"/>
      <c r="FL1935" s="1"/>
      <c r="FM1935" s="1"/>
      <c r="FN1935" s="1"/>
      <c r="FO1935" s="1"/>
      <c r="FP1935" s="1"/>
      <c r="FQ1935" s="1"/>
      <c r="FR1935" s="1"/>
      <c r="FS1935" s="1"/>
      <c r="FT1935" s="1"/>
      <c r="FU1935" s="1"/>
      <c r="FV1935" s="1"/>
      <c r="FW1935" s="1"/>
      <c r="FX1935" s="1"/>
      <c r="FY1935" s="1"/>
      <c r="FZ1935" s="1"/>
      <c r="GA1935" s="1"/>
      <c r="GB1935" s="1"/>
      <c r="GC1935" s="1"/>
      <c r="GD1935" s="1"/>
      <c r="GE1935" s="1"/>
      <c r="GF1935" s="1"/>
      <c r="GG1935" s="1"/>
      <c r="GH1935" s="1"/>
      <c r="GI1935" s="1"/>
      <c r="GJ1935" s="1"/>
      <c r="GK1935" s="1"/>
      <c r="GL1935" s="1"/>
      <c r="GM1935" s="1"/>
      <c r="GN1935" s="1"/>
      <c r="GO1935" s="1"/>
      <c r="GP1935" s="1"/>
      <c r="GQ1935" s="1"/>
      <c r="GR1935" s="1"/>
      <c r="GS1935" s="1"/>
      <c r="GT1935" s="1"/>
      <c r="GU1935" s="1"/>
      <c r="GV1935" s="1"/>
      <c r="GW1935" s="1"/>
      <c r="GX1935" s="1"/>
      <c r="GY1935" s="1"/>
      <c r="GZ1935" s="1"/>
      <c r="HA1935" s="1"/>
      <c r="HB1935" s="1"/>
      <c r="HC1935" s="1"/>
      <c r="HD1935" s="1"/>
      <c r="HE1935" s="1"/>
      <c r="HF1935" s="1"/>
      <c r="HG1935" s="1"/>
      <c r="HH1935" s="1"/>
      <c r="HI1935" s="1"/>
      <c r="HJ1935" s="1"/>
      <c r="HK1935" s="1"/>
      <c r="HL1935" s="1"/>
      <c r="HM1935" s="1"/>
      <c r="HN1935" s="1"/>
      <c r="HO1935" s="1"/>
      <c r="HP1935" s="1"/>
      <c r="HQ1935" s="1"/>
      <c r="HR1935" s="1"/>
      <c r="HS1935" s="1"/>
      <c r="HT1935" s="1"/>
      <c r="HU1935" s="1"/>
      <c r="HV1935" s="1"/>
      <c r="HW1935" s="1"/>
      <c r="HX1935" s="1"/>
      <c r="HY1935" s="1"/>
      <c r="HZ1935" s="1"/>
      <c r="IA1935" s="1"/>
      <c r="IB1935" s="1"/>
      <c r="IC1935" s="1"/>
      <c r="ID1935" s="1"/>
      <c r="IE1935" s="1"/>
      <c r="IF1935" s="1"/>
      <c r="IG1935" s="1"/>
      <c r="IH1935" s="1"/>
      <c r="II1935" s="1"/>
      <c r="IJ1935" s="1"/>
      <c r="IK1935" s="1"/>
      <c r="IL1935" s="1"/>
      <c r="IM1935" s="1"/>
      <c r="IN1935" s="1"/>
      <c r="IO1935" s="1"/>
      <c r="IP1935" s="1"/>
      <c r="IQ1935" s="1"/>
      <c r="IR1935" s="1"/>
      <c r="IS1935" s="1"/>
      <c r="IT1935" s="1"/>
      <c r="IU1935" s="1"/>
      <c r="IV1935" s="1"/>
      <c r="IW1935" s="1"/>
      <c r="IX1935" s="1"/>
      <c r="IY1935" s="1"/>
      <c r="IZ1935" s="1"/>
      <c r="JA1935" s="1"/>
      <c r="JB1935" s="1"/>
      <c r="JC1935" s="1"/>
      <c r="JD1935" s="1"/>
      <c r="JE1935" s="1"/>
      <c r="JF1935" s="1"/>
      <c r="JG1935" s="1"/>
      <c r="JH1935" s="1"/>
      <c r="JI1935" s="1"/>
      <c r="JJ1935" s="1"/>
      <c r="JK1935" s="1"/>
      <c r="JL1935" s="1"/>
      <c r="JM1935" s="1"/>
      <c r="JN1935" s="1"/>
      <c r="JO1935" s="1"/>
      <c r="JP1935" s="1"/>
      <c r="JQ1935" s="1"/>
      <c r="JR1935" s="1"/>
      <c r="JS1935" s="1"/>
      <c r="JT1935" s="1"/>
      <c r="JU1935" s="1"/>
      <c r="JV1935" s="1"/>
      <c r="JW1935" s="1"/>
      <c r="JX1935" s="1"/>
      <c r="JY1935" s="1"/>
      <c r="JZ1935" s="1"/>
      <c r="KA1935" s="1"/>
      <c r="KB1935" s="1"/>
      <c r="KC1935" s="1"/>
      <c r="KD1935" s="1"/>
      <c r="KE1935" s="1"/>
      <c r="KF1935" s="1"/>
      <c r="KG1935" s="1"/>
      <c r="KH1935" s="1"/>
      <c r="KI1935" s="1"/>
      <c r="KJ1935" s="1"/>
      <c r="KK1935" s="1"/>
      <c r="KL1935" s="1"/>
      <c r="KM1935" s="1"/>
      <c r="KN1935" s="1"/>
      <c r="KO1935" s="1"/>
      <c r="KP1935" s="1"/>
      <c r="KQ1935" s="1"/>
      <c r="KR1935" s="1"/>
      <c r="KS1935" s="1"/>
      <c r="KT1935" s="1"/>
      <c r="KU1935" s="1"/>
      <c r="KV1935" s="1"/>
      <c r="KW1935" s="1"/>
      <c r="KX1935" s="1"/>
      <c r="KY1935" s="1"/>
      <c r="KZ1935" s="1"/>
      <c r="LA1935" s="1"/>
      <c r="LB1935" s="1"/>
      <c r="LC1935" s="1"/>
      <c r="LD1935" s="1"/>
      <c r="LE1935" s="1"/>
      <c r="LF1935" s="1"/>
      <c r="LG1935" s="1"/>
      <c r="LH1935" s="1"/>
      <c r="LI1935" s="1"/>
      <c r="LJ1935" s="1"/>
      <c r="LK1935" s="1"/>
      <c r="LL1935" s="1"/>
      <c r="LM1935" s="1"/>
      <c r="LN1935" s="1"/>
      <c r="LO1935" s="1"/>
      <c r="LP1935" s="1"/>
      <c r="LQ1935" s="1"/>
      <c r="LR1935" s="1"/>
      <c r="LS1935" s="1"/>
      <c r="LT1935" s="1"/>
      <c r="LU1935" s="1"/>
      <c r="LV1935" s="1"/>
      <c r="LW1935" s="1"/>
      <c r="LX1935" s="1"/>
      <c r="LY1935" s="1"/>
      <c r="LZ1935" s="1"/>
      <c r="MA1935" s="1"/>
      <c r="MB1935" s="1"/>
      <c r="MC1935" s="1"/>
      <c r="MD1935" s="1"/>
      <c r="ME1935" s="1"/>
      <c r="MF1935" s="1"/>
      <c r="MG1935" s="1"/>
      <c r="MH1935" s="1"/>
      <c r="MI1935" s="1"/>
      <c r="MJ1935" s="1"/>
      <c r="MK1935" s="1"/>
      <c r="ML1935" s="1"/>
      <c r="MM1935" s="1"/>
      <c r="MN1935" s="1"/>
      <c r="MO1935" s="1"/>
      <c r="MP1935" s="1"/>
      <c r="MQ1935" s="1"/>
      <c r="MR1935" s="1"/>
      <c r="MS1935" s="1"/>
      <c r="MT1935" s="1"/>
      <c r="MU1935" s="1"/>
      <c r="MV1935" s="1"/>
      <c r="MW1935" s="1"/>
      <c r="MX1935" s="1"/>
      <c r="MY1935" s="1"/>
      <c r="MZ1935" s="1"/>
      <c r="NA1935" s="1"/>
      <c r="NB1935" s="1"/>
      <c r="NC1935" s="1"/>
      <c r="ND1935" s="1"/>
      <c r="NE1935" s="1"/>
      <c r="NF1935" s="1"/>
      <c r="NG1935" s="1"/>
      <c r="NH1935" s="1"/>
      <c r="NI1935" s="1"/>
      <c r="NJ1935" s="1"/>
      <c r="NK1935" s="1"/>
      <c r="NL1935" s="1"/>
      <c r="NM1935" s="1"/>
      <c r="NN1935" s="1"/>
      <c r="NO1935" s="1"/>
      <c r="NP1935" s="1"/>
      <c r="NQ1935" s="1"/>
      <c r="NR1935" s="1"/>
      <c r="NS1935" s="1"/>
      <c r="NT1935" s="1"/>
      <c r="NU1935" s="1"/>
      <c r="NV1935" s="1"/>
      <c r="NW1935" s="1"/>
      <c r="NX1935" s="1"/>
      <c r="NY1935" s="1"/>
      <c r="NZ1935" s="1"/>
      <c r="OA1935" s="1"/>
      <c r="OB1935" s="1"/>
      <c r="OC1935" s="1"/>
      <c r="OD1935" s="1"/>
      <c r="OE1935" s="1"/>
      <c r="OF1935" s="1"/>
      <c r="OG1935" s="1"/>
      <c r="OH1935" s="1"/>
      <c r="OI1935" s="1"/>
      <c r="OJ1935" s="1"/>
      <c r="OK1935" s="1"/>
      <c r="OL1935" s="1"/>
      <c r="OM1935" s="1"/>
      <c r="ON1935" s="1"/>
      <c r="OO1935" s="1"/>
      <c r="OP1935" s="1"/>
      <c r="OQ1935" s="1"/>
      <c r="OR1935" s="1"/>
      <c r="OS1935" s="1"/>
      <c r="OT1935" s="1"/>
      <c r="OU1935" s="1"/>
      <c r="OV1935" s="1"/>
      <c r="OW1935" s="1"/>
      <c r="OX1935" s="1"/>
      <c r="OY1935" s="1"/>
      <c r="OZ1935" s="1"/>
      <c r="PA1935" s="1"/>
      <c r="PB1935" s="1"/>
      <c r="PC1935" s="1"/>
      <c r="PD1935" s="1"/>
      <c r="PE1935" s="1"/>
      <c r="PF1935" s="1"/>
      <c r="PG1935" s="1"/>
      <c r="PH1935" s="1"/>
      <c r="PI1935" s="1"/>
      <c r="PJ1935" s="1"/>
      <c r="PK1935" s="1"/>
      <c r="PL1935" s="1"/>
      <c r="PM1935" s="1"/>
      <c r="PN1935" s="1"/>
      <c r="PO1935" s="1"/>
      <c r="PP1935" s="1"/>
      <c r="PQ1935" s="1"/>
      <c r="PR1935" s="1"/>
      <c r="PS1935" s="1"/>
      <c r="PT1935" s="1"/>
      <c r="PU1935" s="1"/>
      <c r="PV1935" s="1"/>
      <c r="PW1935" s="1"/>
      <c r="PX1935" s="1"/>
      <c r="PY1935" s="1"/>
      <c r="PZ1935" s="1"/>
      <c r="QA1935" s="1"/>
      <c r="QB1935" s="1"/>
      <c r="QC1935" s="1"/>
      <c r="QD1935" s="1"/>
      <c r="QE1935" s="1"/>
      <c r="QF1935" s="1"/>
      <c r="QG1935" s="1"/>
      <c r="QH1935" s="1"/>
      <c r="QI1935" s="1"/>
      <c r="QJ1935" s="1"/>
      <c r="QK1935" s="1"/>
      <c r="QL1935" s="1"/>
      <c r="QM1935" s="1"/>
      <c r="QN1935" s="1"/>
      <c r="QO1935" s="1"/>
      <c r="QP1935" s="1"/>
      <c r="QQ1935" s="1"/>
      <c r="QR1935" s="1"/>
      <c r="QS1935" s="1"/>
      <c r="QT1935" s="1"/>
      <c r="QU1935" s="1"/>
      <c r="QV1935" s="1"/>
      <c r="QW1935" s="1"/>
      <c r="QX1935" s="1"/>
      <c r="QY1935" s="1"/>
      <c r="QZ1935" s="1"/>
      <c r="RA1935" s="1"/>
      <c r="RB1935" s="1"/>
      <c r="RC1935" s="1"/>
      <c r="RD1935" s="1"/>
      <c r="RE1935" s="1"/>
      <c r="RF1935" s="1"/>
      <c r="RG1935" s="1"/>
      <c r="RH1935" s="1"/>
      <c r="RI1935" s="1"/>
      <c r="RJ1935" s="1"/>
      <c r="RK1935" s="1"/>
      <c r="RL1935" s="1"/>
      <c r="RM1935" s="1"/>
      <c r="RN1935" s="1"/>
      <c r="RO1935" s="1"/>
      <c r="RP1935" s="1"/>
      <c r="RQ1935" s="1"/>
      <c r="RR1935" s="1"/>
      <c r="RS1935" s="1"/>
      <c r="RT1935" s="1"/>
      <c r="RU1935" s="1"/>
      <c r="RV1935" s="1"/>
      <c r="RW1935" s="1"/>
      <c r="RX1935" s="1"/>
      <c r="RY1935" s="1"/>
      <c r="RZ1935" s="1"/>
      <c r="SA1935" s="1"/>
      <c r="SB1935" s="1"/>
      <c r="SC1935" s="1"/>
      <c r="SD1935" s="1"/>
      <c r="SE1935" s="1"/>
      <c r="SF1935" s="1"/>
      <c r="SG1935" s="1"/>
      <c r="SH1935" s="1"/>
      <c r="SI1935" s="1"/>
      <c r="SJ1935" s="1"/>
      <c r="SK1935" s="1"/>
      <c r="SL1935" s="1"/>
      <c r="SM1935" s="1"/>
      <c r="SN1935" s="1"/>
      <c r="SO1935" s="1"/>
      <c r="SP1935" s="1"/>
      <c r="SQ1935" s="1"/>
      <c r="SR1935" s="1"/>
      <c r="SS1935" s="1"/>
      <c r="ST1935" s="1"/>
      <c r="SU1935" s="1"/>
      <c r="SV1935" s="1"/>
      <c r="SW1935" s="1"/>
      <c r="SX1935" s="1"/>
      <c r="SY1935" s="1"/>
      <c r="SZ1935" s="1"/>
      <c r="TA1935" s="1"/>
      <c r="TB1935" s="1"/>
      <c r="TC1935" s="1"/>
      <c r="TD1935" s="1"/>
      <c r="TE1935" s="1"/>
      <c r="TF1935" s="1"/>
      <c r="TG1935" s="1"/>
      <c r="TH1935" s="1"/>
      <c r="TI1935" s="1"/>
      <c r="TJ1935" s="1"/>
      <c r="TK1935" s="1"/>
      <c r="TL1935" s="1"/>
      <c r="TM1935" s="1"/>
      <c r="TN1935" s="1"/>
      <c r="TO1935" s="1"/>
      <c r="TP1935" s="1"/>
      <c r="TQ1935" s="1"/>
      <c r="TR1935" s="1"/>
      <c r="TS1935" s="1"/>
      <c r="TT1935" s="1"/>
      <c r="TU1935" s="1"/>
      <c r="TV1935" s="1"/>
      <c r="TW1935" s="1"/>
      <c r="TX1935" s="1"/>
      <c r="TY1935" s="1"/>
      <c r="TZ1935" s="1"/>
      <c r="UA1935" s="1"/>
      <c r="UB1935" s="1"/>
      <c r="UC1935" s="1"/>
      <c r="UD1935" s="1"/>
      <c r="UE1935" s="1"/>
      <c r="UF1935" s="1"/>
      <c r="UG1935" s="1"/>
      <c r="UH1935" s="1"/>
      <c r="UI1935" s="1"/>
      <c r="UJ1935" s="1"/>
      <c r="UK1935" s="1"/>
      <c r="UL1935" s="1"/>
      <c r="UM1935" s="1"/>
      <c r="UN1935" s="1"/>
      <c r="UO1935" s="1"/>
      <c r="UP1935" s="1"/>
      <c r="UQ1935" s="1"/>
      <c r="UR1935" s="1"/>
      <c r="US1935" s="1"/>
      <c r="UT1935" s="1"/>
      <c r="UU1935" s="1"/>
      <c r="UV1935" s="1"/>
      <c r="UW1935" s="1"/>
      <c r="UX1935" s="1"/>
      <c r="UY1935" s="1"/>
      <c r="UZ1935" s="1"/>
      <c r="VA1935" s="1"/>
      <c r="VB1935" s="1"/>
      <c r="VC1935" s="1"/>
      <c r="VD1935" s="1"/>
      <c r="VE1935" s="1"/>
      <c r="VF1935" s="1"/>
      <c r="VG1935" s="1"/>
      <c r="VH1935" s="1"/>
      <c r="VI1935" s="1"/>
      <c r="VJ1935" s="1"/>
      <c r="VK1935" s="1"/>
      <c r="VL1935" s="1"/>
      <c r="VM1935" s="1"/>
      <c r="VN1935" s="1"/>
      <c r="VO1935" s="1"/>
      <c r="VP1935" s="1"/>
      <c r="VQ1935" s="1"/>
      <c r="VR1935" s="1"/>
      <c r="VS1935" s="1"/>
      <c r="VT1935" s="1"/>
      <c r="VU1935" s="1"/>
      <c r="VV1935" s="1"/>
      <c r="VW1935" s="1"/>
      <c r="VX1935" s="1"/>
      <c r="VY1935" s="1"/>
      <c r="VZ1935" s="1"/>
      <c r="WA1935" s="1"/>
      <c r="WB1935" s="1"/>
      <c r="WC1935" s="1"/>
      <c r="WD1935" s="1"/>
      <c r="WE1935" s="1"/>
      <c r="WF1935" s="1"/>
      <c r="WG1935" s="1"/>
      <c r="WH1935" s="1"/>
      <c r="WI1935" s="1"/>
      <c r="WJ1935" s="1"/>
      <c r="WK1935" s="1"/>
      <c r="WL1935" s="1"/>
      <c r="WM1935" s="1"/>
      <c r="WN1935" s="1"/>
      <c r="WO1935" s="1"/>
      <c r="WP1935" s="1"/>
      <c r="WQ1935" s="1"/>
      <c r="WR1935" s="1"/>
      <c r="WS1935" s="1"/>
      <c r="WT1935" s="1"/>
      <c r="WU1935" s="1"/>
      <c r="WV1935" s="1"/>
      <c r="WW1935" s="1"/>
      <c r="WX1935" s="1"/>
      <c r="WY1935" s="1"/>
      <c r="WZ1935" s="1"/>
      <c r="XA1935" s="1"/>
      <c r="XB1935" s="1"/>
      <c r="XC1935" s="1"/>
      <c r="XD1935" s="1"/>
      <c r="XE1935" s="1"/>
      <c r="XF1935" s="1"/>
      <c r="XG1935" s="1"/>
      <c r="XH1935" s="1"/>
      <c r="XI1935" s="1"/>
      <c r="XJ1935" s="1"/>
      <c r="XK1935" s="1"/>
      <c r="XL1935" s="1"/>
      <c r="XM1935" s="1"/>
      <c r="XN1935" s="1"/>
      <c r="XO1935" s="1"/>
      <c r="XP1935" s="1"/>
      <c r="XQ1935" s="1"/>
      <c r="XR1935" s="1"/>
      <c r="XS1935" s="1"/>
      <c r="XT1935" s="1"/>
      <c r="XU1935" s="1"/>
      <c r="XV1935" s="1"/>
      <c r="XW1935" s="1"/>
      <c r="XX1935" s="1"/>
      <c r="XY1935" s="1"/>
      <c r="XZ1935" s="1"/>
      <c r="YA1935" s="1"/>
      <c r="YB1935" s="1"/>
      <c r="YC1935" s="1"/>
      <c r="YD1935" s="1"/>
      <c r="YE1935" s="1"/>
      <c r="YF1935" s="1"/>
      <c r="YG1935" s="1"/>
      <c r="YH1935" s="1"/>
      <c r="YI1935" s="1"/>
      <c r="YJ1935" s="1"/>
      <c r="YK1935" s="1"/>
      <c r="YL1935" s="1"/>
      <c r="YM1935" s="1"/>
      <c r="YN1935" s="1"/>
      <c r="YO1935" s="1"/>
      <c r="YP1935" s="1"/>
      <c r="YQ1935" s="1"/>
      <c r="YR1935" s="1"/>
      <c r="YS1935" s="1"/>
      <c r="YT1935" s="1"/>
      <c r="YU1935" s="1"/>
      <c r="YV1935" s="1"/>
      <c r="YW1935" s="1"/>
      <c r="YX1935" s="1"/>
      <c r="YY1935" s="1"/>
      <c r="YZ1935" s="1"/>
      <c r="ZA1935" s="1"/>
      <c r="ZB1935" s="1"/>
      <c r="ZC1935" s="1"/>
      <c r="ZD1935" s="1"/>
      <c r="ZE1935" s="1"/>
      <c r="ZF1935" s="1"/>
      <c r="ZG1935" s="1"/>
      <c r="ZH1935" s="1"/>
      <c r="ZI1935" s="1"/>
      <c r="ZJ1935" s="1"/>
      <c r="ZK1935" s="1"/>
      <c r="ZL1935" s="1"/>
      <c r="ZM1935" s="1"/>
      <c r="ZN1935" s="1"/>
      <c r="ZO1935" s="1"/>
      <c r="ZP1935" s="1"/>
      <c r="ZQ1935" s="1"/>
      <c r="ZR1935" s="1"/>
      <c r="ZS1935" s="1"/>
      <c r="ZT1935" s="1"/>
      <c r="ZU1935" s="1"/>
      <c r="ZV1935" s="1"/>
      <c r="ZW1935" s="1"/>
      <c r="ZX1935" s="1"/>
      <c r="ZY1935" s="1"/>
      <c r="ZZ1935" s="1"/>
      <c r="AAA1935" s="1"/>
      <c r="AAB1935" s="1"/>
      <c r="AAC1935" s="1"/>
      <c r="AAD1935" s="1"/>
      <c r="AAE1935" s="1"/>
      <c r="AAF1935" s="1"/>
      <c r="AAG1935" s="1"/>
      <c r="AAH1935" s="1"/>
      <c r="AAI1935" s="1"/>
      <c r="AAJ1935" s="1"/>
      <c r="AAK1935" s="1"/>
      <c r="AAL1935" s="1"/>
      <c r="AAM1935" s="1"/>
      <c r="AAN1935" s="1"/>
      <c r="AAO1935" s="1"/>
      <c r="AAP1935" s="1"/>
      <c r="AAQ1935" s="1"/>
      <c r="AAR1935" s="1"/>
      <c r="AAS1935" s="1"/>
      <c r="AAT1935" s="1"/>
      <c r="AAU1935" s="1"/>
      <c r="AAV1935" s="1"/>
      <c r="AAW1935" s="1"/>
      <c r="AAX1935" s="1"/>
      <c r="AAY1935" s="1"/>
      <c r="AAZ1935" s="1"/>
      <c r="ABA1935" s="1"/>
      <c r="ABB1935" s="1"/>
      <c r="ABC1935" s="1"/>
      <c r="ABD1935" s="1"/>
      <c r="ABE1935" s="1"/>
      <c r="ABF1935" s="1"/>
      <c r="ABG1935" s="1"/>
      <c r="ABH1935" s="1"/>
      <c r="ABI1935" s="1"/>
      <c r="ABJ1935" s="1"/>
      <c r="ABK1935" s="1"/>
      <c r="ABL1935" s="1"/>
      <c r="ABM1935" s="1"/>
      <c r="ABN1935" s="1"/>
      <c r="ABO1935" s="1"/>
      <c r="ABP1935" s="1"/>
      <c r="ABQ1935" s="1"/>
      <c r="ABR1935" s="1"/>
      <c r="ABS1935" s="1"/>
      <c r="ABT1935" s="1"/>
      <c r="ABU1935" s="1"/>
      <c r="ABV1935" s="1"/>
      <c r="ABW1935" s="1"/>
      <c r="ABX1935" s="1"/>
      <c r="ABY1935" s="1"/>
      <c r="ABZ1935" s="1"/>
      <c r="ACA1935" s="1"/>
      <c r="ACB1935" s="1"/>
      <c r="ACC1935" s="1"/>
      <c r="ACD1935" s="1"/>
      <c r="ACE1935" s="1"/>
      <c r="ACF1935" s="1"/>
      <c r="ACG1935" s="1"/>
      <c r="ACH1935" s="1"/>
      <c r="ACI1935" s="1"/>
      <c r="ACJ1935" s="1"/>
      <c r="ACK1935" s="1"/>
      <c r="ACL1935" s="1"/>
      <c r="ACM1935" s="1"/>
      <c r="ACN1935" s="1"/>
      <c r="ACO1935" s="1"/>
      <c r="ACP1935" s="1"/>
      <c r="ACQ1935" s="1"/>
      <c r="ACR1935" s="1"/>
      <c r="ACS1935" s="1"/>
      <c r="ACT1935" s="1"/>
      <c r="ACU1935" s="1"/>
      <c r="ACV1935" s="1"/>
      <c r="ACW1935" s="1"/>
      <c r="ACX1935" s="1"/>
      <c r="ACY1935" s="1"/>
      <c r="ACZ1935" s="1"/>
      <c r="ADA1935" s="1"/>
      <c r="ADB1935" s="1"/>
      <c r="ADC1935" s="1"/>
      <c r="ADD1935" s="1"/>
      <c r="ADE1935" s="1"/>
      <c r="ADF1935" s="1"/>
      <c r="ADG1935" s="1"/>
      <c r="ADH1935" s="1"/>
      <c r="ADI1935" s="1"/>
      <c r="ADJ1935" s="1"/>
      <c r="ADK1935" s="1"/>
      <c r="ADL1935" s="1"/>
      <c r="ADM1935" s="1"/>
      <c r="ADN1935" s="1"/>
      <c r="ADO1935" s="1"/>
      <c r="ADP1935" s="1"/>
      <c r="ADQ1935" s="1"/>
      <c r="ADR1935" s="1"/>
      <c r="ADS1935" s="1"/>
      <c r="ADT1935" s="1"/>
      <c r="ADU1935" s="1"/>
      <c r="ADV1935" s="1"/>
      <c r="ADW1935" s="1"/>
      <c r="ADX1935" s="1"/>
      <c r="ADY1935" s="1"/>
      <c r="ADZ1935" s="1"/>
      <c r="AEA1935" s="1"/>
      <c r="AEB1935" s="1"/>
      <c r="AEC1935" s="1"/>
      <c r="AED1935" s="1"/>
      <c r="AEE1935" s="1"/>
      <c r="AEF1935" s="1"/>
      <c r="AEG1935" s="1"/>
      <c r="AEH1935" s="1"/>
      <c r="AEI1935" s="1"/>
      <c r="AEJ1935" s="1"/>
      <c r="AEK1935" s="1"/>
      <c r="AEL1935" s="1"/>
      <c r="AEM1935" s="1"/>
      <c r="AEN1935" s="1"/>
      <c r="AEO1935" s="1"/>
      <c r="AEP1935" s="1"/>
      <c r="AEQ1935" s="1"/>
      <c r="AER1935" s="1"/>
      <c r="AES1935" s="1"/>
      <c r="AET1935" s="1"/>
      <c r="AEU1935" s="1"/>
      <c r="AEV1935" s="1"/>
      <c r="AEW1935" s="1"/>
      <c r="AEX1935" s="1"/>
      <c r="AEY1935" s="1"/>
      <c r="AEZ1935" s="1"/>
      <c r="AFA1935" s="1"/>
      <c r="AFB1935" s="1"/>
      <c r="AFC1935" s="1"/>
      <c r="AFD1935" s="1"/>
      <c r="AFE1935" s="1"/>
      <c r="AFF1935" s="1"/>
      <c r="AFG1935" s="1"/>
      <c r="AFH1935" s="1"/>
      <c r="AFI1935" s="1"/>
      <c r="AFJ1935" s="1"/>
      <c r="AFK1935" s="1"/>
      <c r="AFL1935" s="1"/>
      <c r="AFM1935" s="1"/>
      <c r="AFN1935" s="1"/>
      <c r="AFO1935" s="1"/>
      <c r="AFP1935" s="1"/>
      <c r="AFQ1935" s="1"/>
      <c r="AFR1935" s="1"/>
      <c r="AFS1935" s="1"/>
      <c r="AFT1935" s="1"/>
      <c r="AFU1935" s="1"/>
      <c r="AFV1935" s="1"/>
      <c r="AFW1935" s="1"/>
      <c r="AFX1935" s="1"/>
      <c r="AFY1935" s="1"/>
      <c r="AFZ1935" s="1"/>
      <c r="AGA1935" s="1"/>
      <c r="AGB1935" s="1"/>
      <c r="AGC1935" s="1"/>
      <c r="AGD1935" s="1"/>
      <c r="AGE1935" s="1"/>
      <c r="AGF1935" s="1"/>
      <c r="AGG1935" s="1"/>
      <c r="AGH1935" s="1"/>
      <c r="AGI1935" s="1"/>
      <c r="AGJ1935" s="1"/>
      <c r="AGK1935" s="1"/>
      <c r="AGL1935" s="1"/>
      <c r="AGM1935" s="1"/>
      <c r="AGN1935" s="1"/>
      <c r="AGO1935" s="1"/>
      <c r="AGP1935" s="1"/>
      <c r="AGQ1935" s="1"/>
      <c r="AGR1935" s="1"/>
      <c r="AGS1935" s="1"/>
      <c r="AGT1935" s="1"/>
      <c r="AGU1935" s="1"/>
      <c r="AGV1935" s="1"/>
      <c r="AGW1935" s="1"/>
      <c r="AGX1935" s="1"/>
      <c r="AGY1935" s="1"/>
      <c r="AGZ1935" s="1"/>
      <c r="AHA1935" s="1"/>
      <c r="AHB1935" s="1"/>
      <c r="AHC1935" s="1"/>
      <c r="AHD1935" s="1"/>
      <c r="AHE1935" s="1"/>
      <c r="AHF1935" s="1"/>
      <c r="AHG1935" s="1"/>
      <c r="AHH1935" s="1"/>
      <c r="AHI1935" s="1"/>
      <c r="AHJ1935" s="1"/>
      <c r="AHK1935" s="1"/>
      <c r="AHL1935" s="1"/>
      <c r="AHM1935" s="1"/>
      <c r="AHN1935" s="1"/>
      <c r="AHO1935" s="1"/>
      <c r="AHP1935" s="1"/>
      <c r="AHQ1935" s="1"/>
      <c r="AHR1935" s="1"/>
      <c r="AHS1935" s="1"/>
      <c r="AHT1935" s="1"/>
      <c r="AHU1935" s="1"/>
      <c r="AHV1935" s="1"/>
      <c r="AHW1935" s="1"/>
      <c r="AHX1935" s="1"/>
      <c r="AHY1935" s="1"/>
      <c r="AHZ1935" s="1"/>
      <c r="AIA1935" s="1"/>
      <c r="AIB1935" s="1"/>
      <c r="AIC1935" s="1"/>
      <c r="AID1935" s="1"/>
      <c r="AIE1935" s="1"/>
      <c r="AIF1935" s="1"/>
      <c r="AIG1935" s="1"/>
      <c r="AIH1935" s="1"/>
      <c r="AII1935" s="1"/>
      <c r="AIJ1935" s="1"/>
      <c r="AIK1935" s="1"/>
      <c r="AIL1935" s="1"/>
      <c r="AIM1935" s="1"/>
      <c r="AIN1935" s="1"/>
      <c r="AIO1935" s="1"/>
      <c r="AIP1935" s="1"/>
      <c r="AIQ1935" s="1"/>
      <c r="AIR1935" s="1"/>
      <c r="AIS1935" s="1"/>
      <c r="AIT1935" s="1"/>
      <c r="AIU1935" s="1"/>
      <c r="AIV1935" s="1"/>
      <c r="AIW1935" s="1"/>
      <c r="AIX1935" s="1"/>
      <c r="AIY1935" s="1"/>
      <c r="AIZ1935" s="1"/>
      <c r="AJA1935" s="1"/>
      <c r="AJB1935" s="1"/>
      <c r="AJC1935" s="1"/>
      <c r="AJD1935" s="1"/>
      <c r="AJE1935" s="1"/>
      <c r="AJF1935" s="1"/>
      <c r="AJG1935" s="1"/>
      <c r="AJH1935" s="1"/>
      <c r="AJI1935" s="1"/>
      <c r="AJJ1935" s="1"/>
      <c r="AJK1935" s="1"/>
      <c r="AJL1935" s="1"/>
      <c r="AJM1935" s="1"/>
      <c r="AJN1935" s="1"/>
      <c r="AJO1935" s="1"/>
      <c r="AJP1935" s="1"/>
      <c r="AJQ1935" s="1"/>
      <c r="AJR1935" s="1"/>
      <c r="AJS1935" s="1"/>
      <c r="AJT1935" s="1"/>
      <c r="AJU1935" s="1"/>
      <c r="AJV1935" s="1"/>
      <c r="AJW1935" s="1"/>
      <c r="AJX1935" s="1"/>
      <c r="AJY1935" s="1"/>
      <c r="AJZ1935" s="1"/>
      <c r="AKA1935" s="1"/>
      <c r="AKB1935" s="1"/>
      <c r="AKC1935" s="1"/>
      <c r="AKD1935" s="1"/>
      <c r="AKE1935" s="1"/>
      <c r="AKF1935" s="1"/>
      <c r="AKG1935" s="1"/>
      <c r="AKH1935" s="1"/>
      <c r="AKI1935" s="1"/>
      <c r="AKJ1935" s="1"/>
      <c r="AKK1935" s="1"/>
      <c r="AKL1935" s="1"/>
      <c r="AKM1935" s="1"/>
      <c r="AKN1935" s="1"/>
      <c r="AKO1935" s="1"/>
      <c r="AKP1935" s="1"/>
      <c r="AKQ1935" s="1"/>
      <c r="AKR1935" s="1"/>
      <c r="AKS1935" s="1"/>
      <c r="AKT1935" s="1"/>
      <c r="AKU1935" s="1"/>
      <c r="AKV1935" s="1"/>
      <c r="AKW1935" s="1"/>
      <c r="AKX1935" s="1"/>
      <c r="AKY1935" s="1"/>
      <c r="AKZ1935" s="1"/>
      <c r="ALA1935" s="1"/>
      <c r="ALB1935" s="1"/>
      <c r="ALC1935" s="1"/>
      <c r="ALD1935" s="1"/>
      <c r="ALE1935" s="1"/>
      <c r="ALF1935" s="1"/>
      <c r="ALG1935" s="1"/>
      <c r="ALH1935" s="1"/>
      <c r="ALI1935" s="1"/>
      <c r="ALJ1935" s="1"/>
      <c r="ALK1935" s="1"/>
      <c r="ALL1935" s="1"/>
      <c r="ALM1935" s="1"/>
      <c r="ALN1935" s="1"/>
      <c r="ALO1935" s="1"/>
      <c r="ALP1935" s="1"/>
      <c r="ALQ1935" s="1"/>
      <c r="ALR1935" s="1"/>
      <c r="ALS1935" s="1"/>
      <c r="ALT1935" s="1"/>
      <c r="ALU1935" s="1"/>
      <c r="ALV1935" s="1"/>
      <c r="ALW1935" s="1"/>
      <c r="ALX1935" s="1"/>
      <c r="ALY1935" s="1"/>
      <c r="ALZ1935" s="1"/>
      <c r="AMA1935" s="1"/>
      <c r="AMB1935" s="1"/>
      <c r="AMC1935" s="1"/>
      <c r="AMD1935" s="1"/>
      <c r="AME1935" s="1"/>
      <c r="AMF1935" s="1"/>
      <c r="AMG1935" s="1"/>
      <c r="AMH1935" s="1"/>
      <c r="AMI1935" s="1"/>
      <c r="AMJ1935" s="1"/>
      <c r="AMK1935" s="1"/>
      <c r="AML1935" s="1"/>
      <c r="AMM1935" s="1"/>
      <c r="AMN1935" s="1"/>
      <c r="AMO1935" s="1"/>
      <c r="AMP1935" s="1"/>
      <c r="AMQ1935" s="1"/>
      <c r="AMR1935" s="1"/>
      <c r="AMS1935" s="1"/>
      <c r="AMT1935" s="1"/>
      <c r="AMU1935" s="1"/>
      <c r="AMV1935" s="1"/>
      <c r="AMW1935" s="1"/>
      <c r="AMX1935" s="1"/>
      <c r="AMY1935" s="1"/>
      <c r="AMZ1935" s="1"/>
      <c r="ANA1935" s="1"/>
      <c r="ANB1935" s="1"/>
      <c r="ANC1935" s="1"/>
      <c r="AND1935" s="1"/>
      <c r="ANE1935" s="1"/>
      <c r="ANF1935" s="1"/>
      <c r="ANG1935" s="1"/>
      <c r="ANH1935" s="1"/>
      <c r="ANI1935" s="1"/>
      <c r="ANJ1935" s="1"/>
      <c r="ANK1935" s="1"/>
      <c r="ANL1935" s="1"/>
      <c r="ANM1935" s="1"/>
      <c r="ANN1935" s="1"/>
      <c r="ANO1935" s="1"/>
      <c r="ANP1935" s="1"/>
      <c r="ANQ1935" s="1"/>
      <c r="ANR1935" s="1"/>
      <c r="ANS1935" s="1"/>
      <c r="ANT1935" s="1"/>
      <c r="ANU1935" s="1"/>
      <c r="ANV1935" s="1"/>
      <c r="ANW1935" s="1"/>
      <c r="ANX1935" s="1"/>
      <c r="ANY1935" s="1"/>
      <c r="ANZ1935" s="1"/>
      <c r="AOA1935" s="1"/>
      <c r="AOB1935" s="1"/>
      <c r="AOC1935" s="1"/>
      <c r="AOD1935" s="1"/>
      <c r="AOE1935" s="1"/>
      <c r="AOF1935" s="1"/>
      <c r="AOG1935" s="1"/>
      <c r="AOH1935" s="1"/>
      <c r="AOI1935" s="1"/>
      <c r="AOJ1935" s="1"/>
      <c r="AOK1935" s="1"/>
      <c r="AOL1935" s="1"/>
      <c r="AOM1935" s="1"/>
      <c r="AON1935" s="1"/>
      <c r="AOO1935" s="1"/>
      <c r="AOP1935" s="1"/>
      <c r="AOQ1935" s="1"/>
      <c r="AOR1935" s="1"/>
      <c r="AOS1935" s="1"/>
      <c r="AOT1935" s="1"/>
      <c r="AOU1935" s="1"/>
      <c r="AOV1935" s="1"/>
      <c r="AOW1935" s="1"/>
      <c r="AOX1935" s="1"/>
      <c r="AOY1935" s="1"/>
      <c r="AOZ1935" s="1"/>
      <c r="APA1935" s="1"/>
      <c r="APB1935" s="1"/>
      <c r="APC1935" s="1"/>
      <c r="APD1935" s="1"/>
      <c r="APE1935" s="1"/>
      <c r="APF1935" s="1"/>
      <c r="APG1935" s="1"/>
      <c r="APH1935" s="1"/>
      <c r="API1935" s="1"/>
      <c r="APJ1935" s="1"/>
      <c r="APK1935" s="1"/>
      <c r="APL1935" s="1"/>
      <c r="APM1935" s="1"/>
      <c r="APN1935" s="1"/>
      <c r="APO1935" s="1"/>
      <c r="APP1935" s="1"/>
      <c r="APQ1935" s="1"/>
      <c r="APR1935" s="1"/>
      <c r="APS1935" s="1"/>
      <c r="APT1935" s="1"/>
      <c r="APU1935" s="1"/>
      <c r="APV1935" s="1"/>
      <c r="APW1935" s="1"/>
      <c r="APX1935" s="1"/>
      <c r="APY1935" s="1"/>
      <c r="APZ1935" s="1"/>
      <c r="AQA1935" s="1"/>
      <c r="AQB1935" s="1"/>
      <c r="AQC1935" s="1"/>
      <c r="AQD1935" s="1"/>
      <c r="AQE1935" s="1"/>
      <c r="AQF1935" s="1"/>
      <c r="AQG1935" s="1"/>
      <c r="AQH1935" s="1"/>
      <c r="AQI1935" s="1"/>
      <c r="AQJ1935" s="1"/>
      <c r="AQK1935" s="1"/>
      <c r="AQL1935" s="1"/>
      <c r="AQM1935" s="1"/>
      <c r="AQN1935" s="1"/>
      <c r="AQO1935" s="1"/>
      <c r="AQP1935" s="1"/>
      <c r="AQQ1935" s="1"/>
      <c r="AQR1935" s="1"/>
      <c r="AQS1935" s="1"/>
      <c r="AQT1935" s="1"/>
      <c r="AQU1935" s="1"/>
      <c r="AQV1935" s="1"/>
      <c r="AQW1935" s="1"/>
      <c r="AQX1935" s="1"/>
      <c r="AQY1935" s="1"/>
      <c r="AQZ1935" s="1"/>
      <c r="ARA1935" s="1"/>
      <c r="ARB1935" s="1"/>
      <c r="ARC1935" s="1"/>
      <c r="ARD1935" s="1"/>
      <c r="ARE1935" s="1"/>
      <c r="ARF1935" s="1"/>
      <c r="ARG1935" s="1"/>
      <c r="ARH1935" s="1"/>
      <c r="ARI1935" s="1"/>
      <c r="ARJ1935" s="1"/>
      <c r="ARK1935" s="1"/>
      <c r="ARL1935" s="1"/>
      <c r="ARM1935" s="1"/>
      <c r="ARN1935" s="1"/>
      <c r="ARO1935" s="1"/>
      <c r="ARP1935" s="1"/>
      <c r="ARQ1935" s="1"/>
      <c r="ARR1935" s="1"/>
      <c r="ARS1935" s="1"/>
      <c r="ART1935" s="1"/>
      <c r="ARU1935" s="1"/>
      <c r="ARV1935" s="1"/>
      <c r="ARW1935" s="1"/>
      <c r="ARX1935" s="1"/>
      <c r="ARY1935" s="1"/>
      <c r="ARZ1935" s="1"/>
      <c r="ASA1935" s="1"/>
      <c r="ASB1935" s="1"/>
      <c r="ASC1935" s="1"/>
      <c r="ASD1935" s="1"/>
      <c r="ASE1935" s="1"/>
      <c r="ASF1935" s="1"/>
      <c r="ASG1935" s="1"/>
      <c r="ASH1935" s="1"/>
      <c r="ASI1935" s="1"/>
      <c r="ASJ1935" s="1"/>
      <c r="ASK1935" s="1"/>
      <c r="ASL1935" s="1"/>
      <c r="ASM1935" s="1"/>
      <c r="ASN1935" s="1"/>
      <c r="ASO1935" s="1"/>
      <c r="ASP1935" s="1"/>
      <c r="ASQ1935" s="1"/>
      <c r="ASR1935" s="1"/>
      <c r="ASS1935" s="1"/>
      <c r="AST1935" s="1"/>
      <c r="ASU1935" s="1"/>
      <c r="ASV1935" s="1"/>
      <c r="ASW1935" s="1"/>
      <c r="ASX1935" s="1"/>
      <c r="ASY1935" s="1"/>
      <c r="ASZ1935" s="1"/>
      <c r="ATA1935" s="1"/>
      <c r="ATB1935" s="1"/>
      <c r="ATC1935" s="1"/>
      <c r="ATD1935" s="1"/>
      <c r="ATE1935" s="1"/>
      <c r="ATF1935" s="1"/>
      <c r="ATG1935" s="1"/>
      <c r="ATH1935" s="1"/>
      <c r="ATI1935" s="1"/>
      <c r="ATJ1935" s="1"/>
      <c r="ATK1935" s="1"/>
      <c r="ATL1935" s="1"/>
      <c r="ATM1935" s="1"/>
      <c r="ATN1935" s="1"/>
      <c r="ATO1935" s="1"/>
      <c r="ATP1935" s="1"/>
      <c r="ATQ1935" s="1"/>
      <c r="ATR1935" s="1"/>
      <c r="ATS1935" s="1"/>
      <c r="ATT1935" s="1"/>
      <c r="ATU1935" s="1"/>
      <c r="ATV1935" s="1"/>
      <c r="ATW1935" s="1"/>
      <c r="ATX1935" s="1"/>
      <c r="ATY1935" s="1"/>
      <c r="ATZ1935" s="1"/>
      <c r="AUA1935" s="1"/>
      <c r="AUB1935" s="1"/>
      <c r="AUC1935" s="1"/>
      <c r="AUD1935" s="1"/>
      <c r="AUE1935" s="1"/>
      <c r="AUF1935" s="1"/>
      <c r="AUG1935" s="1"/>
      <c r="AUH1935" s="1"/>
      <c r="AUI1935" s="1"/>
      <c r="AUJ1935" s="1"/>
      <c r="AUK1935" s="1"/>
      <c r="AUL1935" s="1"/>
      <c r="AUM1935" s="1"/>
      <c r="AUN1935" s="1"/>
      <c r="AUO1935" s="1"/>
      <c r="AUP1935" s="1"/>
      <c r="AUQ1935" s="1"/>
      <c r="AUR1935" s="1"/>
      <c r="AUS1935" s="1"/>
      <c r="AUT1935" s="1"/>
      <c r="AUU1935" s="1"/>
      <c r="AUV1935" s="1"/>
      <c r="AUW1935" s="1"/>
      <c r="AUX1935" s="1"/>
      <c r="AUY1935" s="1"/>
      <c r="AUZ1935" s="1"/>
      <c r="AVA1935" s="1"/>
      <c r="AVB1935" s="1"/>
      <c r="AVC1935" s="1"/>
      <c r="AVD1935" s="1"/>
      <c r="AVE1935" s="1"/>
      <c r="AVF1935" s="1"/>
      <c r="AVG1935" s="1"/>
      <c r="AVH1935" s="1"/>
      <c r="AVI1935" s="1"/>
      <c r="AVJ1935" s="1"/>
      <c r="AVK1935" s="1"/>
      <c r="AVL1935" s="1"/>
      <c r="AVM1935" s="1"/>
      <c r="AVN1935" s="1"/>
      <c r="AVO1935" s="1"/>
      <c r="AVP1935" s="1"/>
      <c r="AVQ1935" s="1"/>
      <c r="AVR1935" s="1"/>
      <c r="AVS1935" s="1"/>
      <c r="AVT1935" s="1"/>
      <c r="AVU1935" s="1"/>
      <c r="AVV1935" s="1"/>
      <c r="AVW1935" s="1"/>
      <c r="AVX1935" s="1"/>
      <c r="AVY1935" s="1"/>
      <c r="AVZ1935" s="1"/>
      <c r="AWA1935" s="1"/>
      <c r="AWB1935" s="1"/>
      <c r="AWC1935" s="1"/>
      <c r="AWD1935" s="1"/>
      <c r="AWE1935" s="1"/>
      <c r="AWF1935" s="1"/>
      <c r="AWG1935" s="1"/>
      <c r="AWH1935" s="1"/>
      <c r="AWI1935" s="1"/>
      <c r="AWJ1935" s="1"/>
      <c r="AWK1935" s="1"/>
      <c r="AWL1935" s="1"/>
      <c r="AWM1935" s="1"/>
      <c r="AWN1935" s="1"/>
      <c r="AWO1935" s="1"/>
      <c r="AWP1935" s="1"/>
      <c r="AWQ1935" s="1"/>
      <c r="AWR1935" s="1"/>
      <c r="AWS1935" s="1"/>
      <c r="AWT1935" s="1"/>
      <c r="AWU1935" s="1"/>
      <c r="AWV1935" s="1"/>
      <c r="AWW1935" s="1"/>
      <c r="AWX1935" s="1"/>
      <c r="AWY1935" s="1"/>
      <c r="AWZ1935" s="1"/>
      <c r="AXA1935" s="1"/>
      <c r="AXB1935" s="1"/>
      <c r="AXC1935" s="1"/>
      <c r="AXD1935" s="1"/>
      <c r="AXE1935" s="1"/>
      <c r="AXF1935" s="1"/>
      <c r="AXG1935" s="1"/>
      <c r="AXH1935" s="1"/>
      <c r="AXI1935" s="1"/>
      <c r="AXJ1935" s="1"/>
      <c r="AXK1935" s="1"/>
      <c r="AXL1935" s="1"/>
      <c r="AXM1935" s="1"/>
      <c r="AXN1935" s="1"/>
      <c r="AXO1935" s="1"/>
      <c r="AXP1935" s="1"/>
      <c r="AXQ1935" s="1"/>
      <c r="AXR1935" s="1"/>
      <c r="AXS1935" s="1"/>
      <c r="AXT1935" s="1"/>
      <c r="AXU1935" s="1"/>
      <c r="AXV1935" s="1"/>
      <c r="AXW1935" s="1"/>
      <c r="AXX1935" s="1"/>
      <c r="AXY1935" s="1"/>
      <c r="AXZ1935" s="1"/>
      <c r="AYA1935" s="1"/>
      <c r="AYB1935" s="1"/>
      <c r="AYC1935" s="1"/>
      <c r="AYD1935" s="1"/>
      <c r="AYE1935" s="1"/>
      <c r="AYF1935" s="1"/>
      <c r="AYG1935" s="1"/>
      <c r="AYH1935" s="1"/>
      <c r="AYI1935" s="1"/>
      <c r="AYJ1935" s="1"/>
      <c r="AYK1935" s="1"/>
      <c r="AYL1935" s="1"/>
      <c r="AYM1935" s="1"/>
      <c r="AYN1935" s="1"/>
      <c r="AYO1935" s="1"/>
      <c r="AYP1935" s="1"/>
      <c r="AYQ1935" s="1"/>
      <c r="AYR1935" s="1"/>
      <c r="AYS1935" s="1"/>
      <c r="AYT1935" s="1"/>
      <c r="AYU1935" s="1"/>
      <c r="AYV1935" s="1"/>
      <c r="AYW1935" s="1"/>
      <c r="AYX1935" s="1"/>
      <c r="AYY1935" s="1"/>
      <c r="AYZ1935" s="1"/>
      <c r="AZA1935" s="1"/>
      <c r="AZB1935" s="1"/>
      <c r="AZC1935" s="1"/>
      <c r="AZD1935" s="1"/>
      <c r="AZE1935" s="1"/>
      <c r="AZF1935" s="1"/>
      <c r="AZG1935" s="1"/>
      <c r="AZH1935" s="1"/>
      <c r="AZI1935" s="1"/>
      <c r="AZJ1935" s="1"/>
      <c r="AZK1935" s="1"/>
      <c r="AZL1935" s="1"/>
      <c r="AZM1935" s="1"/>
      <c r="AZN1935" s="1"/>
      <c r="AZO1935" s="1"/>
      <c r="AZP1935" s="1"/>
      <c r="AZQ1935" s="1"/>
      <c r="AZR1935" s="1"/>
      <c r="AZS1935" s="1"/>
      <c r="AZT1935" s="1"/>
      <c r="AZU1935" s="1"/>
      <c r="AZV1935" s="1"/>
      <c r="AZW1935" s="1"/>
      <c r="AZX1935" s="1"/>
      <c r="AZY1935" s="1"/>
      <c r="AZZ1935" s="1"/>
      <c r="BAA1935" s="1"/>
      <c r="BAB1935" s="1"/>
      <c r="BAC1935" s="1"/>
      <c r="BAD1935" s="1"/>
      <c r="BAE1935" s="1"/>
      <c r="BAF1935" s="1"/>
      <c r="BAG1935" s="1"/>
      <c r="BAH1935" s="1"/>
      <c r="BAI1935" s="1"/>
      <c r="BAJ1935" s="1"/>
      <c r="BAK1935" s="1"/>
      <c r="BAL1935" s="1"/>
      <c r="BAM1935" s="1"/>
      <c r="BAN1935" s="1"/>
      <c r="BAO1935" s="1"/>
      <c r="BAP1935" s="1"/>
      <c r="BAQ1935" s="1"/>
      <c r="BAR1935" s="1"/>
      <c r="BAS1935" s="1"/>
      <c r="BAT1935" s="1"/>
      <c r="BAU1935" s="1"/>
      <c r="BAV1935" s="1"/>
      <c r="BAW1935" s="1"/>
      <c r="BAX1935" s="1"/>
      <c r="BAY1935" s="1"/>
      <c r="BAZ1935" s="1"/>
      <c r="BBA1935" s="1"/>
      <c r="BBB1935" s="1"/>
      <c r="BBC1935" s="1"/>
      <c r="BBD1935" s="1"/>
      <c r="BBE1935" s="1"/>
      <c r="BBF1935" s="1"/>
      <c r="BBG1935" s="1"/>
      <c r="BBH1935" s="1"/>
      <c r="BBI1935" s="1"/>
      <c r="BBJ1935" s="1"/>
      <c r="BBK1935" s="1"/>
      <c r="BBL1935" s="1"/>
      <c r="BBM1935" s="1"/>
      <c r="BBN1935" s="1"/>
      <c r="BBO1935" s="1"/>
      <c r="BBP1935" s="1"/>
      <c r="BBQ1935" s="1"/>
      <c r="BBR1935" s="1"/>
      <c r="BBS1935" s="1"/>
      <c r="BBT1935" s="1"/>
      <c r="BBU1935" s="1"/>
      <c r="BBV1935" s="1"/>
      <c r="BBW1935" s="1"/>
      <c r="BBX1935" s="1"/>
      <c r="BBY1935" s="1"/>
      <c r="BBZ1935" s="1"/>
      <c r="BCA1935" s="1"/>
      <c r="BCB1935" s="1"/>
      <c r="BCC1935" s="1"/>
      <c r="BCD1935" s="1"/>
      <c r="BCE1935" s="1"/>
      <c r="BCF1935" s="1"/>
      <c r="BCG1935" s="1"/>
      <c r="BCH1935" s="1"/>
      <c r="BCI1935" s="1"/>
      <c r="BCJ1935" s="1"/>
      <c r="BCK1935" s="1"/>
      <c r="BCL1935" s="1"/>
      <c r="BCM1935" s="1"/>
      <c r="BCN1935" s="1"/>
      <c r="BCO1935" s="1"/>
      <c r="BCP1935" s="1"/>
      <c r="BCQ1935" s="1"/>
      <c r="BCR1935" s="1"/>
      <c r="BCS1935" s="1"/>
      <c r="BCT1935" s="1"/>
      <c r="BCU1935" s="1"/>
      <c r="BCV1935" s="1"/>
      <c r="BCW1935" s="1"/>
      <c r="BCX1935" s="1"/>
      <c r="BCY1935" s="1"/>
      <c r="BCZ1935" s="1"/>
      <c r="BDA1935" s="1"/>
      <c r="BDB1935" s="1"/>
      <c r="BDC1935" s="1"/>
      <c r="BDD1935" s="1"/>
      <c r="BDE1935" s="1"/>
      <c r="BDF1935" s="1"/>
      <c r="BDG1935" s="1"/>
      <c r="BDH1935" s="1"/>
      <c r="BDI1935" s="1"/>
      <c r="BDJ1935" s="1"/>
      <c r="BDK1935" s="1"/>
      <c r="BDL1935" s="1"/>
      <c r="BDM1935" s="1"/>
      <c r="BDN1935" s="1"/>
      <c r="BDO1935" s="1"/>
      <c r="BDP1935" s="1"/>
      <c r="BDQ1935" s="1"/>
      <c r="BDR1935" s="1"/>
      <c r="BDS1935" s="1"/>
      <c r="BDT1935" s="1"/>
      <c r="BDU1935" s="1"/>
      <c r="BDV1935" s="1"/>
      <c r="BDW1935" s="1"/>
      <c r="BDX1935" s="1"/>
      <c r="BDY1935" s="1"/>
      <c r="BDZ1935" s="1"/>
      <c r="BEA1935" s="1"/>
      <c r="BEB1935" s="1"/>
      <c r="BEC1935" s="1"/>
      <c r="BED1935" s="1"/>
      <c r="BEE1935" s="1"/>
      <c r="BEF1935" s="1"/>
      <c r="BEG1935" s="1"/>
      <c r="BEH1935" s="1"/>
      <c r="BEI1935" s="1"/>
      <c r="BEJ1935" s="1"/>
      <c r="BEK1935" s="1"/>
      <c r="BEL1935" s="1"/>
      <c r="BEM1935" s="1"/>
      <c r="BEN1935" s="1"/>
      <c r="BEO1935" s="1"/>
      <c r="BEP1935" s="1"/>
      <c r="BEQ1935" s="1"/>
      <c r="BER1935" s="1"/>
      <c r="BES1935" s="1"/>
      <c r="BET1935" s="1"/>
      <c r="BEU1935" s="1"/>
      <c r="BEV1935" s="1"/>
      <c r="BEW1935" s="1"/>
      <c r="BEX1935" s="1"/>
      <c r="BEY1935" s="1"/>
      <c r="BEZ1935" s="1"/>
      <c r="BFA1935" s="1"/>
      <c r="BFB1935" s="1"/>
      <c r="BFC1935" s="1"/>
      <c r="BFD1935" s="1"/>
      <c r="BFE1935" s="1"/>
      <c r="BFF1935" s="1"/>
      <c r="BFG1935" s="1"/>
      <c r="BFH1935" s="1"/>
      <c r="BFI1935" s="1"/>
      <c r="BFJ1935" s="1"/>
      <c r="BFK1935" s="1"/>
      <c r="BFL1935" s="1"/>
      <c r="BFM1935" s="1"/>
      <c r="BFN1935" s="1"/>
      <c r="BFO1935" s="1"/>
      <c r="BFP1935" s="1"/>
      <c r="BFQ1935" s="1"/>
      <c r="BFR1935" s="1"/>
      <c r="BFS1935" s="1"/>
      <c r="BFT1935" s="1"/>
      <c r="BFU1935" s="1"/>
      <c r="BFV1935" s="1"/>
      <c r="BFW1935" s="1"/>
      <c r="BFX1935" s="1"/>
      <c r="BFY1935" s="1"/>
      <c r="BFZ1935" s="1"/>
      <c r="BGA1935" s="1"/>
      <c r="BGB1935" s="1"/>
      <c r="BGC1935" s="1"/>
      <c r="BGD1935" s="1"/>
      <c r="BGE1935" s="1"/>
      <c r="BGF1935" s="1"/>
      <c r="BGG1935" s="1"/>
      <c r="BGH1935" s="1"/>
      <c r="BGI1935" s="1"/>
      <c r="BGJ1935" s="1"/>
      <c r="BGK1935" s="1"/>
      <c r="BGL1935" s="1"/>
      <c r="BGM1935" s="1"/>
      <c r="BGN1935" s="1"/>
      <c r="BGO1935" s="1"/>
      <c r="BGP1935" s="1"/>
      <c r="BGQ1935" s="1"/>
      <c r="BGR1935" s="1"/>
      <c r="BGS1935" s="1"/>
      <c r="BGT1935" s="1"/>
      <c r="BGU1935" s="1"/>
      <c r="BGV1935" s="1"/>
      <c r="BGW1935" s="1"/>
      <c r="BGX1935" s="1"/>
      <c r="BGY1935" s="1"/>
      <c r="BGZ1935" s="1"/>
      <c r="BHA1935" s="1"/>
      <c r="BHB1935" s="1"/>
      <c r="BHC1935" s="1"/>
      <c r="BHD1935" s="1"/>
      <c r="BHE1935" s="1"/>
      <c r="BHF1935" s="1"/>
      <c r="BHG1935" s="1"/>
      <c r="BHH1935" s="1"/>
      <c r="BHI1935" s="1"/>
      <c r="BHJ1935" s="1"/>
      <c r="BHK1935" s="1"/>
      <c r="BHL1935" s="1"/>
      <c r="BHM1935" s="1"/>
      <c r="BHN1935" s="1"/>
      <c r="BHO1935" s="1"/>
      <c r="BHP1935" s="1"/>
      <c r="BHQ1935" s="1"/>
      <c r="BHR1935" s="1"/>
      <c r="BHS1935" s="1"/>
      <c r="BHT1935" s="1"/>
      <c r="BHU1935" s="1"/>
      <c r="BHV1935" s="1"/>
      <c r="BHW1935" s="1"/>
      <c r="BHX1935" s="1"/>
      <c r="BHY1935" s="1"/>
      <c r="BHZ1935" s="1"/>
      <c r="BIA1935" s="1"/>
      <c r="BIB1935" s="1"/>
      <c r="BIC1935" s="1"/>
      <c r="BID1935" s="1"/>
      <c r="BIE1935" s="1"/>
      <c r="BIF1935" s="1"/>
      <c r="BIG1935" s="1"/>
      <c r="BIH1935" s="1"/>
      <c r="BII1935" s="1"/>
      <c r="BIJ1935" s="1"/>
      <c r="BIK1935" s="1"/>
      <c r="BIL1935" s="1"/>
      <c r="BIM1935" s="1"/>
      <c r="BIN1935" s="1"/>
      <c r="BIO1935" s="1"/>
      <c r="BIP1935" s="1"/>
      <c r="BIQ1935" s="1"/>
      <c r="BIR1935" s="1"/>
      <c r="BIS1935" s="1"/>
      <c r="BIT1935" s="1"/>
      <c r="BIU1935" s="1"/>
      <c r="BIV1935" s="1"/>
      <c r="BIW1935" s="1"/>
      <c r="BIX1935" s="1"/>
      <c r="BIY1935" s="1"/>
      <c r="BIZ1935" s="1"/>
      <c r="BJA1935" s="1"/>
      <c r="BJB1935" s="1"/>
      <c r="BJC1935" s="1"/>
      <c r="BJD1935" s="1"/>
      <c r="BJE1935" s="1"/>
      <c r="BJF1935" s="1"/>
      <c r="BJG1935" s="1"/>
      <c r="BJH1935" s="1"/>
      <c r="BJI1935" s="1"/>
      <c r="BJJ1935" s="1"/>
      <c r="BJK1935" s="1"/>
      <c r="BJL1935" s="1"/>
      <c r="BJM1935" s="1"/>
      <c r="BJN1935" s="1"/>
      <c r="BJO1935" s="1"/>
      <c r="BJP1935" s="1"/>
      <c r="BJQ1935" s="1"/>
      <c r="BJR1935" s="1"/>
      <c r="BJS1935" s="1"/>
      <c r="BJT1935" s="1"/>
      <c r="BJU1935" s="1"/>
      <c r="BJV1935" s="1"/>
      <c r="BJW1935" s="1"/>
      <c r="BJX1935" s="1"/>
      <c r="BJY1935" s="1"/>
      <c r="BJZ1935" s="1"/>
      <c r="BKA1935" s="1"/>
      <c r="BKB1935" s="1"/>
      <c r="BKC1935" s="1"/>
      <c r="BKD1935" s="1"/>
      <c r="BKE1935" s="1"/>
      <c r="BKF1935" s="1"/>
      <c r="BKG1935" s="1"/>
      <c r="BKH1935" s="1"/>
      <c r="BKI1935" s="1"/>
      <c r="BKJ1935" s="1"/>
      <c r="BKK1935" s="1"/>
      <c r="BKL1935" s="1"/>
      <c r="BKM1935" s="1"/>
      <c r="BKN1935" s="1"/>
      <c r="BKO1935" s="1"/>
      <c r="BKP1935" s="1"/>
      <c r="BKQ1935" s="1"/>
      <c r="BKR1935" s="1"/>
      <c r="BKS1935" s="1"/>
      <c r="BKT1935" s="1"/>
      <c r="BKU1935" s="1"/>
      <c r="BKV1935" s="1"/>
      <c r="BKW1935" s="1"/>
      <c r="BKX1935" s="1"/>
      <c r="BKY1935" s="1"/>
      <c r="BKZ1935" s="1"/>
      <c r="BLA1935" s="1"/>
      <c r="BLB1935" s="1"/>
      <c r="BLC1935" s="1"/>
      <c r="BLD1935" s="1"/>
      <c r="BLE1935" s="1"/>
      <c r="BLF1935" s="1"/>
      <c r="BLG1935" s="1"/>
      <c r="BLH1935" s="1"/>
      <c r="BLI1935" s="1"/>
      <c r="BLJ1935" s="1"/>
      <c r="BLK1935" s="1"/>
      <c r="BLL1935" s="1"/>
      <c r="BLM1935" s="1"/>
      <c r="BLN1935" s="1"/>
      <c r="BLO1935" s="1"/>
      <c r="BLP1935" s="1"/>
      <c r="BLQ1935" s="1"/>
      <c r="BLR1935" s="1"/>
      <c r="BLS1935" s="1"/>
      <c r="BLT1935" s="1"/>
      <c r="BLU1935" s="1"/>
      <c r="BLV1935" s="1"/>
      <c r="BLW1935" s="1"/>
      <c r="BLX1935" s="1"/>
      <c r="BLY1935" s="1"/>
      <c r="BLZ1935" s="1"/>
      <c r="BMA1935" s="1"/>
      <c r="BMB1935" s="1"/>
      <c r="BMC1935" s="1"/>
      <c r="BMD1935" s="1"/>
      <c r="BME1935" s="1"/>
      <c r="BMF1935" s="1"/>
      <c r="BMG1935" s="1"/>
      <c r="BMH1935" s="1"/>
      <c r="BMI1935" s="1"/>
      <c r="BMJ1935" s="1"/>
      <c r="BMK1935" s="1"/>
      <c r="BML1935" s="1"/>
      <c r="BMM1935" s="1"/>
      <c r="BMN1935" s="1"/>
      <c r="BMO1935" s="1"/>
      <c r="BMP1935" s="1"/>
      <c r="BMQ1935" s="1"/>
      <c r="BMR1935" s="1"/>
      <c r="BMS1935" s="1"/>
      <c r="BMT1935" s="1"/>
      <c r="BMU1935" s="1"/>
      <c r="BMV1935" s="1"/>
      <c r="BMW1935" s="1"/>
      <c r="BMX1935" s="1"/>
      <c r="BMY1935" s="1"/>
      <c r="BMZ1935" s="1"/>
      <c r="BNA1935" s="1"/>
      <c r="BNB1935" s="1"/>
      <c r="BNC1935" s="1"/>
      <c r="BND1935" s="1"/>
      <c r="BNE1935" s="1"/>
      <c r="BNF1935" s="1"/>
      <c r="BNG1935" s="1"/>
      <c r="BNH1935" s="1"/>
      <c r="BNI1935" s="1"/>
      <c r="BNJ1935" s="1"/>
      <c r="BNK1935" s="1"/>
      <c r="BNL1935" s="1"/>
      <c r="BNM1935" s="1"/>
      <c r="BNN1935" s="1"/>
      <c r="BNO1935" s="1"/>
      <c r="BNP1935" s="1"/>
      <c r="BNQ1935" s="1"/>
      <c r="BNR1935" s="1"/>
      <c r="BNS1935" s="1"/>
      <c r="BNT1935" s="1"/>
      <c r="BNU1935" s="1"/>
      <c r="BNV1935" s="1"/>
      <c r="BNW1935" s="1"/>
      <c r="BNX1935" s="1"/>
      <c r="BNY1935" s="1"/>
      <c r="BNZ1935" s="1"/>
      <c r="BOA1935" s="1"/>
      <c r="BOB1935" s="1"/>
      <c r="BOC1935" s="1"/>
      <c r="BOD1935" s="1"/>
      <c r="BOE1935" s="1"/>
      <c r="BOF1935" s="1"/>
      <c r="BOG1935" s="1"/>
      <c r="BOH1935" s="1"/>
      <c r="BOI1935" s="1"/>
      <c r="BOJ1935" s="1"/>
      <c r="BOK1935" s="1"/>
      <c r="BOL1935" s="1"/>
      <c r="BOM1935" s="1"/>
      <c r="BON1935" s="1"/>
      <c r="BOO1935" s="1"/>
      <c r="BOP1935" s="1"/>
      <c r="BOQ1935" s="1"/>
      <c r="BOR1935" s="1"/>
      <c r="BOS1935" s="1"/>
      <c r="BOT1935" s="1"/>
      <c r="BOU1935" s="1"/>
      <c r="BOV1935" s="1"/>
      <c r="BOW1935" s="1"/>
      <c r="BOX1935" s="1"/>
      <c r="BOY1935" s="1"/>
      <c r="BOZ1935" s="1"/>
      <c r="BPA1935" s="1"/>
      <c r="BPB1935" s="1"/>
      <c r="BPC1935" s="1"/>
      <c r="BPD1935" s="1"/>
      <c r="BPE1935" s="1"/>
      <c r="BPF1935" s="1"/>
      <c r="BPG1935" s="1"/>
      <c r="BPH1935" s="1"/>
      <c r="BPI1935" s="1"/>
      <c r="BPJ1935" s="1"/>
      <c r="BPK1935" s="1"/>
      <c r="BPL1935" s="1"/>
      <c r="BPM1935" s="1"/>
      <c r="BPN1935" s="1"/>
      <c r="BPO1935" s="1"/>
      <c r="BPP1935" s="1"/>
      <c r="BPQ1935" s="1"/>
      <c r="BPR1935" s="1"/>
      <c r="BPS1935" s="1"/>
      <c r="BPT1935" s="1"/>
      <c r="BPU1935" s="1"/>
      <c r="BPV1935" s="1"/>
      <c r="BPW1935" s="1"/>
      <c r="BPX1935" s="1"/>
      <c r="BPY1935" s="1"/>
      <c r="BPZ1935" s="1"/>
      <c r="BQA1935" s="1"/>
      <c r="BQB1935" s="1"/>
      <c r="BQC1935" s="1"/>
      <c r="BQD1935" s="1"/>
      <c r="BQE1935" s="1"/>
      <c r="BQF1935" s="1"/>
      <c r="BQG1935" s="1"/>
      <c r="BQH1935" s="1"/>
      <c r="BQI1935" s="1"/>
      <c r="BQJ1935" s="1"/>
      <c r="BQK1935" s="1"/>
      <c r="BQL1935" s="1"/>
      <c r="BQM1935" s="1"/>
      <c r="BQN1935" s="1"/>
      <c r="BQO1935" s="1"/>
      <c r="BQP1935" s="1"/>
      <c r="BQQ1935" s="1"/>
      <c r="BQR1935" s="1"/>
      <c r="BQS1935" s="1"/>
      <c r="BQT1935" s="1"/>
      <c r="BQU1935" s="1"/>
      <c r="BQV1935" s="1"/>
      <c r="BQW1935" s="1"/>
      <c r="BQX1935" s="1"/>
      <c r="BQY1935" s="1"/>
      <c r="BQZ1935" s="1"/>
      <c r="BRA1935" s="1"/>
      <c r="BRB1935" s="1"/>
      <c r="BRC1935" s="1"/>
      <c r="BRD1935" s="1"/>
      <c r="BRE1935" s="1"/>
      <c r="BRF1935" s="1"/>
      <c r="BRG1935" s="1"/>
      <c r="BRH1935" s="1"/>
      <c r="BRI1935" s="1"/>
      <c r="BRJ1935" s="1"/>
      <c r="BRK1935" s="1"/>
      <c r="BRL1935" s="1"/>
      <c r="BRM1935" s="1"/>
      <c r="BRN1935" s="1"/>
      <c r="BRO1935" s="1"/>
      <c r="BRP1935" s="1"/>
      <c r="BRQ1935" s="1"/>
      <c r="BRR1935" s="1"/>
      <c r="BRS1935" s="1"/>
      <c r="BRT1935" s="1"/>
      <c r="BRU1935" s="1"/>
      <c r="BRV1935" s="1"/>
      <c r="BRW1935" s="1"/>
      <c r="BRX1935" s="1"/>
      <c r="BRY1935" s="1"/>
      <c r="BRZ1935" s="1"/>
      <c r="BSA1935" s="1"/>
      <c r="BSB1935" s="1"/>
      <c r="BSC1935" s="1"/>
      <c r="BSD1935" s="1"/>
      <c r="BSE1935" s="1"/>
      <c r="BSF1935" s="1"/>
      <c r="BSG1935" s="1"/>
      <c r="BSH1935" s="1"/>
      <c r="BSI1935" s="1"/>
      <c r="BSJ1935" s="1"/>
      <c r="BSK1935" s="1"/>
      <c r="BSL1935" s="1"/>
      <c r="BSM1935" s="1"/>
      <c r="BSN1935" s="1"/>
      <c r="BSO1935" s="1"/>
      <c r="BSP1935" s="1"/>
      <c r="BSQ1935" s="1"/>
      <c r="BSR1935" s="1"/>
      <c r="BSS1935" s="1"/>
      <c r="BST1935" s="1"/>
      <c r="BSU1935" s="1"/>
      <c r="BSV1935" s="1"/>
      <c r="BSW1935" s="1"/>
      <c r="BSX1935" s="1"/>
      <c r="BSY1935" s="1"/>
      <c r="BSZ1935" s="1"/>
      <c r="BTA1935" s="1"/>
      <c r="BTB1935" s="1"/>
      <c r="BTC1935" s="1"/>
      <c r="BTD1935" s="1"/>
      <c r="BTE1935" s="1"/>
      <c r="BTF1935" s="1"/>
      <c r="BTG1935" s="1"/>
      <c r="BTH1935" s="1"/>
      <c r="BTI1935" s="1"/>
      <c r="BTJ1935" s="1"/>
      <c r="BTK1935" s="1"/>
      <c r="BTL1935" s="1"/>
      <c r="BTM1935" s="1"/>
      <c r="BTN1935" s="1"/>
      <c r="BTO1935" s="1"/>
      <c r="BTP1935" s="1"/>
      <c r="BTQ1935" s="1"/>
      <c r="BTR1935" s="1"/>
      <c r="BTS1935" s="1"/>
      <c r="BTT1935" s="1"/>
      <c r="BTU1935" s="1"/>
      <c r="BTV1935" s="1"/>
      <c r="BTW1935" s="1"/>
      <c r="BTX1935" s="1"/>
      <c r="BTY1935" s="1"/>
      <c r="BTZ1935" s="1"/>
      <c r="BUA1935" s="1"/>
      <c r="BUB1935" s="1"/>
      <c r="BUC1935" s="1"/>
      <c r="BUD1935" s="1"/>
      <c r="BUE1935" s="1"/>
      <c r="BUF1935" s="1"/>
      <c r="BUG1935" s="1"/>
      <c r="BUH1935" s="1"/>
      <c r="BUI1935" s="1"/>
      <c r="BUJ1935" s="1"/>
      <c r="BUK1935" s="1"/>
      <c r="BUL1935" s="1"/>
      <c r="BUM1935" s="1"/>
      <c r="BUN1935" s="1"/>
      <c r="BUO1935" s="1"/>
      <c r="BUP1935" s="1"/>
      <c r="BUQ1935" s="1"/>
      <c r="BUR1935" s="1"/>
      <c r="BUS1935" s="1"/>
      <c r="BUT1935" s="1"/>
      <c r="BUU1935" s="1"/>
      <c r="BUV1935" s="1"/>
      <c r="BUW1935" s="1"/>
      <c r="BUX1935" s="1"/>
      <c r="BUY1935" s="1"/>
      <c r="BUZ1935" s="1"/>
      <c r="BVA1935" s="1"/>
      <c r="BVB1935" s="1"/>
      <c r="BVC1935" s="1"/>
      <c r="BVD1935" s="1"/>
      <c r="BVE1935" s="1"/>
      <c r="BVF1935" s="1"/>
      <c r="BVG1935" s="1"/>
      <c r="BVH1935" s="1"/>
      <c r="BVI1935" s="1"/>
      <c r="BVJ1935" s="1"/>
      <c r="BVK1935" s="1"/>
      <c r="BVL1935" s="1"/>
      <c r="BVM1935" s="1"/>
      <c r="BVN1935" s="1"/>
      <c r="BVO1935" s="1"/>
      <c r="BVP1935" s="1"/>
      <c r="BVQ1935" s="1"/>
      <c r="BVR1935" s="1"/>
      <c r="BVS1935" s="1"/>
      <c r="BVT1935" s="1"/>
      <c r="BVU1935" s="1"/>
      <c r="BVV1935" s="1"/>
      <c r="BVW1935" s="1"/>
      <c r="BVX1935" s="1"/>
      <c r="BVY1935" s="1"/>
      <c r="BVZ1935" s="1"/>
      <c r="BWA1935" s="1"/>
      <c r="BWB1935" s="1"/>
      <c r="BWC1935" s="1"/>
      <c r="BWD1935" s="1"/>
      <c r="BWE1935" s="1"/>
      <c r="BWF1935" s="1"/>
      <c r="BWG1935" s="1"/>
      <c r="BWH1935" s="1"/>
      <c r="BWI1935" s="1"/>
      <c r="BWJ1935" s="1"/>
      <c r="BWK1935" s="1"/>
      <c r="BWL1935" s="1"/>
      <c r="BWM1935" s="1"/>
      <c r="BWN1935" s="1"/>
      <c r="BWO1935" s="1"/>
      <c r="BWP1935" s="1"/>
      <c r="BWQ1935" s="1"/>
      <c r="BWR1935" s="1"/>
      <c r="BWS1935" s="1"/>
      <c r="BWT1935" s="1"/>
      <c r="BWU1935" s="1"/>
      <c r="BWV1935" s="1"/>
      <c r="BWW1935" s="1"/>
      <c r="BWX1935" s="1"/>
      <c r="BWY1935" s="1"/>
      <c r="BWZ1935" s="1"/>
      <c r="BXA1935" s="1"/>
      <c r="BXB1935" s="1"/>
      <c r="BXC1935" s="1"/>
      <c r="BXD1935" s="1"/>
      <c r="BXE1935" s="1"/>
      <c r="BXF1935" s="1"/>
      <c r="BXG1935" s="1"/>
      <c r="BXH1935" s="1"/>
      <c r="BXI1935" s="1"/>
      <c r="BXJ1935" s="1"/>
      <c r="BXK1935" s="1"/>
      <c r="BXL1935" s="1"/>
      <c r="BXM1935" s="1"/>
      <c r="BXN1935" s="1"/>
      <c r="BXO1935" s="1"/>
      <c r="BXP1935" s="1"/>
      <c r="BXQ1935" s="1"/>
      <c r="BXR1935" s="1"/>
      <c r="BXS1935" s="1"/>
      <c r="BXT1935" s="1"/>
      <c r="BXU1935" s="1"/>
      <c r="BXV1935" s="1"/>
      <c r="BXW1935" s="1"/>
      <c r="BXX1935" s="1"/>
      <c r="BXY1935" s="1"/>
      <c r="BXZ1935" s="1"/>
      <c r="BYA1935" s="1"/>
      <c r="BYB1935" s="1"/>
      <c r="BYC1935" s="1"/>
      <c r="BYD1935" s="1"/>
      <c r="BYE1935" s="1"/>
      <c r="BYF1935" s="1"/>
      <c r="BYG1935" s="1"/>
      <c r="BYH1935" s="1"/>
      <c r="BYI1935" s="1"/>
      <c r="BYJ1935" s="1"/>
      <c r="BYK1935" s="1"/>
      <c r="BYL1935" s="1"/>
      <c r="BYM1935" s="1"/>
      <c r="BYN1935" s="1"/>
      <c r="BYO1935" s="1"/>
      <c r="BYP1935" s="1"/>
      <c r="BYQ1935" s="1"/>
      <c r="BYR1935" s="1"/>
      <c r="BYS1935" s="1"/>
      <c r="BYT1935" s="1"/>
      <c r="BYU1935" s="1"/>
      <c r="BYV1935" s="1"/>
      <c r="BYW1935" s="1"/>
      <c r="BYX1935" s="1"/>
      <c r="BYY1935" s="1"/>
      <c r="BYZ1935" s="1"/>
      <c r="BZA1935" s="1"/>
      <c r="BZB1935" s="1"/>
      <c r="BZC1935" s="1"/>
      <c r="BZD1935" s="1"/>
      <c r="BZE1935" s="1"/>
      <c r="BZF1935" s="1"/>
      <c r="BZG1935" s="1"/>
      <c r="BZH1935" s="1"/>
      <c r="BZI1935" s="1"/>
      <c r="BZJ1935" s="1"/>
      <c r="BZK1935" s="1"/>
      <c r="BZL1935" s="1"/>
      <c r="BZM1935" s="1"/>
      <c r="BZN1935" s="1"/>
      <c r="BZO1935" s="1"/>
      <c r="BZP1935" s="1"/>
      <c r="BZQ1935" s="1"/>
      <c r="BZR1935" s="1"/>
      <c r="BZS1935" s="1"/>
      <c r="BZT1935" s="1"/>
      <c r="BZU1935" s="1"/>
      <c r="BZV1935" s="1"/>
      <c r="BZW1935" s="1"/>
      <c r="BZX1935" s="1"/>
      <c r="BZY1935" s="1"/>
      <c r="BZZ1935" s="1"/>
      <c r="CAA1935" s="1"/>
      <c r="CAB1935" s="1"/>
      <c r="CAC1935" s="1"/>
      <c r="CAD1935" s="1"/>
      <c r="CAE1935" s="1"/>
      <c r="CAF1935" s="1"/>
      <c r="CAG1935" s="1"/>
      <c r="CAH1935" s="1"/>
      <c r="CAI1935" s="1"/>
      <c r="CAJ1935" s="1"/>
      <c r="CAK1935" s="1"/>
      <c r="CAL1935" s="1"/>
      <c r="CAM1935" s="1"/>
      <c r="CAN1935" s="1"/>
      <c r="CAO1935" s="1"/>
      <c r="CAP1935" s="1"/>
      <c r="CAQ1935" s="1"/>
      <c r="CAR1935" s="1"/>
      <c r="CAS1935" s="1"/>
      <c r="CAT1935" s="1"/>
      <c r="CAU1935" s="1"/>
      <c r="CAV1935" s="1"/>
      <c r="CAW1935" s="1"/>
      <c r="CAX1935" s="1"/>
      <c r="CAY1935" s="1"/>
      <c r="CAZ1935" s="1"/>
      <c r="CBA1935" s="1"/>
      <c r="CBB1935" s="1"/>
      <c r="CBC1935" s="1"/>
      <c r="CBD1935" s="1"/>
      <c r="CBE1935" s="1"/>
      <c r="CBF1935" s="1"/>
      <c r="CBG1935" s="1"/>
      <c r="CBH1935" s="1"/>
      <c r="CBI1935" s="1"/>
      <c r="CBJ1935" s="1"/>
      <c r="CBK1935" s="1"/>
      <c r="CBL1935" s="1"/>
      <c r="CBM1935" s="1"/>
      <c r="CBN1935" s="1"/>
      <c r="CBO1935" s="1"/>
      <c r="CBP1935" s="1"/>
      <c r="CBQ1935" s="1"/>
      <c r="CBR1935" s="1"/>
      <c r="CBS1935" s="1"/>
      <c r="CBT1935" s="1"/>
      <c r="CBU1935" s="1"/>
      <c r="CBV1935" s="1"/>
      <c r="CBW1935" s="1"/>
      <c r="CBX1935" s="1"/>
      <c r="CBY1935" s="1"/>
      <c r="CBZ1935" s="1"/>
      <c r="CCA1935" s="1"/>
      <c r="CCB1935" s="1"/>
      <c r="CCC1935" s="1"/>
      <c r="CCD1935" s="1"/>
      <c r="CCE1935" s="1"/>
      <c r="CCF1935" s="1"/>
      <c r="CCG1935" s="1"/>
      <c r="CCH1935" s="1"/>
      <c r="CCI1935" s="1"/>
      <c r="CCJ1935" s="1"/>
      <c r="CCK1935" s="1"/>
      <c r="CCL1935" s="1"/>
      <c r="CCM1935" s="1"/>
      <c r="CCN1935" s="1"/>
      <c r="CCO1935" s="1"/>
      <c r="CCP1935" s="1"/>
      <c r="CCQ1935" s="1"/>
      <c r="CCR1935" s="1"/>
      <c r="CCS1935" s="1"/>
      <c r="CCT1935" s="1"/>
      <c r="CCU1935" s="1"/>
      <c r="CCV1935" s="1"/>
      <c r="CCW1935" s="1"/>
      <c r="CCX1935" s="1"/>
      <c r="CCY1935" s="1"/>
      <c r="CCZ1935" s="1"/>
      <c r="CDA1935" s="1"/>
      <c r="CDB1935" s="1"/>
      <c r="CDC1935" s="1"/>
      <c r="CDD1935" s="1"/>
      <c r="CDE1935" s="1"/>
      <c r="CDF1935" s="1"/>
      <c r="CDG1935" s="1"/>
      <c r="CDH1935" s="1"/>
      <c r="CDI1935" s="1"/>
      <c r="CDJ1935" s="1"/>
      <c r="CDK1935" s="1"/>
      <c r="CDL1935" s="1"/>
      <c r="CDM1935" s="1"/>
      <c r="CDN1935" s="1"/>
      <c r="CDO1935" s="1"/>
      <c r="CDP1935" s="1"/>
      <c r="CDQ1935" s="1"/>
      <c r="CDR1935" s="1"/>
      <c r="CDS1935" s="1"/>
      <c r="CDT1935" s="1"/>
      <c r="CDU1935" s="1"/>
      <c r="CDV1935" s="1"/>
      <c r="CDW1935" s="1"/>
      <c r="CDX1935" s="1"/>
      <c r="CDY1935" s="1"/>
      <c r="CDZ1935" s="1"/>
      <c r="CEA1935" s="1"/>
      <c r="CEB1935" s="1"/>
      <c r="CEC1935" s="1"/>
      <c r="CED1935" s="1"/>
      <c r="CEE1935" s="1"/>
      <c r="CEF1935" s="1"/>
      <c r="CEG1935" s="1"/>
      <c r="CEH1935" s="1"/>
      <c r="CEI1935" s="1"/>
      <c r="CEJ1935" s="1"/>
      <c r="CEK1935" s="1"/>
      <c r="CEL1935" s="1"/>
      <c r="CEM1935" s="1"/>
      <c r="CEN1935" s="1"/>
      <c r="CEO1935" s="1"/>
      <c r="CEP1935" s="1"/>
      <c r="CEQ1935" s="1"/>
      <c r="CER1935" s="1"/>
      <c r="CES1935" s="1"/>
      <c r="CET1935" s="1"/>
      <c r="CEU1935" s="1"/>
      <c r="CEV1935" s="1"/>
      <c r="CEW1935" s="1"/>
      <c r="CEX1935" s="1"/>
      <c r="CEY1935" s="1"/>
      <c r="CEZ1935" s="1"/>
      <c r="CFA1935" s="1"/>
      <c r="CFB1935" s="1"/>
      <c r="CFC1935" s="1"/>
      <c r="CFD1935" s="1"/>
      <c r="CFE1935" s="1"/>
      <c r="CFF1935" s="1"/>
      <c r="CFG1935" s="1"/>
      <c r="CFH1935" s="1"/>
      <c r="CFI1935" s="1"/>
      <c r="CFJ1935" s="1"/>
      <c r="CFK1935" s="1"/>
      <c r="CFL1935" s="1"/>
      <c r="CFM1935" s="1"/>
      <c r="CFN1935" s="1"/>
      <c r="CFO1935" s="1"/>
      <c r="CFP1935" s="1"/>
      <c r="CFQ1935" s="1"/>
      <c r="CFR1935" s="1"/>
      <c r="CFS1935" s="1"/>
      <c r="CFT1935" s="1"/>
      <c r="CFU1935" s="1"/>
      <c r="CFV1935" s="1"/>
      <c r="CFW1935" s="1"/>
      <c r="CFX1935" s="1"/>
      <c r="CFY1935" s="1"/>
      <c r="CFZ1935" s="1"/>
      <c r="CGA1935" s="1"/>
      <c r="CGB1935" s="1"/>
      <c r="CGC1935" s="1"/>
      <c r="CGD1935" s="1"/>
      <c r="CGE1935" s="1"/>
      <c r="CGF1935" s="1"/>
      <c r="CGG1935" s="1"/>
      <c r="CGH1935" s="1"/>
      <c r="CGI1935" s="1"/>
      <c r="CGJ1935" s="1"/>
      <c r="CGK1935" s="1"/>
      <c r="CGL1935" s="1"/>
      <c r="CGM1935" s="1"/>
      <c r="CGN1935" s="1"/>
      <c r="CGO1935" s="1"/>
      <c r="CGP1935" s="1"/>
      <c r="CGQ1935" s="1"/>
      <c r="CGR1935" s="1"/>
      <c r="CGS1935" s="1"/>
      <c r="CGT1935" s="1"/>
      <c r="CGU1935" s="1"/>
      <c r="CGV1935" s="1"/>
      <c r="CGW1935" s="1"/>
      <c r="CGX1935" s="1"/>
      <c r="CGY1935" s="1"/>
      <c r="CGZ1935" s="1"/>
      <c r="CHA1935" s="1"/>
      <c r="CHB1935" s="1"/>
      <c r="CHC1935" s="1"/>
      <c r="CHD1935" s="1"/>
      <c r="CHE1935" s="1"/>
      <c r="CHF1935" s="1"/>
      <c r="CHG1935" s="1"/>
      <c r="CHH1935" s="1"/>
      <c r="CHI1935" s="1"/>
      <c r="CHJ1935" s="1"/>
      <c r="CHK1935" s="1"/>
      <c r="CHL1935" s="1"/>
      <c r="CHM1935" s="1"/>
      <c r="CHN1935" s="1"/>
      <c r="CHO1935" s="1"/>
      <c r="CHP1935" s="1"/>
      <c r="CHQ1935" s="1"/>
      <c r="CHR1935" s="1"/>
      <c r="CHS1935" s="1"/>
      <c r="CHT1935" s="1"/>
      <c r="CHU1935" s="1"/>
      <c r="CHV1935" s="1"/>
      <c r="CHW1935" s="1"/>
      <c r="CHX1935" s="1"/>
      <c r="CHY1935" s="1"/>
      <c r="CHZ1935" s="1"/>
      <c r="CIA1935" s="1"/>
      <c r="CIB1935" s="1"/>
      <c r="CIC1935" s="1"/>
      <c r="CID1935" s="1"/>
      <c r="CIE1935" s="1"/>
      <c r="CIF1935" s="1"/>
      <c r="CIG1935" s="1"/>
      <c r="CIH1935" s="1"/>
      <c r="CII1935" s="1"/>
      <c r="CIJ1935" s="1"/>
      <c r="CIK1935" s="1"/>
      <c r="CIL1935" s="1"/>
      <c r="CIM1935" s="1"/>
      <c r="CIN1935" s="1"/>
      <c r="CIO1935" s="1"/>
      <c r="CIP1935" s="1"/>
      <c r="CIQ1935" s="1"/>
      <c r="CIR1935" s="1"/>
      <c r="CIS1935" s="1"/>
      <c r="CIT1935" s="1"/>
      <c r="CIU1935" s="1"/>
      <c r="CIV1935" s="1"/>
      <c r="CIW1935" s="1"/>
      <c r="CIX1935" s="1"/>
      <c r="CIY1935" s="1"/>
      <c r="CIZ1935" s="1"/>
      <c r="CJA1935" s="1"/>
      <c r="CJB1935" s="1"/>
      <c r="CJC1935" s="1"/>
      <c r="CJD1935" s="1"/>
      <c r="CJE1935" s="1"/>
      <c r="CJF1935" s="1"/>
      <c r="CJG1935" s="1"/>
      <c r="CJH1935" s="1"/>
      <c r="CJI1935" s="1"/>
      <c r="CJJ1935" s="1"/>
      <c r="CJK1935" s="1"/>
      <c r="CJL1935" s="1"/>
      <c r="CJM1935" s="1"/>
      <c r="CJN1935" s="1"/>
      <c r="CJO1935" s="1"/>
      <c r="CJP1935" s="1"/>
      <c r="CJQ1935" s="1"/>
      <c r="CJR1935" s="1"/>
      <c r="CJS1935" s="1"/>
      <c r="CJT1935" s="1"/>
      <c r="CJU1935" s="1"/>
      <c r="CJV1935" s="1"/>
      <c r="CJW1935" s="1"/>
      <c r="CJX1935" s="1"/>
      <c r="CJY1935" s="1"/>
      <c r="CJZ1935" s="1"/>
      <c r="CKA1935" s="1"/>
      <c r="CKB1935" s="1"/>
      <c r="CKC1935" s="1"/>
      <c r="CKD1935" s="1"/>
      <c r="CKE1935" s="1"/>
      <c r="CKF1935" s="1"/>
      <c r="CKG1935" s="1"/>
      <c r="CKH1935" s="1"/>
      <c r="CKI1935" s="1"/>
      <c r="CKJ1935" s="1"/>
      <c r="CKK1935" s="1"/>
      <c r="CKL1935" s="1"/>
      <c r="CKM1935" s="1"/>
      <c r="CKN1935" s="1"/>
      <c r="CKO1935" s="1"/>
      <c r="CKP1935" s="1"/>
      <c r="CKQ1935" s="1"/>
      <c r="CKR1935" s="1"/>
      <c r="CKS1935" s="1"/>
      <c r="CKT1935" s="1"/>
      <c r="CKU1935" s="1"/>
      <c r="CKV1935" s="1"/>
      <c r="CKW1935" s="1"/>
      <c r="CKX1935" s="1"/>
      <c r="CKY1935" s="1"/>
      <c r="CKZ1935" s="1"/>
      <c r="CLA1935" s="1"/>
      <c r="CLB1935" s="1"/>
      <c r="CLC1935" s="1"/>
      <c r="CLD1935" s="1"/>
      <c r="CLE1935" s="1"/>
      <c r="CLF1935" s="1"/>
      <c r="CLG1935" s="1"/>
      <c r="CLH1935" s="1"/>
      <c r="CLI1935" s="1"/>
      <c r="CLJ1935" s="1"/>
      <c r="CLK1935" s="1"/>
      <c r="CLL1935" s="1"/>
      <c r="CLM1935" s="1"/>
      <c r="CLN1935" s="1"/>
      <c r="CLO1935" s="1"/>
      <c r="CLP1935" s="1"/>
      <c r="CLQ1935" s="1"/>
      <c r="CLR1935" s="1"/>
      <c r="CLS1935" s="1"/>
      <c r="CLT1935" s="1"/>
      <c r="CLU1935" s="1"/>
      <c r="CLV1935" s="1"/>
      <c r="CLW1935" s="1"/>
      <c r="CLX1935" s="1"/>
      <c r="CLY1935" s="1"/>
      <c r="CLZ1935" s="1"/>
      <c r="CMA1935" s="1"/>
      <c r="CMB1935" s="1"/>
      <c r="CMC1935" s="1"/>
      <c r="CMD1935" s="1"/>
      <c r="CME1935" s="1"/>
      <c r="CMF1935" s="1"/>
      <c r="CMG1935" s="1"/>
      <c r="CMH1935" s="1"/>
      <c r="CMI1935" s="1"/>
      <c r="CMJ1935" s="1"/>
      <c r="CMK1935" s="1"/>
      <c r="CML1935" s="1"/>
      <c r="CMM1935" s="1"/>
      <c r="CMN1935" s="1"/>
      <c r="CMO1935" s="1"/>
      <c r="CMP1935" s="1"/>
      <c r="CMQ1935" s="1"/>
      <c r="CMR1935" s="1"/>
      <c r="CMS1935" s="1"/>
      <c r="CMT1935" s="1"/>
      <c r="CMU1935" s="1"/>
      <c r="CMV1935" s="1"/>
      <c r="CMW1935" s="1"/>
      <c r="CMX1935" s="1"/>
      <c r="CMY1935" s="1"/>
      <c r="CMZ1935" s="1"/>
      <c r="CNA1935" s="1"/>
      <c r="CNB1935" s="1"/>
      <c r="CNC1935" s="1"/>
      <c r="CND1935" s="1"/>
      <c r="CNE1935" s="1"/>
      <c r="CNF1935" s="1"/>
      <c r="CNG1935" s="1"/>
      <c r="CNH1935" s="1"/>
      <c r="CNI1935" s="1"/>
      <c r="CNJ1935" s="1"/>
      <c r="CNK1935" s="1"/>
      <c r="CNL1935" s="1"/>
      <c r="CNM1935" s="1"/>
      <c r="CNN1935" s="1"/>
      <c r="CNO1935" s="1"/>
      <c r="CNP1935" s="1"/>
      <c r="CNQ1935" s="1"/>
      <c r="CNR1935" s="1"/>
      <c r="CNS1935" s="1"/>
      <c r="CNT1935" s="1"/>
      <c r="CNU1935" s="1"/>
      <c r="CNV1935" s="1"/>
      <c r="CNW1935" s="1"/>
      <c r="CNX1935" s="1"/>
      <c r="CNY1935" s="1"/>
      <c r="CNZ1935" s="1"/>
      <c r="COA1935" s="1"/>
      <c r="COB1935" s="1"/>
      <c r="COC1935" s="1"/>
      <c r="COD1935" s="1"/>
      <c r="COE1935" s="1"/>
      <c r="COF1935" s="1"/>
      <c r="COG1935" s="1"/>
      <c r="COH1935" s="1"/>
      <c r="COI1935" s="1"/>
      <c r="COJ1935" s="1"/>
      <c r="COK1935" s="1"/>
      <c r="COL1935" s="1"/>
      <c r="COM1935" s="1"/>
      <c r="CON1935" s="1"/>
      <c r="COO1935" s="1"/>
      <c r="COP1935" s="1"/>
      <c r="COQ1935" s="1"/>
      <c r="COR1935" s="1"/>
      <c r="COS1935" s="1"/>
      <c r="COT1935" s="1"/>
      <c r="COU1935" s="1"/>
      <c r="COV1935" s="1"/>
      <c r="COW1935" s="1"/>
      <c r="COX1935" s="1"/>
      <c r="COY1935" s="1"/>
      <c r="COZ1935" s="1"/>
      <c r="CPA1935" s="1"/>
      <c r="CPB1935" s="1"/>
      <c r="CPC1935" s="1"/>
      <c r="CPD1935" s="1"/>
      <c r="CPE1935" s="1"/>
      <c r="CPF1935" s="1"/>
      <c r="CPG1935" s="1"/>
      <c r="CPH1935" s="1"/>
      <c r="CPI1935" s="1"/>
      <c r="CPJ1935" s="1"/>
      <c r="CPK1935" s="1"/>
      <c r="CPL1935" s="1"/>
      <c r="CPM1935" s="1"/>
      <c r="CPN1935" s="1"/>
      <c r="CPO1935" s="1"/>
      <c r="CPP1935" s="1"/>
      <c r="CPQ1935" s="1"/>
      <c r="CPR1935" s="1"/>
      <c r="CPS1935" s="1"/>
      <c r="CPT1935" s="1"/>
      <c r="CPU1935" s="1"/>
      <c r="CPV1935" s="1"/>
      <c r="CPW1935" s="1"/>
      <c r="CPX1935" s="1"/>
      <c r="CPY1935" s="1"/>
      <c r="CPZ1935" s="1"/>
      <c r="CQA1935" s="1"/>
      <c r="CQB1935" s="1"/>
      <c r="CQC1935" s="1"/>
      <c r="CQD1935" s="1"/>
      <c r="CQE1935" s="1"/>
      <c r="CQF1935" s="1"/>
      <c r="CQG1935" s="1"/>
      <c r="CQH1935" s="1"/>
      <c r="CQI1935" s="1"/>
      <c r="CQJ1935" s="1"/>
      <c r="CQK1935" s="1"/>
      <c r="CQL1935" s="1"/>
      <c r="CQM1935" s="1"/>
      <c r="CQN1935" s="1"/>
      <c r="CQO1935" s="1"/>
      <c r="CQP1935" s="1"/>
      <c r="CQQ1935" s="1"/>
      <c r="CQR1935" s="1"/>
      <c r="CQS1935" s="1"/>
      <c r="CQT1935" s="1"/>
      <c r="CQU1935" s="1"/>
      <c r="CQV1935" s="1"/>
      <c r="CQW1935" s="1"/>
      <c r="CQX1935" s="1"/>
      <c r="CQY1935" s="1"/>
      <c r="CQZ1935" s="1"/>
      <c r="CRA1935" s="1"/>
      <c r="CRB1935" s="1"/>
      <c r="CRC1935" s="1"/>
      <c r="CRD1935" s="1"/>
      <c r="CRE1935" s="1"/>
      <c r="CRF1935" s="1"/>
      <c r="CRG1935" s="1"/>
      <c r="CRH1935" s="1"/>
      <c r="CRI1935" s="1"/>
      <c r="CRJ1935" s="1"/>
      <c r="CRK1935" s="1"/>
      <c r="CRL1935" s="1"/>
      <c r="CRM1935" s="1"/>
      <c r="CRN1935" s="1"/>
      <c r="CRO1935" s="1"/>
      <c r="CRP1935" s="1"/>
      <c r="CRQ1935" s="1"/>
      <c r="CRR1935" s="1"/>
      <c r="CRS1935" s="1"/>
      <c r="CRT1935" s="1"/>
      <c r="CRU1935" s="1"/>
      <c r="CRV1935" s="1"/>
      <c r="CRW1935" s="1"/>
      <c r="CRX1935" s="1"/>
      <c r="CRY1935" s="1"/>
      <c r="CRZ1935" s="1"/>
      <c r="CSA1935" s="1"/>
      <c r="CSB1935" s="1"/>
      <c r="CSC1935" s="1"/>
      <c r="CSD1935" s="1"/>
      <c r="CSE1935" s="1"/>
      <c r="CSF1935" s="1"/>
      <c r="CSG1935" s="1"/>
      <c r="CSH1935" s="1"/>
      <c r="CSI1935" s="1"/>
      <c r="CSJ1935" s="1"/>
      <c r="CSK1935" s="1"/>
      <c r="CSL1935" s="1"/>
      <c r="CSM1935" s="1"/>
      <c r="CSN1935" s="1"/>
      <c r="CSO1935" s="1"/>
      <c r="CSP1935" s="1"/>
      <c r="CSQ1935" s="1"/>
      <c r="CSR1935" s="1"/>
      <c r="CSS1935" s="1"/>
      <c r="CST1935" s="1"/>
      <c r="CSU1935" s="1"/>
      <c r="CSV1935" s="1"/>
      <c r="CSW1935" s="1"/>
      <c r="CSX1935" s="1"/>
      <c r="CSY1935" s="1"/>
      <c r="CSZ1935" s="1"/>
      <c r="CTA1935" s="1"/>
      <c r="CTB1935" s="1"/>
      <c r="CTC1935" s="1"/>
      <c r="CTD1935" s="1"/>
      <c r="CTE1935" s="1"/>
      <c r="CTF1935" s="1"/>
      <c r="CTG1935" s="1"/>
      <c r="CTH1935" s="1"/>
      <c r="CTI1935" s="1"/>
      <c r="CTJ1935" s="1"/>
      <c r="CTK1935" s="1"/>
      <c r="CTL1935" s="1"/>
      <c r="CTM1935" s="1"/>
      <c r="CTN1935" s="1"/>
      <c r="CTO1935" s="1"/>
      <c r="CTP1935" s="1"/>
      <c r="CTQ1935" s="1"/>
      <c r="CTR1935" s="1"/>
      <c r="CTS1935" s="1"/>
      <c r="CTT1935" s="1"/>
      <c r="CTU1935" s="1"/>
      <c r="CTV1935" s="1"/>
      <c r="CTW1935" s="1"/>
      <c r="CTX1935" s="1"/>
      <c r="CTY1935" s="1"/>
      <c r="CTZ1935" s="1"/>
      <c r="CUA1935" s="1"/>
      <c r="CUB1935" s="1"/>
      <c r="CUC1935" s="1"/>
      <c r="CUD1935" s="1"/>
      <c r="CUE1935" s="1"/>
      <c r="CUF1935" s="1"/>
      <c r="CUG1935" s="1"/>
      <c r="CUH1935" s="1"/>
      <c r="CUI1935" s="1"/>
      <c r="CUJ1935" s="1"/>
      <c r="CUK1935" s="1"/>
      <c r="CUL1935" s="1"/>
      <c r="CUM1935" s="1"/>
      <c r="CUN1935" s="1"/>
      <c r="CUO1935" s="1"/>
      <c r="CUP1935" s="1"/>
      <c r="CUQ1935" s="1"/>
      <c r="CUR1935" s="1"/>
      <c r="CUS1935" s="1"/>
      <c r="CUT1935" s="1"/>
      <c r="CUU1935" s="1"/>
      <c r="CUV1935" s="1"/>
      <c r="CUW1935" s="1"/>
      <c r="CUX1935" s="1"/>
      <c r="CUY1935" s="1"/>
      <c r="CUZ1935" s="1"/>
      <c r="CVA1935" s="1"/>
      <c r="CVB1935" s="1"/>
      <c r="CVC1935" s="1"/>
      <c r="CVD1935" s="1"/>
      <c r="CVE1935" s="1"/>
      <c r="CVF1935" s="1"/>
      <c r="CVG1935" s="1"/>
      <c r="CVH1935" s="1"/>
      <c r="CVI1935" s="1"/>
      <c r="CVJ1935" s="1"/>
      <c r="CVK1935" s="1"/>
      <c r="CVL1935" s="1"/>
      <c r="CVM1935" s="1"/>
      <c r="CVN1935" s="1"/>
      <c r="CVO1935" s="1"/>
      <c r="CVP1935" s="1"/>
      <c r="CVQ1935" s="1"/>
      <c r="CVR1935" s="1"/>
      <c r="CVS1935" s="1"/>
      <c r="CVT1935" s="1"/>
      <c r="CVU1935" s="1"/>
      <c r="CVV1935" s="1"/>
      <c r="CVW1935" s="1"/>
      <c r="CVX1935" s="1"/>
      <c r="CVY1935" s="1"/>
      <c r="CVZ1935" s="1"/>
      <c r="CWA1935" s="1"/>
      <c r="CWB1935" s="1"/>
      <c r="CWC1935" s="1"/>
      <c r="CWD1935" s="1"/>
      <c r="CWE1935" s="1"/>
      <c r="CWF1935" s="1"/>
      <c r="CWG1935" s="1"/>
      <c r="CWH1935" s="1"/>
      <c r="CWI1935" s="1"/>
      <c r="CWJ1935" s="1"/>
      <c r="CWK1935" s="1"/>
      <c r="CWL1935" s="1"/>
      <c r="CWM1935" s="1"/>
      <c r="CWN1935" s="1"/>
      <c r="CWO1935" s="1"/>
      <c r="CWP1935" s="1"/>
      <c r="CWQ1935" s="1"/>
      <c r="CWR1935" s="1"/>
      <c r="CWS1935" s="1"/>
      <c r="CWT1935" s="1"/>
      <c r="CWU1935" s="1"/>
      <c r="CWV1935" s="1"/>
      <c r="CWW1935" s="1"/>
      <c r="CWX1935" s="1"/>
      <c r="CWY1935" s="1"/>
      <c r="CWZ1935" s="1"/>
      <c r="CXA1935" s="1"/>
      <c r="CXB1935" s="1"/>
      <c r="CXC1935" s="1"/>
      <c r="CXD1935" s="1"/>
      <c r="CXE1935" s="1"/>
      <c r="CXF1935" s="1"/>
      <c r="CXG1935" s="1"/>
      <c r="CXH1935" s="1"/>
      <c r="CXI1935" s="1"/>
      <c r="CXJ1935" s="1"/>
      <c r="CXK1935" s="1"/>
      <c r="CXL1935" s="1"/>
      <c r="CXM1935" s="1"/>
      <c r="CXN1935" s="1"/>
      <c r="CXO1935" s="1"/>
      <c r="CXP1935" s="1"/>
      <c r="CXQ1935" s="1"/>
      <c r="CXR1935" s="1"/>
      <c r="CXS1935" s="1"/>
      <c r="CXT1935" s="1"/>
      <c r="CXU1935" s="1"/>
      <c r="CXV1935" s="1"/>
      <c r="CXW1935" s="1"/>
      <c r="CXX1935" s="1"/>
      <c r="CXY1935" s="1"/>
      <c r="CXZ1935" s="1"/>
      <c r="CYA1935" s="1"/>
      <c r="CYB1935" s="1"/>
      <c r="CYC1935" s="1"/>
      <c r="CYD1935" s="1"/>
      <c r="CYE1935" s="1"/>
      <c r="CYF1935" s="1"/>
      <c r="CYG1935" s="1"/>
      <c r="CYH1935" s="1"/>
      <c r="CYI1935" s="1"/>
      <c r="CYJ1935" s="1"/>
      <c r="CYK1935" s="1"/>
      <c r="CYL1935" s="1"/>
      <c r="CYM1935" s="1"/>
      <c r="CYN1935" s="1"/>
      <c r="CYO1935" s="1"/>
      <c r="CYP1935" s="1"/>
      <c r="CYQ1935" s="1"/>
      <c r="CYR1935" s="1"/>
      <c r="CYS1935" s="1"/>
      <c r="CYT1935" s="1"/>
      <c r="CYU1935" s="1"/>
      <c r="CYV1935" s="1"/>
      <c r="CYW1935" s="1"/>
      <c r="CYX1935" s="1"/>
      <c r="CYY1935" s="1"/>
      <c r="CYZ1935" s="1"/>
      <c r="CZA1935" s="1"/>
      <c r="CZB1935" s="1"/>
      <c r="CZC1935" s="1"/>
      <c r="CZD1935" s="1"/>
      <c r="CZE1935" s="1"/>
      <c r="CZF1935" s="1"/>
      <c r="CZG1935" s="1"/>
      <c r="CZH1935" s="1"/>
      <c r="CZI1935" s="1"/>
      <c r="CZJ1935" s="1"/>
      <c r="CZK1935" s="1"/>
      <c r="CZL1935" s="1"/>
      <c r="CZM1935" s="1"/>
      <c r="CZN1935" s="1"/>
      <c r="CZO1935" s="1"/>
      <c r="CZP1935" s="1"/>
      <c r="CZQ1935" s="1"/>
      <c r="CZR1935" s="1"/>
      <c r="CZS1935" s="1"/>
      <c r="CZT1935" s="1"/>
      <c r="CZU1935" s="1"/>
      <c r="CZV1935" s="1"/>
      <c r="CZW1935" s="1"/>
      <c r="CZX1935" s="1"/>
      <c r="CZY1935" s="1"/>
      <c r="CZZ1935" s="1"/>
      <c r="DAA1935" s="1"/>
      <c r="DAB1935" s="1"/>
      <c r="DAC1935" s="1"/>
      <c r="DAD1935" s="1"/>
      <c r="DAE1935" s="1"/>
      <c r="DAF1935" s="1"/>
      <c r="DAG1935" s="1"/>
      <c r="DAH1935" s="1"/>
      <c r="DAI1935" s="1"/>
      <c r="DAJ1935" s="1"/>
      <c r="DAK1935" s="1"/>
      <c r="DAL1935" s="1"/>
      <c r="DAM1935" s="1"/>
      <c r="DAN1935" s="1"/>
      <c r="DAO1935" s="1"/>
      <c r="DAP1935" s="1"/>
      <c r="DAQ1935" s="1"/>
      <c r="DAR1935" s="1"/>
      <c r="DAS1935" s="1"/>
      <c r="DAT1935" s="1"/>
      <c r="DAU1935" s="1"/>
      <c r="DAV1935" s="1"/>
      <c r="DAW1935" s="1"/>
      <c r="DAX1935" s="1"/>
      <c r="DAY1935" s="1"/>
      <c r="DAZ1935" s="1"/>
      <c r="DBA1935" s="1"/>
      <c r="DBB1935" s="1"/>
      <c r="DBC1935" s="1"/>
      <c r="DBD1935" s="1"/>
      <c r="DBE1935" s="1"/>
      <c r="DBF1935" s="1"/>
      <c r="DBG1935" s="1"/>
      <c r="DBH1935" s="1"/>
      <c r="DBI1935" s="1"/>
      <c r="DBJ1935" s="1"/>
      <c r="DBK1935" s="1"/>
      <c r="DBL1935" s="1"/>
      <c r="DBM1935" s="1"/>
      <c r="DBN1935" s="1"/>
      <c r="DBO1935" s="1"/>
      <c r="DBP1935" s="1"/>
      <c r="DBQ1935" s="1"/>
      <c r="DBR1935" s="1"/>
      <c r="DBS1935" s="1"/>
      <c r="DBT1935" s="1"/>
      <c r="DBU1935" s="1"/>
      <c r="DBV1935" s="1"/>
      <c r="DBW1935" s="1"/>
      <c r="DBX1935" s="1"/>
      <c r="DBY1935" s="1"/>
      <c r="DBZ1935" s="1"/>
      <c r="DCA1935" s="1"/>
      <c r="DCB1935" s="1"/>
      <c r="DCC1935" s="1"/>
      <c r="DCD1935" s="1"/>
      <c r="DCE1935" s="1"/>
      <c r="DCF1935" s="1"/>
      <c r="DCG1935" s="1"/>
      <c r="DCH1935" s="1"/>
      <c r="DCI1935" s="1"/>
      <c r="DCJ1935" s="1"/>
      <c r="DCK1935" s="1"/>
      <c r="DCL1935" s="1"/>
      <c r="DCM1935" s="1"/>
      <c r="DCN1935" s="1"/>
      <c r="DCO1935" s="1"/>
      <c r="DCP1935" s="1"/>
      <c r="DCQ1935" s="1"/>
      <c r="DCR1935" s="1"/>
      <c r="DCS1935" s="1"/>
      <c r="DCT1935" s="1"/>
      <c r="DCU1935" s="1"/>
      <c r="DCV1935" s="1"/>
      <c r="DCW1935" s="1"/>
      <c r="DCX1935" s="1"/>
      <c r="DCY1935" s="1"/>
      <c r="DCZ1935" s="1"/>
      <c r="DDA1935" s="1"/>
      <c r="DDB1935" s="1"/>
      <c r="DDC1935" s="1"/>
      <c r="DDD1935" s="1"/>
      <c r="DDE1935" s="1"/>
      <c r="DDF1935" s="1"/>
      <c r="DDG1935" s="1"/>
      <c r="DDH1935" s="1"/>
      <c r="DDI1935" s="1"/>
      <c r="DDJ1935" s="1"/>
      <c r="DDK1935" s="1"/>
      <c r="DDL1935" s="1"/>
      <c r="DDM1935" s="1"/>
      <c r="DDN1935" s="1"/>
      <c r="DDO1935" s="1"/>
      <c r="DDP1935" s="1"/>
      <c r="DDQ1935" s="1"/>
      <c r="DDR1935" s="1"/>
      <c r="DDS1935" s="1"/>
      <c r="DDT1935" s="1"/>
      <c r="DDU1935" s="1"/>
      <c r="DDV1935" s="1"/>
      <c r="DDW1935" s="1"/>
      <c r="DDX1935" s="1"/>
      <c r="DDY1935" s="1"/>
      <c r="DDZ1935" s="1"/>
      <c r="DEA1935" s="1"/>
      <c r="DEB1935" s="1"/>
      <c r="DEC1935" s="1"/>
      <c r="DED1935" s="1"/>
      <c r="DEE1935" s="1"/>
      <c r="DEF1935" s="1"/>
      <c r="DEG1935" s="1"/>
      <c r="DEH1935" s="1"/>
      <c r="DEI1935" s="1"/>
      <c r="DEJ1935" s="1"/>
      <c r="DEK1935" s="1"/>
      <c r="DEL1935" s="1"/>
      <c r="DEM1935" s="1"/>
      <c r="DEN1935" s="1"/>
      <c r="DEO1935" s="1"/>
      <c r="DEP1935" s="1"/>
      <c r="DEQ1935" s="1"/>
      <c r="DER1935" s="1"/>
      <c r="DES1935" s="1"/>
      <c r="DET1935" s="1"/>
      <c r="DEU1935" s="1"/>
      <c r="DEV1935" s="1"/>
      <c r="DEW1935" s="1"/>
      <c r="DEX1935" s="1"/>
      <c r="DEY1935" s="1"/>
      <c r="DEZ1935" s="1"/>
      <c r="DFA1935" s="1"/>
      <c r="DFB1935" s="1"/>
      <c r="DFC1935" s="1"/>
      <c r="DFD1935" s="1"/>
      <c r="DFE1935" s="1"/>
      <c r="DFF1935" s="1"/>
      <c r="DFG1935" s="1"/>
      <c r="DFH1935" s="1"/>
      <c r="DFI1935" s="1"/>
      <c r="DFJ1935" s="1"/>
      <c r="DFK1935" s="1"/>
      <c r="DFL1935" s="1"/>
      <c r="DFM1935" s="1"/>
      <c r="DFN1935" s="1"/>
      <c r="DFO1935" s="1"/>
      <c r="DFP1935" s="1"/>
      <c r="DFQ1935" s="1"/>
      <c r="DFR1935" s="1"/>
      <c r="DFS1935" s="1"/>
      <c r="DFT1935" s="1"/>
      <c r="DFU1935" s="1"/>
      <c r="DFV1935" s="1"/>
      <c r="DFW1935" s="1"/>
      <c r="DFX1935" s="1"/>
      <c r="DFY1935" s="1"/>
      <c r="DFZ1935" s="1"/>
      <c r="DGA1935" s="1"/>
      <c r="DGB1935" s="1"/>
      <c r="DGC1935" s="1"/>
      <c r="DGD1935" s="1"/>
      <c r="DGE1935" s="1"/>
      <c r="DGF1935" s="1"/>
      <c r="DGG1935" s="1"/>
      <c r="DGH1935" s="1"/>
      <c r="DGI1935" s="1"/>
      <c r="DGJ1935" s="1"/>
      <c r="DGK1935" s="1"/>
      <c r="DGL1935" s="1"/>
      <c r="DGM1935" s="1"/>
      <c r="DGN1935" s="1"/>
      <c r="DGO1935" s="1"/>
      <c r="DGP1935" s="1"/>
      <c r="DGQ1935" s="1"/>
      <c r="DGR1935" s="1"/>
      <c r="DGS1935" s="1"/>
      <c r="DGT1935" s="1"/>
      <c r="DGU1935" s="1"/>
      <c r="DGV1935" s="1"/>
      <c r="DGW1935" s="1"/>
      <c r="DGX1935" s="1"/>
      <c r="DGY1935" s="1"/>
      <c r="DGZ1935" s="1"/>
      <c r="DHA1935" s="1"/>
      <c r="DHB1935" s="1"/>
      <c r="DHC1935" s="1"/>
      <c r="DHD1935" s="1"/>
      <c r="DHE1935" s="1"/>
      <c r="DHF1935" s="1"/>
      <c r="DHG1935" s="1"/>
      <c r="DHH1935" s="1"/>
      <c r="DHI1935" s="1"/>
      <c r="DHJ1935" s="1"/>
      <c r="DHK1935" s="1"/>
      <c r="DHL1935" s="1"/>
      <c r="DHM1935" s="1"/>
      <c r="DHN1935" s="1"/>
      <c r="DHO1935" s="1"/>
      <c r="DHP1935" s="1"/>
      <c r="DHQ1935" s="1"/>
      <c r="DHR1935" s="1"/>
      <c r="DHS1935" s="1"/>
      <c r="DHT1935" s="1"/>
      <c r="DHU1935" s="1"/>
      <c r="DHV1935" s="1"/>
      <c r="DHW1935" s="1"/>
      <c r="DHX1935" s="1"/>
      <c r="DHY1935" s="1"/>
      <c r="DHZ1935" s="1"/>
      <c r="DIA1935" s="1"/>
      <c r="DIB1935" s="1"/>
      <c r="DIC1935" s="1"/>
      <c r="DID1935" s="1"/>
      <c r="DIE1935" s="1"/>
      <c r="DIF1935" s="1"/>
      <c r="DIG1935" s="1"/>
      <c r="DIH1935" s="1"/>
      <c r="DII1935" s="1"/>
      <c r="DIJ1935" s="1"/>
      <c r="DIK1935" s="1"/>
      <c r="DIL1935" s="1"/>
      <c r="DIM1935" s="1"/>
      <c r="DIN1935" s="1"/>
      <c r="DIO1935" s="1"/>
      <c r="DIP1935" s="1"/>
      <c r="DIQ1935" s="1"/>
      <c r="DIR1935" s="1"/>
      <c r="DIS1935" s="1"/>
      <c r="DIT1935" s="1"/>
      <c r="DIU1935" s="1"/>
      <c r="DIV1935" s="1"/>
      <c r="DIW1935" s="1"/>
      <c r="DIX1935" s="1"/>
      <c r="DIY1935" s="1"/>
      <c r="DIZ1935" s="1"/>
      <c r="DJA1935" s="1"/>
      <c r="DJB1935" s="1"/>
      <c r="DJC1935" s="1"/>
      <c r="DJD1935" s="1"/>
      <c r="DJE1935" s="1"/>
      <c r="DJF1935" s="1"/>
      <c r="DJG1935" s="1"/>
      <c r="DJH1935" s="1"/>
      <c r="DJI1935" s="1"/>
      <c r="DJJ1935" s="1"/>
      <c r="DJK1935" s="1"/>
      <c r="DJL1935" s="1"/>
      <c r="DJM1935" s="1"/>
      <c r="DJN1935" s="1"/>
      <c r="DJO1935" s="1"/>
      <c r="DJP1935" s="1"/>
      <c r="DJQ1935" s="1"/>
      <c r="DJR1935" s="1"/>
      <c r="DJS1935" s="1"/>
      <c r="DJT1935" s="1"/>
      <c r="DJU1935" s="1"/>
      <c r="DJV1935" s="1"/>
      <c r="DJW1935" s="1"/>
      <c r="DJX1935" s="1"/>
      <c r="DJY1935" s="1"/>
      <c r="DJZ1935" s="1"/>
      <c r="DKA1935" s="1"/>
      <c r="DKB1935" s="1"/>
      <c r="DKC1935" s="1"/>
      <c r="DKD1935" s="1"/>
      <c r="DKE1935" s="1"/>
      <c r="DKF1935" s="1"/>
      <c r="DKG1935" s="1"/>
      <c r="DKH1935" s="1"/>
      <c r="DKI1935" s="1"/>
      <c r="DKJ1935" s="1"/>
      <c r="DKK1935" s="1"/>
      <c r="DKL1935" s="1"/>
      <c r="DKM1935" s="1"/>
      <c r="DKN1935" s="1"/>
      <c r="DKO1935" s="1"/>
      <c r="DKP1935" s="1"/>
      <c r="DKQ1935" s="1"/>
      <c r="DKR1935" s="1"/>
      <c r="DKS1935" s="1"/>
      <c r="DKT1935" s="1"/>
      <c r="DKU1935" s="1"/>
      <c r="DKV1935" s="1"/>
      <c r="DKW1935" s="1"/>
      <c r="DKX1935" s="1"/>
      <c r="DKY1935" s="1"/>
      <c r="DKZ1935" s="1"/>
      <c r="DLA1935" s="1"/>
      <c r="DLB1935" s="1"/>
      <c r="DLC1935" s="1"/>
      <c r="DLD1935" s="1"/>
      <c r="DLE1935" s="1"/>
      <c r="DLF1935" s="1"/>
      <c r="DLG1935" s="1"/>
      <c r="DLH1935" s="1"/>
      <c r="DLI1935" s="1"/>
      <c r="DLJ1935" s="1"/>
      <c r="DLK1935" s="1"/>
      <c r="DLL1935" s="1"/>
      <c r="DLM1935" s="1"/>
      <c r="DLN1935" s="1"/>
      <c r="DLO1935" s="1"/>
      <c r="DLP1935" s="1"/>
      <c r="DLQ1935" s="1"/>
      <c r="DLR1935" s="1"/>
      <c r="DLS1935" s="1"/>
      <c r="DLT1935" s="1"/>
      <c r="DLU1935" s="1"/>
      <c r="DLV1935" s="1"/>
      <c r="DLW1935" s="1"/>
      <c r="DLX1935" s="1"/>
      <c r="DLY1935" s="1"/>
      <c r="DLZ1935" s="1"/>
      <c r="DMA1935" s="1"/>
      <c r="DMB1935" s="1"/>
      <c r="DMC1935" s="1"/>
      <c r="DMD1935" s="1"/>
      <c r="DME1935" s="1"/>
      <c r="DMF1935" s="1"/>
      <c r="DMG1935" s="1"/>
      <c r="DMH1935" s="1"/>
      <c r="DMI1935" s="1"/>
      <c r="DMJ1935" s="1"/>
      <c r="DMK1935" s="1"/>
      <c r="DML1935" s="1"/>
      <c r="DMM1935" s="1"/>
      <c r="DMN1935" s="1"/>
      <c r="DMO1935" s="1"/>
      <c r="DMP1935" s="1"/>
      <c r="DMQ1935" s="1"/>
      <c r="DMR1935" s="1"/>
      <c r="DMS1935" s="1"/>
      <c r="DMT1935" s="1"/>
      <c r="DMU1935" s="1"/>
      <c r="DMV1935" s="1"/>
      <c r="DMW1935" s="1"/>
      <c r="DMX1935" s="1"/>
      <c r="DMY1935" s="1"/>
      <c r="DMZ1935" s="1"/>
      <c r="DNA1935" s="1"/>
      <c r="DNB1935" s="1"/>
      <c r="DNC1935" s="1"/>
      <c r="DND1935" s="1"/>
      <c r="DNE1935" s="1"/>
      <c r="DNF1935" s="1"/>
      <c r="DNG1935" s="1"/>
      <c r="DNH1935" s="1"/>
      <c r="DNI1935" s="1"/>
      <c r="DNJ1935" s="1"/>
      <c r="DNK1935" s="1"/>
      <c r="DNL1935" s="1"/>
      <c r="DNM1935" s="1"/>
      <c r="DNN1935" s="1"/>
      <c r="DNO1935" s="1"/>
      <c r="DNP1935" s="1"/>
      <c r="DNQ1935" s="1"/>
      <c r="DNR1935" s="1"/>
      <c r="DNS1935" s="1"/>
      <c r="DNT1935" s="1"/>
      <c r="DNU1935" s="1"/>
      <c r="DNV1935" s="1"/>
      <c r="DNW1935" s="1"/>
      <c r="DNX1935" s="1"/>
      <c r="DNY1935" s="1"/>
      <c r="DNZ1935" s="1"/>
      <c r="DOA1935" s="1"/>
      <c r="DOB1935" s="1"/>
      <c r="DOC1935" s="1"/>
      <c r="DOD1935" s="1"/>
      <c r="DOE1935" s="1"/>
      <c r="DOF1935" s="1"/>
      <c r="DOG1935" s="1"/>
      <c r="DOH1935" s="1"/>
      <c r="DOI1935" s="1"/>
      <c r="DOJ1935" s="1"/>
      <c r="DOK1935" s="1"/>
      <c r="DOL1935" s="1"/>
      <c r="DOM1935" s="1"/>
      <c r="DON1935" s="1"/>
      <c r="DOO1935" s="1"/>
      <c r="DOP1935" s="1"/>
      <c r="DOQ1935" s="1"/>
      <c r="DOR1935" s="1"/>
      <c r="DOS1935" s="1"/>
      <c r="DOT1935" s="1"/>
      <c r="DOU1935" s="1"/>
      <c r="DOV1935" s="1"/>
      <c r="DOW1935" s="1"/>
      <c r="DOX1935" s="1"/>
      <c r="DOY1935" s="1"/>
      <c r="DOZ1935" s="1"/>
      <c r="DPA1935" s="1"/>
      <c r="DPB1935" s="1"/>
      <c r="DPC1935" s="1"/>
      <c r="DPD1935" s="1"/>
      <c r="DPE1935" s="1"/>
      <c r="DPF1935" s="1"/>
      <c r="DPG1935" s="1"/>
      <c r="DPH1935" s="1"/>
      <c r="DPI1935" s="1"/>
      <c r="DPJ1935" s="1"/>
      <c r="DPK1935" s="1"/>
      <c r="DPL1935" s="1"/>
      <c r="DPM1935" s="1"/>
      <c r="DPN1935" s="1"/>
      <c r="DPO1935" s="1"/>
      <c r="DPP1935" s="1"/>
      <c r="DPQ1935" s="1"/>
      <c r="DPR1935" s="1"/>
      <c r="DPS1935" s="1"/>
      <c r="DPT1935" s="1"/>
      <c r="DPU1935" s="1"/>
      <c r="DPV1935" s="1"/>
      <c r="DPW1935" s="1"/>
      <c r="DPX1935" s="1"/>
      <c r="DPY1935" s="1"/>
      <c r="DPZ1935" s="1"/>
      <c r="DQA1935" s="1"/>
      <c r="DQB1935" s="1"/>
      <c r="DQC1935" s="1"/>
      <c r="DQD1935" s="1"/>
      <c r="DQE1935" s="1"/>
      <c r="DQF1935" s="1"/>
      <c r="DQG1935" s="1"/>
      <c r="DQH1935" s="1"/>
      <c r="DQI1935" s="1"/>
      <c r="DQJ1935" s="1"/>
      <c r="DQK1935" s="1"/>
      <c r="DQL1935" s="1"/>
      <c r="DQM1935" s="1"/>
      <c r="DQN1935" s="1"/>
      <c r="DQO1935" s="1"/>
      <c r="DQP1935" s="1"/>
      <c r="DQQ1935" s="1"/>
      <c r="DQR1935" s="1"/>
      <c r="DQS1935" s="1"/>
      <c r="DQT1935" s="1"/>
      <c r="DQU1935" s="1"/>
      <c r="DQV1935" s="1"/>
      <c r="DQW1935" s="1"/>
      <c r="DQX1935" s="1"/>
      <c r="DQY1935" s="1"/>
      <c r="DQZ1935" s="1"/>
      <c r="DRA1935" s="1"/>
      <c r="DRB1935" s="1"/>
      <c r="DRC1935" s="1"/>
      <c r="DRD1935" s="1"/>
      <c r="DRE1935" s="1"/>
      <c r="DRF1935" s="1"/>
      <c r="DRG1935" s="1"/>
      <c r="DRH1935" s="1"/>
      <c r="DRI1935" s="1"/>
      <c r="DRJ1935" s="1"/>
      <c r="DRK1935" s="1"/>
      <c r="DRL1935" s="1"/>
      <c r="DRM1935" s="1"/>
      <c r="DRN1935" s="1"/>
      <c r="DRO1935" s="1"/>
      <c r="DRP1935" s="1"/>
      <c r="DRQ1935" s="1"/>
      <c r="DRR1935" s="1"/>
      <c r="DRS1935" s="1"/>
      <c r="DRT1935" s="1"/>
      <c r="DRU1935" s="1"/>
      <c r="DRV1935" s="1"/>
      <c r="DRW1935" s="1"/>
      <c r="DRX1935" s="1"/>
      <c r="DRY1935" s="1"/>
      <c r="DRZ1935" s="1"/>
      <c r="DSA1935" s="1"/>
      <c r="DSB1935" s="1"/>
      <c r="DSC1935" s="1"/>
      <c r="DSD1935" s="1"/>
      <c r="DSE1935" s="1"/>
      <c r="DSF1935" s="1"/>
      <c r="DSG1935" s="1"/>
      <c r="DSH1935" s="1"/>
      <c r="DSI1935" s="1"/>
      <c r="DSJ1935" s="1"/>
      <c r="DSK1935" s="1"/>
      <c r="DSL1935" s="1"/>
      <c r="DSM1935" s="1"/>
      <c r="DSN1935" s="1"/>
      <c r="DSO1935" s="1"/>
      <c r="DSP1935" s="1"/>
      <c r="DSQ1935" s="1"/>
      <c r="DSR1935" s="1"/>
      <c r="DSS1935" s="1"/>
      <c r="DST1935" s="1"/>
      <c r="DSU1935" s="1"/>
      <c r="DSV1935" s="1"/>
      <c r="DSW1935" s="1"/>
      <c r="DSX1935" s="1"/>
      <c r="DSY1935" s="1"/>
      <c r="DSZ1935" s="1"/>
      <c r="DTA1935" s="1"/>
      <c r="DTB1935" s="1"/>
      <c r="DTC1935" s="1"/>
      <c r="DTD1935" s="1"/>
      <c r="DTE1935" s="1"/>
      <c r="DTF1935" s="1"/>
      <c r="DTG1935" s="1"/>
      <c r="DTH1935" s="1"/>
      <c r="DTI1935" s="1"/>
      <c r="DTJ1935" s="1"/>
      <c r="DTK1935" s="1"/>
      <c r="DTL1935" s="1"/>
      <c r="DTM1935" s="1"/>
      <c r="DTN1935" s="1"/>
      <c r="DTO1935" s="1"/>
      <c r="DTP1935" s="1"/>
      <c r="DTQ1935" s="1"/>
      <c r="DTR1935" s="1"/>
      <c r="DTS1935" s="1"/>
      <c r="DTT1935" s="1"/>
      <c r="DTU1935" s="1"/>
      <c r="DTV1935" s="1"/>
      <c r="DTW1935" s="1"/>
      <c r="DTX1935" s="1"/>
      <c r="DTY1935" s="1"/>
      <c r="DTZ1935" s="1"/>
      <c r="DUA1935" s="1"/>
      <c r="DUB1935" s="1"/>
      <c r="DUC1935" s="1"/>
      <c r="DUD1935" s="1"/>
      <c r="DUE1935" s="1"/>
      <c r="DUF1935" s="1"/>
      <c r="DUG1935" s="1"/>
      <c r="DUH1935" s="1"/>
      <c r="DUI1935" s="1"/>
      <c r="DUJ1935" s="1"/>
      <c r="DUK1935" s="1"/>
      <c r="DUL1935" s="1"/>
      <c r="DUM1935" s="1"/>
      <c r="DUN1935" s="1"/>
      <c r="DUO1935" s="1"/>
      <c r="DUP1935" s="1"/>
      <c r="DUQ1935" s="1"/>
      <c r="DUR1935" s="1"/>
      <c r="DUS1935" s="1"/>
      <c r="DUT1935" s="1"/>
      <c r="DUU1935" s="1"/>
      <c r="DUV1935" s="1"/>
      <c r="DUW1935" s="1"/>
      <c r="DUX1935" s="1"/>
      <c r="DUY1935" s="1"/>
      <c r="DUZ1935" s="1"/>
      <c r="DVA1935" s="1"/>
      <c r="DVB1935" s="1"/>
      <c r="DVC1935" s="1"/>
      <c r="DVD1935" s="1"/>
      <c r="DVE1935" s="1"/>
      <c r="DVF1935" s="1"/>
      <c r="DVG1935" s="1"/>
      <c r="DVH1935" s="1"/>
      <c r="DVI1935" s="1"/>
      <c r="DVJ1935" s="1"/>
      <c r="DVK1935" s="1"/>
      <c r="DVL1935" s="1"/>
      <c r="DVM1935" s="1"/>
      <c r="DVN1935" s="1"/>
      <c r="DVO1935" s="1"/>
      <c r="DVP1935" s="1"/>
      <c r="DVQ1935" s="1"/>
      <c r="DVR1935" s="1"/>
      <c r="DVS1935" s="1"/>
      <c r="DVT1935" s="1"/>
      <c r="DVU1935" s="1"/>
      <c r="DVV1935" s="1"/>
      <c r="DVW1935" s="1"/>
      <c r="DVX1935" s="1"/>
      <c r="DVY1935" s="1"/>
      <c r="DVZ1935" s="1"/>
      <c r="DWA1935" s="1"/>
      <c r="DWB1935" s="1"/>
      <c r="DWC1935" s="1"/>
      <c r="DWD1935" s="1"/>
      <c r="DWE1935" s="1"/>
      <c r="DWF1935" s="1"/>
      <c r="DWG1935" s="1"/>
      <c r="DWH1935" s="1"/>
      <c r="DWI1935" s="1"/>
      <c r="DWJ1935" s="1"/>
      <c r="DWK1935" s="1"/>
      <c r="DWL1935" s="1"/>
      <c r="DWM1935" s="1"/>
      <c r="DWN1935" s="1"/>
      <c r="DWO1935" s="1"/>
      <c r="DWP1935" s="1"/>
      <c r="DWQ1935" s="1"/>
      <c r="DWR1935" s="1"/>
      <c r="DWS1935" s="1"/>
      <c r="DWT1935" s="1"/>
      <c r="DWU1935" s="1"/>
      <c r="DWV1935" s="1"/>
      <c r="DWW1935" s="1"/>
      <c r="DWX1935" s="1"/>
      <c r="DWY1935" s="1"/>
      <c r="DWZ1935" s="1"/>
      <c r="DXA1935" s="1"/>
      <c r="DXB1935" s="1"/>
      <c r="DXC1935" s="1"/>
      <c r="DXD1935" s="1"/>
      <c r="DXE1935" s="1"/>
      <c r="DXF1935" s="1"/>
      <c r="DXG1935" s="1"/>
      <c r="DXH1935" s="1"/>
      <c r="DXI1935" s="1"/>
      <c r="DXJ1935" s="1"/>
      <c r="DXK1935" s="1"/>
      <c r="DXL1935" s="1"/>
      <c r="DXM1935" s="1"/>
      <c r="DXN1935" s="1"/>
      <c r="DXO1935" s="1"/>
      <c r="DXP1935" s="1"/>
      <c r="DXQ1935" s="1"/>
      <c r="DXR1935" s="1"/>
      <c r="DXS1935" s="1"/>
      <c r="DXT1935" s="1"/>
      <c r="DXU1935" s="1"/>
      <c r="DXV1935" s="1"/>
      <c r="DXW1935" s="1"/>
      <c r="DXX1935" s="1"/>
      <c r="DXY1935" s="1"/>
      <c r="DXZ1935" s="1"/>
      <c r="DYA1935" s="1"/>
      <c r="DYB1935" s="1"/>
      <c r="DYC1935" s="1"/>
      <c r="DYD1935" s="1"/>
      <c r="DYE1935" s="1"/>
      <c r="DYF1935" s="1"/>
      <c r="DYG1935" s="1"/>
      <c r="DYH1935" s="1"/>
      <c r="DYI1935" s="1"/>
      <c r="DYJ1935" s="1"/>
      <c r="DYK1935" s="1"/>
      <c r="DYL1935" s="1"/>
      <c r="DYM1935" s="1"/>
      <c r="DYN1935" s="1"/>
      <c r="DYO1935" s="1"/>
      <c r="DYP1935" s="1"/>
      <c r="DYQ1935" s="1"/>
      <c r="DYR1935" s="1"/>
      <c r="DYS1935" s="1"/>
      <c r="DYT1935" s="1"/>
      <c r="DYU1935" s="1"/>
      <c r="DYV1935" s="1"/>
      <c r="DYW1935" s="1"/>
      <c r="DYX1935" s="1"/>
      <c r="DYY1935" s="1"/>
      <c r="DYZ1935" s="1"/>
      <c r="DZA1935" s="1"/>
      <c r="DZB1935" s="1"/>
      <c r="DZC1935" s="1"/>
      <c r="DZD1935" s="1"/>
      <c r="DZE1935" s="1"/>
      <c r="DZF1935" s="1"/>
      <c r="DZG1935" s="1"/>
      <c r="DZH1935" s="1"/>
      <c r="DZI1935" s="1"/>
      <c r="DZJ1935" s="1"/>
      <c r="DZK1935" s="1"/>
      <c r="DZL1935" s="1"/>
      <c r="DZM1935" s="1"/>
      <c r="DZN1935" s="1"/>
      <c r="DZO1935" s="1"/>
      <c r="DZP1935" s="1"/>
      <c r="DZQ1935" s="1"/>
      <c r="DZR1935" s="1"/>
      <c r="DZS1935" s="1"/>
      <c r="DZT1935" s="1"/>
      <c r="DZU1935" s="1"/>
      <c r="DZV1935" s="1"/>
      <c r="DZW1935" s="1"/>
      <c r="DZX1935" s="1"/>
      <c r="DZY1935" s="1"/>
      <c r="DZZ1935" s="1"/>
      <c r="EAA1935" s="1"/>
      <c r="EAB1935" s="1"/>
      <c r="EAC1935" s="1"/>
      <c r="EAD1935" s="1"/>
      <c r="EAE1935" s="1"/>
      <c r="EAF1935" s="1"/>
      <c r="EAG1935" s="1"/>
      <c r="EAH1935" s="1"/>
      <c r="EAI1935" s="1"/>
      <c r="EAJ1935" s="1"/>
      <c r="EAK1935" s="1"/>
      <c r="EAL1935" s="1"/>
      <c r="EAM1935" s="1"/>
      <c r="EAN1935" s="1"/>
      <c r="EAO1935" s="1"/>
      <c r="EAP1935" s="1"/>
      <c r="EAQ1935" s="1"/>
      <c r="EAR1935" s="1"/>
      <c r="EAS1935" s="1"/>
      <c r="EAT1935" s="1"/>
      <c r="EAU1935" s="1"/>
      <c r="EAV1935" s="1"/>
      <c r="EAW1935" s="1"/>
      <c r="EAX1935" s="1"/>
      <c r="EAY1935" s="1"/>
      <c r="EAZ1935" s="1"/>
      <c r="EBA1935" s="1"/>
      <c r="EBB1935" s="1"/>
      <c r="EBC1935" s="1"/>
      <c r="EBD1935" s="1"/>
      <c r="EBE1935" s="1"/>
      <c r="EBF1935" s="1"/>
      <c r="EBG1935" s="1"/>
      <c r="EBH1935" s="1"/>
      <c r="EBI1935" s="1"/>
      <c r="EBJ1935" s="1"/>
      <c r="EBK1935" s="1"/>
      <c r="EBL1935" s="1"/>
      <c r="EBM1935" s="1"/>
      <c r="EBN1935" s="1"/>
      <c r="EBO1935" s="1"/>
      <c r="EBP1935" s="1"/>
      <c r="EBQ1935" s="1"/>
      <c r="EBR1935" s="1"/>
      <c r="EBS1935" s="1"/>
      <c r="EBT1935" s="1"/>
      <c r="EBU1935" s="1"/>
      <c r="EBV1935" s="1"/>
      <c r="EBW1935" s="1"/>
      <c r="EBX1935" s="1"/>
      <c r="EBY1935" s="1"/>
      <c r="EBZ1935" s="1"/>
      <c r="ECA1935" s="1"/>
      <c r="ECB1935" s="1"/>
      <c r="ECC1935" s="1"/>
      <c r="ECD1935" s="1"/>
      <c r="ECE1935" s="1"/>
      <c r="ECF1935" s="1"/>
      <c r="ECG1935" s="1"/>
      <c r="ECH1935" s="1"/>
      <c r="ECI1935" s="1"/>
      <c r="ECJ1935" s="1"/>
      <c r="ECK1935" s="1"/>
      <c r="ECL1935" s="1"/>
      <c r="ECM1935" s="1"/>
      <c r="ECN1935" s="1"/>
      <c r="ECO1935" s="1"/>
      <c r="ECP1935" s="1"/>
      <c r="ECQ1935" s="1"/>
      <c r="ECR1935" s="1"/>
      <c r="ECS1935" s="1"/>
      <c r="ECT1935" s="1"/>
      <c r="ECU1935" s="1"/>
      <c r="ECV1935" s="1"/>
      <c r="ECW1935" s="1"/>
      <c r="ECX1935" s="1"/>
      <c r="ECY1935" s="1"/>
      <c r="ECZ1935" s="1"/>
      <c r="EDA1935" s="1"/>
      <c r="EDB1935" s="1"/>
      <c r="EDC1935" s="1"/>
      <c r="EDD1935" s="1"/>
      <c r="EDE1935" s="1"/>
      <c r="EDF1935" s="1"/>
      <c r="EDG1935" s="1"/>
      <c r="EDH1935" s="1"/>
      <c r="EDI1935" s="1"/>
      <c r="EDJ1935" s="1"/>
      <c r="EDK1935" s="1"/>
      <c r="EDL1935" s="1"/>
      <c r="EDM1935" s="1"/>
      <c r="EDN1935" s="1"/>
      <c r="EDO1935" s="1"/>
      <c r="EDP1935" s="1"/>
      <c r="EDQ1935" s="1"/>
      <c r="EDR1935" s="1"/>
      <c r="EDS1935" s="1"/>
      <c r="EDT1935" s="1"/>
      <c r="EDU1935" s="1"/>
      <c r="EDV1935" s="1"/>
      <c r="EDW1935" s="1"/>
      <c r="EDX1935" s="1"/>
      <c r="EDY1935" s="1"/>
      <c r="EDZ1935" s="1"/>
      <c r="EEA1935" s="1"/>
      <c r="EEB1935" s="1"/>
      <c r="EEC1935" s="1"/>
      <c r="EED1935" s="1"/>
      <c r="EEE1935" s="1"/>
      <c r="EEF1935" s="1"/>
      <c r="EEG1935" s="1"/>
      <c r="EEH1935" s="1"/>
      <c r="EEI1935" s="1"/>
      <c r="EEJ1935" s="1"/>
      <c r="EEK1935" s="1"/>
      <c r="EEL1935" s="1"/>
      <c r="EEM1935" s="1"/>
      <c r="EEN1935" s="1"/>
      <c r="EEO1935" s="1"/>
      <c r="EEP1935" s="1"/>
      <c r="EEQ1935" s="1"/>
      <c r="EER1935" s="1"/>
      <c r="EES1935" s="1"/>
      <c r="EET1935" s="1"/>
      <c r="EEU1935" s="1"/>
      <c r="EEV1935" s="1"/>
      <c r="EEW1935" s="1"/>
      <c r="EEX1935" s="1"/>
      <c r="EEY1935" s="1"/>
      <c r="EEZ1935" s="1"/>
      <c r="EFA1935" s="1"/>
      <c r="EFB1935" s="1"/>
      <c r="EFC1935" s="1"/>
      <c r="EFD1935" s="1"/>
      <c r="EFE1935" s="1"/>
      <c r="EFF1935" s="1"/>
      <c r="EFG1935" s="1"/>
      <c r="EFH1935" s="1"/>
      <c r="EFI1935" s="1"/>
      <c r="EFJ1935" s="1"/>
      <c r="EFK1935" s="1"/>
      <c r="EFL1935" s="1"/>
      <c r="EFM1935" s="1"/>
      <c r="EFN1935" s="1"/>
      <c r="EFO1935" s="1"/>
      <c r="EFP1935" s="1"/>
      <c r="EFQ1935" s="1"/>
      <c r="EFR1935" s="1"/>
      <c r="EFS1935" s="1"/>
      <c r="EFT1935" s="1"/>
      <c r="EFU1935" s="1"/>
      <c r="EFV1935" s="1"/>
      <c r="EFW1935" s="1"/>
      <c r="EFX1935" s="1"/>
      <c r="EFY1935" s="1"/>
      <c r="EFZ1935" s="1"/>
      <c r="EGA1935" s="1"/>
      <c r="EGB1935" s="1"/>
      <c r="EGC1935" s="1"/>
      <c r="EGD1935" s="1"/>
      <c r="EGE1935" s="1"/>
      <c r="EGF1935" s="1"/>
      <c r="EGG1935" s="1"/>
      <c r="EGH1935" s="1"/>
      <c r="EGI1935" s="1"/>
      <c r="EGJ1935" s="1"/>
      <c r="EGK1935" s="1"/>
      <c r="EGL1935" s="1"/>
      <c r="EGM1935" s="1"/>
      <c r="EGN1935" s="1"/>
      <c r="EGO1935" s="1"/>
      <c r="EGP1935" s="1"/>
      <c r="EGQ1935" s="1"/>
      <c r="EGR1935" s="1"/>
      <c r="EGS1935" s="1"/>
      <c r="EGT1935" s="1"/>
      <c r="EGU1935" s="1"/>
      <c r="EGV1935" s="1"/>
      <c r="EGW1935" s="1"/>
      <c r="EGX1935" s="1"/>
      <c r="EGY1935" s="1"/>
      <c r="EGZ1935" s="1"/>
      <c r="EHA1935" s="1"/>
      <c r="EHB1935" s="1"/>
      <c r="EHC1935" s="1"/>
      <c r="EHD1935" s="1"/>
      <c r="EHE1935" s="1"/>
      <c r="EHF1935" s="1"/>
      <c r="EHG1935" s="1"/>
      <c r="EHH1935" s="1"/>
      <c r="EHI1935" s="1"/>
      <c r="EHJ1935" s="1"/>
      <c r="EHK1935" s="1"/>
      <c r="EHL1935" s="1"/>
      <c r="EHM1935" s="1"/>
      <c r="EHN1935" s="1"/>
      <c r="EHO1935" s="1"/>
      <c r="EHP1935" s="1"/>
      <c r="EHQ1935" s="1"/>
      <c r="EHR1935" s="1"/>
      <c r="EHS1935" s="1"/>
      <c r="EHT1935" s="1"/>
      <c r="EHU1935" s="1"/>
      <c r="EHV1935" s="1"/>
      <c r="EHW1935" s="1"/>
      <c r="EHX1935" s="1"/>
      <c r="EHY1935" s="1"/>
      <c r="EHZ1935" s="1"/>
      <c r="EIA1935" s="1"/>
      <c r="EIB1935" s="1"/>
      <c r="EIC1935" s="1"/>
      <c r="EID1935" s="1"/>
      <c r="EIE1935" s="1"/>
      <c r="EIF1935" s="1"/>
      <c r="EIG1935" s="1"/>
      <c r="EIH1935" s="1"/>
      <c r="EII1935" s="1"/>
      <c r="EIJ1935" s="1"/>
      <c r="EIK1935" s="1"/>
      <c r="EIL1935" s="1"/>
      <c r="EIM1935" s="1"/>
      <c r="EIN1935" s="1"/>
      <c r="EIO1935" s="1"/>
      <c r="EIP1935" s="1"/>
      <c r="EIQ1935" s="1"/>
      <c r="EIR1935" s="1"/>
      <c r="EIS1935" s="1"/>
      <c r="EIT1935" s="1"/>
      <c r="EIU1935" s="1"/>
      <c r="EIV1935" s="1"/>
      <c r="EIW1935" s="1"/>
      <c r="EIX1935" s="1"/>
      <c r="EIY1935" s="1"/>
      <c r="EIZ1935" s="1"/>
      <c r="EJA1935" s="1"/>
      <c r="EJB1935" s="1"/>
      <c r="EJC1935" s="1"/>
      <c r="EJD1935" s="1"/>
      <c r="EJE1935" s="1"/>
      <c r="EJF1935" s="1"/>
      <c r="EJG1935" s="1"/>
      <c r="EJH1935" s="1"/>
      <c r="EJI1935" s="1"/>
      <c r="EJJ1935" s="1"/>
      <c r="EJK1935" s="1"/>
      <c r="EJL1935" s="1"/>
      <c r="EJM1935" s="1"/>
      <c r="EJN1935" s="1"/>
      <c r="EJO1935" s="1"/>
      <c r="EJP1935" s="1"/>
      <c r="EJQ1935" s="1"/>
      <c r="EJR1935" s="1"/>
      <c r="EJS1935" s="1"/>
      <c r="EJT1935" s="1"/>
      <c r="EJU1935" s="1"/>
      <c r="EJV1935" s="1"/>
      <c r="EJW1935" s="1"/>
      <c r="EJX1935" s="1"/>
      <c r="EJY1935" s="1"/>
      <c r="EJZ1935" s="1"/>
      <c r="EKA1935" s="1"/>
      <c r="EKB1935" s="1"/>
      <c r="EKC1935" s="1"/>
      <c r="EKD1935" s="1"/>
      <c r="EKE1935" s="1"/>
      <c r="EKF1935" s="1"/>
      <c r="EKG1935" s="1"/>
      <c r="EKH1935" s="1"/>
      <c r="EKI1935" s="1"/>
      <c r="EKJ1935" s="1"/>
      <c r="EKK1935" s="1"/>
      <c r="EKL1935" s="1"/>
      <c r="EKM1935" s="1"/>
      <c r="EKN1935" s="1"/>
      <c r="EKO1935" s="1"/>
      <c r="EKP1935" s="1"/>
      <c r="EKQ1935" s="1"/>
      <c r="EKR1935" s="1"/>
      <c r="EKS1935" s="1"/>
      <c r="EKT1935" s="1"/>
      <c r="EKU1935" s="1"/>
      <c r="EKV1935" s="1"/>
      <c r="EKW1935" s="1"/>
      <c r="EKX1935" s="1"/>
      <c r="EKY1935" s="1"/>
      <c r="EKZ1935" s="1"/>
      <c r="ELA1935" s="1"/>
      <c r="ELB1935" s="1"/>
      <c r="ELC1935" s="1"/>
      <c r="ELD1935" s="1"/>
      <c r="ELE1935" s="1"/>
      <c r="ELF1935" s="1"/>
      <c r="ELG1935" s="1"/>
      <c r="ELH1935" s="1"/>
      <c r="ELI1935" s="1"/>
      <c r="ELJ1935" s="1"/>
      <c r="ELK1935" s="1"/>
      <c r="ELL1935" s="1"/>
      <c r="ELM1935" s="1"/>
      <c r="ELN1935" s="1"/>
      <c r="ELO1935" s="1"/>
      <c r="ELP1935" s="1"/>
      <c r="ELQ1935" s="1"/>
      <c r="ELR1935" s="1"/>
      <c r="ELS1935" s="1"/>
      <c r="ELT1935" s="1"/>
      <c r="ELU1935" s="1"/>
      <c r="ELV1935" s="1"/>
      <c r="ELW1935" s="1"/>
      <c r="ELX1935" s="1"/>
      <c r="ELY1935" s="1"/>
      <c r="ELZ1935" s="1"/>
      <c r="EMA1935" s="1"/>
      <c r="EMB1935" s="1"/>
      <c r="EMC1935" s="1"/>
      <c r="EMD1935" s="1"/>
      <c r="EME1935" s="1"/>
      <c r="EMF1935" s="1"/>
      <c r="EMG1935" s="1"/>
      <c r="EMH1935" s="1"/>
      <c r="EMI1935" s="1"/>
      <c r="EMJ1935" s="1"/>
      <c r="EMK1935" s="1"/>
      <c r="EML1935" s="1"/>
      <c r="EMM1935" s="1"/>
      <c r="EMN1935" s="1"/>
      <c r="EMO1935" s="1"/>
      <c r="EMP1935" s="1"/>
      <c r="EMQ1935" s="1"/>
      <c r="EMR1935" s="1"/>
      <c r="EMS1935" s="1"/>
      <c r="EMT1935" s="1"/>
      <c r="EMU1935" s="1"/>
      <c r="EMV1935" s="1"/>
      <c r="EMW1935" s="1"/>
      <c r="EMX1935" s="1"/>
      <c r="EMY1935" s="1"/>
      <c r="EMZ1935" s="1"/>
      <c r="ENA1935" s="1"/>
      <c r="ENB1935" s="1"/>
      <c r="ENC1935" s="1"/>
      <c r="END1935" s="1"/>
      <c r="ENE1935" s="1"/>
      <c r="ENF1935" s="1"/>
      <c r="ENG1935" s="1"/>
      <c r="ENH1935" s="1"/>
      <c r="ENI1935" s="1"/>
      <c r="ENJ1935" s="1"/>
      <c r="ENK1935" s="1"/>
      <c r="ENL1935" s="1"/>
      <c r="ENM1935" s="1"/>
      <c r="ENN1935" s="1"/>
      <c r="ENO1935" s="1"/>
      <c r="ENP1935" s="1"/>
      <c r="ENQ1935" s="1"/>
      <c r="ENR1935" s="1"/>
      <c r="ENS1935" s="1"/>
      <c r="ENT1935" s="1"/>
      <c r="ENU1935" s="1"/>
      <c r="ENV1935" s="1"/>
      <c r="ENW1935" s="1"/>
      <c r="ENX1935" s="1"/>
      <c r="ENY1935" s="1"/>
      <c r="ENZ1935" s="1"/>
      <c r="EOA1935" s="1"/>
      <c r="EOB1935" s="1"/>
      <c r="EOC1935" s="1"/>
      <c r="EOD1935" s="1"/>
      <c r="EOE1935" s="1"/>
      <c r="EOF1935" s="1"/>
      <c r="EOG1935" s="1"/>
      <c r="EOH1935" s="1"/>
      <c r="EOI1935" s="1"/>
      <c r="EOJ1935" s="1"/>
      <c r="EOK1935" s="1"/>
      <c r="EOL1935" s="1"/>
      <c r="EOM1935" s="1"/>
      <c r="EON1935" s="1"/>
      <c r="EOO1935" s="1"/>
      <c r="EOP1935" s="1"/>
      <c r="EOQ1935" s="1"/>
      <c r="EOR1935" s="1"/>
      <c r="EOS1935" s="1"/>
      <c r="EOT1935" s="1"/>
      <c r="EOU1935" s="1"/>
      <c r="EOV1935" s="1"/>
      <c r="EOW1935" s="1"/>
      <c r="EOX1935" s="1"/>
      <c r="EOY1935" s="1"/>
      <c r="EOZ1935" s="1"/>
      <c r="EPA1935" s="1"/>
      <c r="EPB1935" s="1"/>
      <c r="EPC1935" s="1"/>
      <c r="EPD1935" s="1"/>
      <c r="EPE1935" s="1"/>
      <c r="EPF1935" s="1"/>
      <c r="EPG1935" s="1"/>
      <c r="EPH1935" s="1"/>
      <c r="EPI1935" s="1"/>
      <c r="EPJ1935" s="1"/>
      <c r="EPK1935" s="1"/>
      <c r="EPL1935" s="1"/>
      <c r="EPM1935" s="1"/>
      <c r="EPN1935" s="1"/>
      <c r="EPO1935" s="1"/>
      <c r="EPP1935" s="1"/>
      <c r="EPQ1935" s="1"/>
      <c r="EPR1935" s="1"/>
      <c r="EPS1935" s="1"/>
      <c r="EPT1935" s="1"/>
      <c r="EPU1935" s="1"/>
      <c r="EPV1935" s="1"/>
      <c r="EPW1935" s="1"/>
      <c r="EPX1935" s="1"/>
      <c r="EPY1935" s="1"/>
      <c r="EPZ1935" s="1"/>
      <c r="EQA1935" s="1"/>
      <c r="EQB1935" s="1"/>
      <c r="EQC1935" s="1"/>
      <c r="EQD1935" s="1"/>
      <c r="EQE1935" s="1"/>
      <c r="EQF1935" s="1"/>
      <c r="EQG1935" s="1"/>
      <c r="EQH1935" s="1"/>
      <c r="EQI1935" s="1"/>
      <c r="EQJ1935" s="1"/>
      <c r="EQK1935" s="1"/>
      <c r="EQL1935" s="1"/>
      <c r="EQM1935" s="1"/>
      <c r="EQN1935" s="1"/>
      <c r="EQO1935" s="1"/>
      <c r="EQP1935" s="1"/>
      <c r="EQQ1935" s="1"/>
      <c r="EQR1935" s="1"/>
      <c r="EQS1935" s="1"/>
      <c r="EQT1935" s="1"/>
      <c r="EQU1935" s="1"/>
      <c r="EQV1935" s="1"/>
      <c r="EQW1935" s="1"/>
      <c r="EQX1935" s="1"/>
      <c r="EQY1935" s="1"/>
      <c r="EQZ1935" s="1"/>
      <c r="ERA1935" s="1"/>
      <c r="ERB1935" s="1"/>
      <c r="ERC1935" s="1"/>
      <c r="ERD1935" s="1"/>
      <c r="ERE1935" s="1"/>
      <c r="ERF1935" s="1"/>
      <c r="ERG1935" s="1"/>
      <c r="ERH1935" s="1"/>
      <c r="ERI1935" s="1"/>
      <c r="ERJ1935" s="1"/>
      <c r="ERK1935" s="1"/>
      <c r="ERL1935" s="1"/>
      <c r="ERM1935" s="1"/>
      <c r="ERN1935" s="1"/>
      <c r="ERO1935" s="1"/>
      <c r="ERP1935" s="1"/>
      <c r="ERQ1935" s="1"/>
      <c r="ERR1935" s="1"/>
      <c r="ERS1935" s="1"/>
      <c r="ERT1935" s="1"/>
      <c r="ERU1935" s="1"/>
      <c r="ERV1935" s="1"/>
      <c r="ERW1935" s="1"/>
      <c r="ERX1935" s="1"/>
      <c r="ERY1935" s="1"/>
      <c r="ERZ1935" s="1"/>
      <c r="ESA1935" s="1"/>
      <c r="ESB1935" s="1"/>
      <c r="ESC1935" s="1"/>
      <c r="ESD1935" s="1"/>
      <c r="ESE1935" s="1"/>
      <c r="ESF1935" s="1"/>
      <c r="ESG1935" s="1"/>
      <c r="ESH1935" s="1"/>
      <c r="ESI1935" s="1"/>
      <c r="ESJ1935" s="1"/>
      <c r="ESK1935" s="1"/>
      <c r="ESL1935" s="1"/>
      <c r="ESM1935" s="1"/>
      <c r="ESN1935" s="1"/>
      <c r="ESO1935" s="1"/>
      <c r="ESP1935" s="1"/>
      <c r="ESQ1935" s="1"/>
      <c r="ESR1935" s="1"/>
      <c r="ESS1935" s="1"/>
      <c r="EST1935" s="1"/>
      <c r="ESU1935" s="1"/>
      <c r="ESV1935" s="1"/>
      <c r="ESW1935" s="1"/>
      <c r="ESX1935" s="1"/>
      <c r="ESY1935" s="1"/>
      <c r="ESZ1935" s="1"/>
      <c r="ETA1935" s="1"/>
      <c r="ETB1935" s="1"/>
      <c r="ETC1935" s="1"/>
      <c r="ETD1935" s="1"/>
      <c r="ETE1935" s="1"/>
      <c r="ETF1935" s="1"/>
      <c r="ETG1935" s="1"/>
      <c r="ETH1935" s="1"/>
      <c r="ETI1935" s="1"/>
      <c r="ETJ1935" s="1"/>
      <c r="ETK1935" s="1"/>
      <c r="ETL1935" s="1"/>
      <c r="ETM1935" s="1"/>
      <c r="ETN1935" s="1"/>
      <c r="ETO1935" s="1"/>
      <c r="ETP1935" s="1"/>
      <c r="ETQ1935" s="1"/>
      <c r="ETR1935" s="1"/>
      <c r="ETS1935" s="1"/>
      <c r="ETT1935" s="1"/>
      <c r="ETU1935" s="1"/>
      <c r="ETV1935" s="1"/>
      <c r="ETW1935" s="1"/>
      <c r="ETX1935" s="1"/>
      <c r="ETY1935" s="1"/>
      <c r="ETZ1935" s="1"/>
      <c r="EUA1935" s="1"/>
      <c r="EUB1935" s="1"/>
      <c r="EUC1935" s="1"/>
      <c r="EUD1935" s="1"/>
      <c r="EUE1935" s="1"/>
      <c r="EUF1935" s="1"/>
      <c r="EUG1935" s="1"/>
      <c r="EUH1935" s="1"/>
      <c r="EUI1935" s="1"/>
      <c r="EUJ1935" s="1"/>
      <c r="EUK1935" s="1"/>
      <c r="EUL1935" s="1"/>
      <c r="EUM1935" s="1"/>
      <c r="EUN1935" s="1"/>
      <c r="EUO1935" s="1"/>
      <c r="EUP1935" s="1"/>
      <c r="EUQ1935" s="1"/>
      <c r="EUR1935" s="1"/>
      <c r="EUS1935" s="1"/>
      <c r="EUT1935" s="1"/>
      <c r="EUU1935" s="1"/>
      <c r="EUV1935" s="1"/>
      <c r="EUW1935" s="1"/>
      <c r="EUX1935" s="1"/>
      <c r="EUY1935" s="1"/>
      <c r="EUZ1935" s="1"/>
      <c r="EVA1935" s="1"/>
      <c r="EVB1935" s="1"/>
      <c r="EVC1935" s="1"/>
      <c r="EVD1935" s="1"/>
      <c r="EVE1935" s="1"/>
      <c r="EVF1935" s="1"/>
      <c r="EVG1935" s="1"/>
      <c r="EVH1935" s="1"/>
      <c r="EVI1935" s="1"/>
      <c r="EVJ1935" s="1"/>
      <c r="EVK1935" s="1"/>
      <c r="EVL1935" s="1"/>
      <c r="EVM1935" s="1"/>
      <c r="EVN1935" s="1"/>
      <c r="EVO1935" s="1"/>
      <c r="EVP1935" s="1"/>
      <c r="EVQ1935" s="1"/>
      <c r="EVR1935" s="1"/>
      <c r="EVS1935" s="1"/>
      <c r="EVT1935" s="1"/>
      <c r="EVU1935" s="1"/>
      <c r="EVV1935" s="1"/>
      <c r="EVW1935" s="1"/>
      <c r="EVX1935" s="1"/>
      <c r="EVY1935" s="1"/>
      <c r="EVZ1935" s="1"/>
      <c r="EWA1935" s="1"/>
      <c r="EWB1935" s="1"/>
      <c r="EWC1935" s="1"/>
      <c r="EWD1935" s="1"/>
      <c r="EWE1935" s="1"/>
      <c r="EWF1935" s="1"/>
      <c r="EWG1935" s="1"/>
      <c r="EWH1935" s="1"/>
      <c r="EWI1935" s="1"/>
      <c r="EWJ1935" s="1"/>
      <c r="EWK1935" s="1"/>
      <c r="EWL1935" s="1"/>
      <c r="EWM1935" s="1"/>
      <c r="EWN1935" s="1"/>
      <c r="EWO1935" s="1"/>
      <c r="EWP1935" s="1"/>
      <c r="EWQ1935" s="1"/>
      <c r="EWR1935" s="1"/>
      <c r="EWS1935" s="1"/>
      <c r="EWT1935" s="1"/>
      <c r="EWU1935" s="1"/>
      <c r="EWV1935" s="1"/>
      <c r="EWW1935" s="1"/>
      <c r="EWX1935" s="1"/>
      <c r="EWY1935" s="1"/>
      <c r="EWZ1935" s="1"/>
      <c r="EXA1935" s="1"/>
      <c r="EXB1935" s="1"/>
      <c r="EXC1935" s="1"/>
      <c r="EXD1935" s="1"/>
      <c r="EXE1935" s="1"/>
      <c r="EXF1935" s="1"/>
      <c r="EXG1935" s="1"/>
      <c r="EXH1935" s="1"/>
      <c r="EXI1935" s="1"/>
      <c r="EXJ1935" s="1"/>
      <c r="EXK1935" s="1"/>
      <c r="EXL1935" s="1"/>
      <c r="EXM1935" s="1"/>
      <c r="EXN1935" s="1"/>
      <c r="EXO1935" s="1"/>
      <c r="EXP1935" s="1"/>
      <c r="EXQ1935" s="1"/>
      <c r="EXR1935" s="1"/>
      <c r="EXS1935" s="1"/>
      <c r="EXT1935" s="1"/>
      <c r="EXU1935" s="1"/>
      <c r="EXV1935" s="1"/>
      <c r="EXW1935" s="1"/>
      <c r="EXX1935" s="1"/>
      <c r="EXY1935" s="1"/>
      <c r="EXZ1935" s="1"/>
      <c r="EYA1935" s="1"/>
      <c r="EYB1935" s="1"/>
      <c r="EYC1935" s="1"/>
      <c r="EYD1935" s="1"/>
      <c r="EYE1935" s="1"/>
      <c r="EYF1935" s="1"/>
      <c r="EYG1935" s="1"/>
      <c r="EYH1935" s="1"/>
      <c r="EYI1935" s="1"/>
      <c r="EYJ1935" s="1"/>
      <c r="EYK1935" s="1"/>
      <c r="EYL1935" s="1"/>
      <c r="EYM1935" s="1"/>
      <c r="EYN1935" s="1"/>
      <c r="EYO1935" s="1"/>
      <c r="EYP1935" s="1"/>
      <c r="EYQ1935" s="1"/>
      <c r="EYR1935" s="1"/>
      <c r="EYS1935" s="1"/>
      <c r="EYT1935" s="1"/>
      <c r="EYU1935" s="1"/>
      <c r="EYV1935" s="1"/>
      <c r="EYW1935" s="1"/>
      <c r="EYX1935" s="1"/>
      <c r="EYY1935" s="1"/>
      <c r="EYZ1935" s="1"/>
      <c r="EZA1935" s="1"/>
      <c r="EZB1935" s="1"/>
      <c r="EZC1935" s="1"/>
      <c r="EZD1935" s="1"/>
      <c r="EZE1935" s="1"/>
      <c r="EZF1935" s="1"/>
      <c r="EZG1935" s="1"/>
      <c r="EZH1935" s="1"/>
      <c r="EZI1935" s="1"/>
      <c r="EZJ1935" s="1"/>
      <c r="EZK1935" s="1"/>
      <c r="EZL1935" s="1"/>
      <c r="EZM1935" s="1"/>
      <c r="EZN1935" s="1"/>
      <c r="EZO1935" s="1"/>
      <c r="EZP1935" s="1"/>
      <c r="EZQ1935" s="1"/>
      <c r="EZR1935" s="1"/>
      <c r="EZS1935" s="1"/>
      <c r="EZT1935" s="1"/>
      <c r="EZU1935" s="1"/>
      <c r="EZV1935" s="1"/>
      <c r="EZW1935" s="1"/>
      <c r="EZX1935" s="1"/>
      <c r="EZY1935" s="1"/>
      <c r="EZZ1935" s="1"/>
      <c r="FAA1935" s="1"/>
      <c r="FAB1935" s="1"/>
      <c r="FAC1935" s="1"/>
      <c r="FAD1935" s="1"/>
      <c r="FAE1935" s="1"/>
      <c r="FAF1935" s="1"/>
      <c r="FAG1935" s="1"/>
      <c r="FAH1935" s="1"/>
      <c r="FAI1935" s="1"/>
      <c r="FAJ1935" s="1"/>
      <c r="FAK1935" s="1"/>
      <c r="FAL1935" s="1"/>
      <c r="FAM1935" s="1"/>
      <c r="FAN1935" s="1"/>
      <c r="FAO1935" s="1"/>
      <c r="FAP1935" s="1"/>
      <c r="FAQ1935" s="1"/>
      <c r="FAR1935" s="1"/>
      <c r="FAS1935" s="1"/>
      <c r="FAT1935" s="1"/>
      <c r="FAU1935" s="1"/>
      <c r="FAV1935" s="1"/>
      <c r="FAW1935" s="1"/>
      <c r="FAX1935" s="1"/>
      <c r="FAY1935" s="1"/>
      <c r="FAZ1935" s="1"/>
      <c r="FBA1935" s="1"/>
      <c r="FBB1935" s="1"/>
      <c r="FBC1935" s="1"/>
      <c r="FBD1935" s="1"/>
      <c r="FBE1935" s="1"/>
      <c r="FBF1935" s="1"/>
      <c r="FBG1935" s="1"/>
      <c r="FBH1935" s="1"/>
      <c r="FBI1935" s="1"/>
      <c r="FBJ1935" s="1"/>
      <c r="FBK1935" s="1"/>
      <c r="FBL1935" s="1"/>
      <c r="FBM1935" s="1"/>
      <c r="FBN1935" s="1"/>
      <c r="FBO1935" s="1"/>
      <c r="FBP1935" s="1"/>
      <c r="FBQ1935" s="1"/>
      <c r="FBR1935" s="1"/>
      <c r="FBS1935" s="1"/>
      <c r="FBT1935" s="1"/>
      <c r="FBU1935" s="1"/>
      <c r="FBV1935" s="1"/>
      <c r="FBW1935" s="1"/>
      <c r="FBX1935" s="1"/>
      <c r="FBY1935" s="1"/>
      <c r="FBZ1935" s="1"/>
      <c r="FCA1935" s="1"/>
      <c r="FCB1935" s="1"/>
      <c r="FCC1935" s="1"/>
      <c r="FCD1935" s="1"/>
      <c r="FCE1935" s="1"/>
      <c r="FCF1935" s="1"/>
      <c r="FCG1935" s="1"/>
      <c r="FCH1935" s="1"/>
      <c r="FCI1935" s="1"/>
      <c r="FCJ1935" s="1"/>
      <c r="FCK1935" s="1"/>
      <c r="FCL1935" s="1"/>
      <c r="FCM1935" s="1"/>
      <c r="FCN1935" s="1"/>
      <c r="FCO1935" s="1"/>
      <c r="FCP1935" s="1"/>
      <c r="FCQ1935" s="1"/>
      <c r="FCR1935" s="1"/>
      <c r="FCS1935" s="1"/>
      <c r="FCT1935" s="1"/>
      <c r="FCU1935" s="1"/>
      <c r="FCV1935" s="1"/>
      <c r="FCW1935" s="1"/>
      <c r="FCX1935" s="1"/>
      <c r="FCY1935" s="1"/>
      <c r="FCZ1935" s="1"/>
      <c r="FDA1935" s="1"/>
      <c r="FDB1935" s="1"/>
      <c r="FDC1935" s="1"/>
      <c r="FDD1935" s="1"/>
      <c r="FDE1935" s="1"/>
      <c r="FDF1935" s="1"/>
      <c r="FDG1935" s="1"/>
      <c r="FDH1935" s="1"/>
      <c r="FDI1935" s="1"/>
      <c r="FDJ1935" s="1"/>
      <c r="FDK1935" s="1"/>
      <c r="FDL1935" s="1"/>
      <c r="FDM1935" s="1"/>
      <c r="FDN1935" s="1"/>
      <c r="FDO1935" s="1"/>
      <c r="FDP1935" s="1"/>
      <c r="FDQ1935" s="1"/>
      <c r="FDR1935" s="1"/>
      <c r="FDS1935" s="1"/>
      <c r="FDT1935" s="1"/>
      <c r="FDU1935" s="1"/>
      <c r="FDV1935" s="1"/>
      <c r="FDW1935" s="1"/>
      <c r="FDX1935" s="1"/>
      <c r="FDY1935" s="1"/>
      <c r="FDZ1935" s="1"/>
      <c r="FEA1935" s="1"/>
      <c r="FEB1935" s="1"/>
      <c r="FEC1935" s="1"/>
      <c r="FED1935" s="1"/>
      <c r="FEE1935" s="1"/>
      <c r="FEF1935" s="1"/>
      <c r="FEG1935" s="1"/>
      <c r="FEH1935" s="1"/>
      <c r="FEI1935" s="1"/>
      <c r="FEJ1935" s="1"/>
      <c r="FEK1935" s="1"/>
      <c r="FEL1935" s="1"/>
      <c r="FEM1935" s="1"/>
      <c r="FEN1935" s="1"/>
      <c r="FEO1935" s="1"/>
      <c r="FEP1935" s="1"/>
      <c r="FEQ1935" s="1"/>
      <c r="FER1935" s="1"/>
      <c r="FES1935" s="1"/>
      <c r="FET1935" s="1"/>
      <c r="FEU1935" s="1"/>
      <c r="FEV1935" s="1"/>
      <c r="FEW1935" s="1"/>
      <c r="FEX1935" s="1"/>
      <c r="FEY1935" s="1"/>
      <c r="FEZ1935" s="1"/>
      <c r="FFA1935" s="1"/>
      <c r="FFB1935" s="1"/>
      <c r="FFC1935" s="1"/>
      <c r="FFD1935" s="1"/>
      <c r="FFE1935" s="1"/>
      <c r="FFF1935" s="1"/>
      <c r="FFG1935" s="1"/>
      <c r="FFH1935" s="1"/>
      <c r="FFI1935" s="1"/>
      <c r="FFJ1935" s="1"/>
      <c r="FFK1935" s="1"/>
      <c r="FFL1935" s="1"/>
      <c r="FFM1935" s="1"/>
      <c r="FFN1935" s="1"/>
      <c r="FFO1935" s="1"/>
      <c r="FFP1935" s="1"/>
      <c r="FFQ1935" s="1"/>
      <c r="FFR1935" s="1"/>
      <c r="FFS1935" s="1"/>
      <c r="FFT1935" s="1"/>
      <c r="FFU1935" s="1"/>
      <c r="FFV1935" s="1"/>
      <c r="FFW1935" s="1"/>
      <c r="FFX1935" s="1"/>
      <c r="FFY1935" s="1"/>
      <c r="FFZ1935" s="1"/>
      <c r="FGA1935" s="1"/>
      <c r="FGB1935" s="1"/>
      <c r="FGC1935" s="1"/>
      <c r="FGD1935" s="1"/>
      <c r="FGE1935" s="1"/>
      <c r="FGF1935" s="1"/>
      <c r="FGG1935" s="1"/>
      <c r="FGH1935" s="1"/>
      <c r="FGI1935" s="1"/>
      <c r="FGJ1935" s="1"/>
      <c r="FGK1935" s="1"/>
      <c r="FGL1935" s="1"/>
      <c r="FGM1935" s="1"/>
      <c r="FGN1935" s="1"/>
      <c r="FGO1935" s="1"/>
      <c r="FGP1935" s="1"/>
      <c r="FGQ1935" s="1"/>
      <c r="FGR1935" s="1"/>
      <c r="FGS1935" s="1"/>
      <c r="FGT1935" s="1"/>
      <c r="FGU1935" s="1"/>
      <c r="FGV1935" s="1"/>
      <c r="FGW1935" s="1"/>
      <c r="FGX1935" s="1"/>
      <c r="FGY1935" s="1"/>
      <c r="FGZ1935" s="1"/>
      <c r="FHA1935" s="1"/>
      <c r="FHB1935" s="1"/>
      <c r="FHC1935" s="1"/>
      <c r="FHD1935" s="1"/>
      <c r="FHE1935" s="1"/>
      <c r="FHF1935" s="1"/>
      <c r="FHG1935" s="1"/>
      <c r="FHH1935" s="1"/>
      <c r="FHI1935" s="1"/>
      <c r="FHJ1935" s="1"/>
      <c r="FHK1935" s="1"/>
      <c r="FHL1935" s="1"/>
      <c r="FHM1935" s="1"/>
      <c r="FHN1935" s="1"/>
      <c r="FHO1935" s="1"/>
      <c r="FHP1935" s="1"/>
      <c r="FHQ1935" s="1"/>
      <c r="FHR1935" s="1"/>
      <c r="FHS1935" s="1"/>
      <c r="FHT1935" s="1"/>
      <c r="FHU1935" s="1"/>
      <c r="FHV1935" s="1"/>
      <c r="FHW1935" s="1"/>
      <c r="FHX1935" s="1"/>
      <c r="FHY1935" s="1"/>
      <c r="FHZ1935" s="1"/>
      <c r="FIA1935" s="1"/>
      <c r="FIB1935" s="1"/>
      <c r="FIC1935" s="1"/>
      <c r="FID1935" s="1"/>
      <c r="FIE1935" s="1"/>
      <c r="FIF1935" s="1"/>
      <c r="FIG1935" s="1"/>
      <c r="FIH1935" s="1"/>
      <c r="FII1935" s="1"/>
      <c r="FIJ1935" s="1"/>
      <c r="FIK1935" s="1"/>
      <c r="FIL1935" s="1"/>
      <c r="FIM1935" s="1"/>
      <c r="FIN1935" s="1"/>
      <c r="FIO1935" s="1"/>
      <c r="FIP1935" s="1"/>
      <c r="FIQ1935" s="1"/>
      <c r="FIR1935" s="1"/>
      <c r="FIS1935" s="1"/>
      <c r="FIT1935" s="1"/>
      <c r="FIU1935" s="1"/>
      <c r="FIV1935" s="1"/>
      <c r="FIW1935" s="1"/>
      <c r="FIX1935" s="1"/>
      <c r="FIY1935" s="1"/>
      <c r="FIZ1935" s="1"/>
      <c r="FJA1935" s="1"/>
      <c r="FJB1935" s="1"/>
      <c r="FJC1935" s="1"/>
      <c r="FJD1935" s="1"/>
      <c r="FJE1935" s="1"/>
      <c r="FJF1935" s="1"/>
      <c r="FJG1935" s="1"/>
      <c r="FJH1935" s="1"/>
      <c r="FJI1935" s="1"/>
      <c r="FJJ1935" s="1"/>
      <c r="FJK1935" s="1"/>
      <c r="FJL1935" s="1"/>
      <c r="FJM1935" s="1"/>
      <c r="FJN1935" s="1"/>
      <c r="FJO1935" s="1"/>
      <c r="FJP1935" s="1"/>
      <c r="FJQ1935" s="1"/>
      <c r="FJR1935" s="1"/>
      <c r="FJS1935" s="1"/>
      <c r="FJT1935" s="1"/>
      <c r="FJU1935" s="1"/>
      <c r="FJV1935" s="1"/>
      <c r="FJW1935" s="1"/>
      <c r="FJX1935" s="1"/>
      <c r="FJY1935" s="1"/>
      <c r="FJZ1935" s="1"/>
      <c r="FKA1935" s="1"/>
      <c r="FKB1935" s="1"/>
      <c r="FKC1935" s="1"/>
      <c r="FKD1935" s="1"/>
      <c r="FKE1935" s="1"/>
      <c r="FKF1935" s="1"/>
      <c r="FKG1935" s="1"/>
      <c r="FKH1935" s="1"/>
      <c r="FKI1935" s="1"/>
      <c r="FKJ1935" s="1"/>
      <c r="FKK1935" s="1"/>
      <c r="FKL1935" s="1"/>
      <c r="FKM1935" s="1"/>
      <c r="FKN1935" s="1"/>
      <c r="FKO1935" s="1"/>
      <c r="FKP1935" s="1"/>
      <c r="FKQ1935" s="1"/>
      <c r="FKR1935" s="1"/>
      <c r="FKS1935" s="1"/>
      <c r="FKT1935" s="1"/>
      <c r="FKU1935" s="1"/>
      <c r="FKV1935" s="1"/>
      <c r="FKW1935" s="1"/>
      <c r="FKX1935" s="1"/>
      <c r="FKY1935" s="1"/>
      <c r="FKZ1935" s="1"/>
      <c r="FLA1935" s="1"/>
      <c r="FLB1935" s="1"/>
      <c r="FLC1935" s="1"/>
      <c r="FLD1935" s="1"/>
      <c r="FLE1935" s="1"/>
      <c r="FLF1935" s="1"/>
      <c r="FLG1935" s="1"/>
      <c r="FLH1935" s="1"/>
      <c r="FLI1935" s="1"/>
      <c r="FLJ1935" s="1"/>
      <c r="FLK1935" s="1"/>
      <c r="FLL1935" s="1"/>
      <c r="FLM1935" s="1"/>
      <c r="FLN1935" s="1"/>
      <c r="FLO1935" s="1"/>
      <c r="FLP1935" s="1"/>
      <c r="FLQ1935" s="1"/>
      <c r="FLR1935" s="1"/>
      <c r="FLS1935" s="1"/>
      <c r="FLT1935" s="1"/>
      <c r="FLU1935" s="1"/>
      <c r="FLV1935" s="1"/>
      <c r="FLW1935" s="1"/>
      <c r="FLX1935" s="1"/>
      <c r="FLY1935" s="1"/>
      <c r="FLZ1935" s="1"/>
      <c r="FMA1935" s="1"/>
      <c r="FMB1935" s="1"/>
      <c r="FMC1935" s="1"/>
      <c r="FMD1935" s="1"/>
      <c r="FME1935" s="1"/>
      <c r="FMF1935" s="1"/>
      <c r="FMG1935" s="1"/>
      <c r="FMH1935" s="1"/>
      <c r="FMI1935" s="1"/>
      <c r="FMJ1935" s="1"/>
      <c r="FMK1935" s="1"/>
      <c r="FML1935" s="1"/>
      <c r="FMM1935" s="1"/>
      <c r="FMN1935" s="1"/>
      <c r="FMO1935" s="1"/>
      <c r="FMP1935" s="1"/>
      <c r="FMQ1935" s="1"/>
      <c r="FMR1935" s="1"/>
      <c r="FMS1935" s="1"/>
      <c r="FMT1935" s="1"/>
      <c r="FMU1935" s="1"/>
      <c r="FMV1935" s="1"/>
      <c r="FMW1935" s="1"/>
      <c r="FMX1935" s="1"/>
      <c r="FMY1935" s="1"/>
      <c r="FMZ1935" s="1"/>
      <c r="FNA1935" s="1"/>
      <c r="FNB1935" s="1"/>
      <c r="FNC1935" s="1"/>
      <c r="FND1935" s="1"/>
      <c r="FNE1935" s="1"/>
      <c r="FNF1935" s="1"/>
      <c r="FNG1935" s="1"/>
      <c r="FNH1935" s="1"/>
      <c r="FNI1935" s="1"/>
      <c r="FNJ1935" s="1"/>
      <c r="FNK1935" s="1"/>
      <c r="FNL1935" s="1"/>
      <c r="FNM1935" s="1"/>
      <c r="FNN1935" s="1"/>
      <c r="FNO1935" s="1"/>
      <c r="FNP1935" s="1"/>
      <c r="FNQ1935" s="1"/>
      <c r="FNR1935" s="1"/>
      <c r="FNS1935" s="1"/>
      <c r="FNT1935" s="1"/>
      <c r="FNU1935" s="1"/>
      <c r="FNV1935" s="1"/>
      <c r="FNW1935" s="1"/>
      <c r="FNX1935" s="1"/>
      <c r="FNY1935" s="1"/>
      <c r="FNZ1935" s="1"/>
      <c r="FOA1935" s="1"/>
      <c r="FOB1935" s="1"/>
      <c r="FOC1935" s="1"/>
      <c r="FOD1935" s="1"/>
      <c r="FOE1935" s="1"/>
      <c r="FOF1935" s="1"/>
      <c r="FOG1935" s="1"/>
      <c r="FOH1935" s="1"/>
      <c r="FOI1935" s="1"/>
      <c r="FOJ1935" s="1"/>
      <c r="FOK1935" s="1"/>
      <c r="FOL1935" s="1"/>
      <c r="FOM1935" s="1"/>
      <c r="FON1935" s="1"/>
      <c r="FOO1935" s="1"/>
      <c r="FOP1935" s="1"/>
      <c r="FOQ1935" s="1"/>
      <c r="FOR1935" s="1"/>
      <c r="FOS1935" s="1"/>
      <c r="FOT1935" s="1"/>
      <c r="FOU1935" s="1"/>
      <c r="FOV1935" s="1"/>
      <c r="FOW1935" s="1"/>
      <c r="FOX1935" s="1"/>
      <c r="FOY1935" s="1"/>
      <c r="FOZ1935" s="1"/>
      <c r="FPA1935" s="1"/>
      <c r="FPB1935" s="1"/>
      <c r="FPC1935" s="1"/>
      <c r="FPD1935" s="1"/>
      <c r="FPE1935" s="1"/>
      <c r="FPF1935" s="1"/>
      <c r="FPG1935" s="1"/>
      <c r="FPH1935" s="1"/>
      <c r="FPI1935" s="1"/>
      <c r="FPJ1935" s="1"/>
      <c r="FPK1935" s="1"/>
      <c r="FPL1935" s="1"/>
      <c r="FPM1935" s="1"/>
      <c r="FPN1935" s="1"/>
      <c r="FPO1935" s="1"/>
      <c r="FPP1935" s="1"/>
      <c r="FPQ1935" s="1"/>
      <c r="FPR1935" s="1"/>
      <c r="FPS1935" s="1"/>
      <c r="FPT1935" s="1"/>
      <c r="FPU1935" s="1"/>
      <c r="FPV1935" s="1"/>
      <c r="FPW1935" s="1"/>
      <c r="FPX1935" s="1"/>
      <c r="FPY1935" s="1"/>
      <c r="FPZ1935" s="1"/>
      <c r="FQA1935" s="1"/>
      <c r="FQB1935" s="1"/>
      <c r="FQC1935" s="1"/>
      <c r="FQD1935" s="1"/>
      <c r="FQE1935" s="1"/>
      <c r="FQF1935" s="1"/>
      <c r="FQG1935" s="1"/>
      <c r="FQH1935" s="1"/>
      <c r="FQI1935" s="1"/>
      <c r="FQJ1935" s="1"/>
      <c r="FQK1935" s="1"/>
      <c r="FQL1935" s="1"/>
      <c r="FQM1935" s="1"/>
      <c r="FQN1935" s="1"/>
      <c r="FQO1935" s="1"/>
      <c r="FQP1935" s="1"/>
      <c r="FQQ1935" s="1"/>
      <c r="FQR1935" s="1"/>
      <c r="FQS1935" s="1"/>
      <c r="FQT1935" s="1"/>
      <c r="FQU1935" s="1"/>
      <c r="FQV1935" s="1"/>
      <c r="FQW1935" s="1"/>
      <c r="FQX1935" s="1"/>
      <c r="FQY1935" s="1"/>
      <c r="FQZ1935" s="1"/>
      <c r="FRA1935" s="1"/>
      <c r="FRB1935" s="1"/>
      <c r="FRC1935" s="1"/>
      <c r="FRD1935" s="1"/>
      <c r="FRE1935" s="1"/>
      <c r="FRF1935" s="1"/>
      <c r="FRG1935" s="1"/>
      <c r="FRH1935" s="1"/>
      <c r="FRI1935" s="1"/>
      <c r="FRJ1935" s="1"/>
      <c r="FRK1935" s="1"/>
      <c r="FRL1935" s="1"/>
      <c r="FRM1935" s="1"/>
      <c r="FRN1935" s="1"/>
      <c r="FRO1935" s="1"/>
      <c r="FRP1935" s="1"/>
      <c r="FRQ1935" s="1"/>
      <c r="FRR1935" s="1"/>
      <c r="FRS1935" s="1"/>
      <c r="FRT1935" s="1"/>
      <c r="FRU1935" s="1"/>
      <c r="FRV1935" s="1"/>
      <c r="FRW1935" s="1"/>
      <c r="FRX1935" s="1"/>
      <c r="FRY1935" s="1"/>
      <c r="FRZ1935" s="1"/>
      <c r="FSA1935" s="1"/>
      <c r="FSB1935" s="1"/>
      <c r="FSC1935" s="1"/>
      <c r="FSD1935" s="1"/>
      <c r="FSE1935" s="1"/>
      <c r="FSF1935" s="1"/>
      <c r="FSG1935" s="1"/>
      <c r="FSH1935" s="1"/>
      <c r="FSI1935" s="1"/>
      <c r="FSJ1935" s="1"/>
      <c r="FSK1935" s="1"/>
      <c r="FSL1935" s="1"/>
      <c r="FSM1935" s="1"/>
      <c r="FSN1935" s="1"/>
      <c r="FSO1935" s="1"/>
      <c r="FSP1935" s="1"/>
      <c r="FSQ1935" s="1"/>
      <c r="FSR1935" s="1"/>
      <c r="FSS1935" s="1"/>
      <c r="FST1935" s="1"/>
      <c r="FSU1935" s="1"/>
      <c r="FSV1935" s="1"/>
      <c r="FSW1935" s="1"/>
      <c r="FSX1935" s="1"/>
      <c r="FSY1935" s="1"/>
      <c r="FSZ1935" s="1"/>
      <c r="FTA1935" s="1"/>
      <c r="FTB1935" s="1"/>
      <c r="FTC1935" s="1"/>
      <c r="FTD1935" s="1"/>
      <c r="FTE1935" s="1"/>
      <c r="FTF1935" s="1"/>
      <c r="FTG1935" s="1"/>
      <c r="FTH1935" s="1"/>
      <c r="FTI1935" s="1"/>
      <c r="FTJ1935" s="1"/>
      <c r="FTK1935" s="1"/>
      <c r="FTL1935" s="1"/>
      <c r="FTM1935" s="1"/>
      <c r="FTN1935" s="1"/>
      <c r="FTO1935" s="1"/>
      <c r="FTP1935" s="1"/>
      <c r="FTQ1935" s="1"/>
      <c r="FTR1935" s="1"/>
      <c r="FTS1935" s="1"/>
      <c r="FTT1935" s="1"/>
      <c r="FTU1935" s="1"/>
      <c r="FTV1935" s="1"/>
      <c r="FTW1935" s="1"/>
      <c r="FTX1935" s="1"/>
      <c r="FTY1935" s="1"/>
      <c r="FTZ1935" s="1"/>
      <c r="FUA1935" s="1"/>
      <c r="FUB1935" s="1"/>
      <c r="FUC1935" s="1"/>
      <c r="FUD1935" s="1"/>
      <c r="FUE1935" s="1"/>
      <c r="FUF1935" s="1"/>
      <c r="FUG1935" s="1"/>
      <c r="FUH1935" s="1"/>
      <c r="FUI1935" s="1"/>
      <c r="FUJ1935" s="1"/>
      <c r="FUK1935" s="1"/>
      <c r="FUL1935" s="1"/>
      <c r="FUM1935" s="1"/>
      <c r="FUN1935" s="1"/>
      <c r="FUO1935" s="1"/>
      <c r="FUP1935" s="1"/>
      <c r="FUQ1935" s="1"/>
      <c r="FUR1935" s="1"/>
      <c r="FUS1935" s="1"/>
      <c r="FUT1935" s="1"/>
      <c r="FUU1935" s="1"/>
      <c r="FUV1935" s="1"/>
      <c r="FUW1935" s="1"/>
      <c r="FUX1935" s="1"/>
      <c r="FUY1935" s="1"/>
      <c r="FUZ1935" s="1"/>
      <c r="FVA1935" s="1"/>
      <c r="FVB1935" s="1"/>
      <c r="FVC1935" s="1"/>
      <c r="FVD1935" s="1"/>
      <c r="FVE1935" s="1"/>
      <c r="FVF1935" s="1"/>
      <c r="FVG1935" s="1"/>
      <c r="FVH1935" s="1"/>
      <c r="FVI1935" s="1"/>
      <c r="FVJ1935" s="1"/>
      <c r="FVK1935" s="1"/>
      <c r="FVL1935" s="1"/>
      <c r="FVM1935" s="1"/>
      <c r="FVN1935" s="1"/>
      <c r="FVO1935" s="1"/>
      <c r="FVP1935" s="1"/>
      <c r="FVQ1935" s="1"/>
      <c r="FVR1935" s="1"/>
      <c r="FVS1935" s="1"/>
      <c r="FVT1935" s="1"/>
      <c r="FVU1935" s="1"/>
      <c r="FVV1935" s="1"/>
      <c r="FVW1935" s="1"/>
      <c r="FVX1935" s="1"/>
      <c r="FVY1935" s="1"/>
      <c r="FVZ1935" s="1"/>
      <c r="FWA1935" s="1"/>
      <c r="FWB1935" s="1"/>
      <c r="FWC1935" s="1"/>
      <c r="FWD1935" s="1"/>
      <c r="FWE1935" s="1"/>
      <c r="FWF1935" s="1"/>
      <c r="FWG1935" s="1"/>
      <c r="FWH1935" s="1"/>
      <c r="FWI1935" s="1"/>
      <c r="FWJ1935" s="1"/>
      <c r="FWK1935" s="1"/>
      <c r="FWL1935" s="1"/>
      <c r="FWM1935" s="1"/>
      <c r="FWN1935" s="1"/>
      <c r="FWO1935" s="1"/>
      <c r="FWP1935" s="1"/>
      <c r="FWQ1935" s="1"/>
      <c r="FWR1935" s="1"/>
      <c r="FWS1935" s="1"/>
      <c r="FWT1935" s="1"/>
      <c r="FWU1935" s="1"/>
      <c r="FWV1935" s="1"/>
      <c r="FWW1935" s="1"/>
      <c r="FWX1935" s="1"/>
      <c r="FWY1935" s="1"/>
      <c r="FWZ1935" s="1"/>
      <c r="FXA1935" s="1"/>
      <c r="FXB1935" s="1"/>
      <c r="FXC1935" s="1"/>
      <c r="FXD1935" s="1"/>
      <c r="FXE1935" s="1"/>
      <c r="FXF1935" s="1"/>
      <c r="FXG1935" s="1"/>
      <c r="FXH1935" s="1"/>
      <c r="FXI1935" s="1"/>
      <c r="FXJ1935" s="1"/>
      <c r="FXK1935" s="1"/>
      <c r="FXL1935" s="1"/>
      <c r="FXM1935" s="1"/>
      <c r="FXN1935" s="1"/>
      <c r="FXO1935" s="1"/>
      <c r="FXP1935" s="1"/>
      <c r="FXQ1935" s="1"/>
      <c r="FXR1935" s="1"/>
      <c r="FXS1935" s="1"/>
      <c r="FXT1935" s="1"/>
      <c r="FXU1935" s="1"/>
      <c r="FXV1935" s="1"/>
      <c r="FXW1935" s="1"/>
      <c r="FXX1935" s="1"/>
      <c r="FXY1935" s="1"/>
      <c r="FXZ1935" s="1"/>
      <c r="FYA1935" s="1"/>
      <c r="FYB1935" s="1"/>
      <c r="FYC1935" s="1"/>
      <c r="FYD1935" s="1"/>
      <c r="FYE1935" s="1"/>
      <c r="FYF1935" s="1"/>
      <c r="FYG1935" s="1"/>
      <c r="FYH1935" s="1"/>
      <c r="FYI1935" s="1"/>
      <c r="FYJ1935" s="1"/>
      <c r="FYK1935" s="1"/>
      <c r="FYL1935" s="1"/>
      <c r="FYM1935" s="1"/>
      <c r="FYN1935" s="1"/>
      <c r="FYO1935" s="1"/>
      <c r="FYP1935" s="1"/>
      <c r="FYQ1935" s="1"/>
      <c r="FYR1935" s="1"/>
      <c r="FYS1935" s="1"/>
      <c r="FYT1935" s="1"/>
      <c r="FYU1935" s="1"/>
      <c r="FYV1935" s="1"/>
      <c r="FYW1935" s="1"/>
      <c r="FYX1935" s="1"/>
      <c r="FYY1935" s="1"/>
      <c r="FYZ1935" s="1"/>
      <c r="FZA1935" s="1"/>
      <c r="FZB1935" s="1"/>
      <c r="FZC1935" s="1"/>
      <c r="FZD1935" s="1"/>
      <c r="FZE1935" s="1"/>
      <c r="FZF1935" s="1"/>
      <c r="FZG1935" s="1"/>
      <c r="FZH1935" s="1"/>
      <c r="FZI1935" s="1"/>
      <c r="FZJ1935" s="1"/>
      <c r="FZK1935" s="1"/>
      <c r="FZL1935" s="1"/>
      <c r="FZM1935" s="1"/>
      <c r="FZN1935" s="1"/>
      <c r="FZO1935" s="1"/>
      <c r="FZP1935" s="1"/>
      <c r="FZQ1935" s="1"/>
      <c r="FZR1935" s="1"/>
      <c r="FZS1935" s="1"/>
      <c r="FZT1935" s="1"/>
      <c r="FZU1935" s="1"/>
      <c r="FZV1935" s="1"/>
      <c r="FZW1935" s="1"/>
      <c r="FZX1935" s="1"/>
      <c r="FZY1935" s="1"/>
      <c r="FZZ1935" s="1"/>
      <c r="GAA1935" s="1"/>
      <c r="GAB1935" s="1"/>
      <c r="GAC1935" s="1"/>
      <c r="GAD1935" s="1"/>
      <c r="GAE1935" s="1"/>
      <c r="GAF1935" s="1"/>
      <c r="GAG1935" s="1"/>
      <c r="GAH1935" s="1"/>
      <c r="GAI1935" s="1"/>
      <c r="GAJ1935" s="1"/>
      <c r="GAK1935" s="1"/>
      <c r="GAL1935" s="1"/>
      <c r="GAM1935" s="1"/>
      <c r="GAN1935" s="1"/>
      <c r="GAO1935" s="1"/>
      <c r="GAP1935" s="1"/>
      <c r="GAQ1935" s="1"/>
      <c r="GAR1935" s="1"/>
      <c r="GAS1935" s="1"/>
      <c r="GAT1935" s="1"/>
      <c r="GAU1935" s="1"/>
      <c r="GAV1935" s="1"/>
      <c r="GAW1935" s="1"/>
      <c r="GAX1935" s="1"/>
      <c r="GAY1935" s="1"/>
      <c r="GAZ1935" s="1"/>
      <c r="GBA1935" s="1"/>
      <c r="GBB1935" s="1"/>
      <c r="GBC1935" s="1"/>
      <c r="GBD1935" s="1"/>
      <c r="GBE1935" s="1"/>
      <c r="GBF1935" s="1"/>
      <c r="GBG1935" s="1"/>
      <c r="GBH1935" s="1"/>
      <c r="GBI1935" s="1"/>
      <c r="GBJ1935" s="1"/>
      <c r="GBK1935" s="1"/>
      <c r="GBL1935" s="1"/>
      <c r="GBM1935" s="1"/>
      <c r="GBN1935" s="1"/>
      <c r="GBO1935" s="1"/>
      <c r="GBP1935" s="1"/>
      <c r="GBQ1935" s="1"/>
      <c r="GBR1935" s="1"/>
      <c r="GBS1935" s="1"/>
      <c r="GBT1935" s="1"/>
      <c r="GBU1935" s="1"/>
      <c r="GBV1935" s="1"/>
      <c r="GBW1935" s="1"/>
      <c r="GBX1935" s="1"/>
      <c r="GBY1935" s="1"/>
      <c r="GBZ1935" s="1"/>
      <c r="GCA1935" s="1"/>
      <c r="GCB1935" s="1"/>
      <c r="GCC1935" s="1"/>
      <c r="GCD1935" s="1"/>
      <c r="GCE1935" s="1"/>
      <c r="GCF1935" s="1"/>
      <c r="GCG1935" s="1"/>
      <c r="GCH1935" s="1"/>
      <c r="GCI1935" s="1"/>
      <c r="GCJ1935" s="1"/>
      <c r="GCK1935" s="1"/>
      <c r="GCL1935" s="1"/>
      <c r="GCM1935" s="1"/>
      <c r="GCN1935" s="1"/>
      <c r="GCO1935" s="1"/>
      <c r="GCP1935" s="1"/>
      <c r="GCQ1935" s="1"/>
      <c r="GCR1935" s="1"/>
      <c r="GCS1935" s="1"/>
      <c r="GCT1935" s="1"/>
      <c r="GCU1935" s="1"/>
      <c r="GCV1935" s="1"/>
      <c r="GCW1935" s="1"/>
      <c r="GCX1935" s="1"/>
      <c r="GCY1935" s="1"/>
      <c r="GCZ1935" s="1"/>
      <c r="GDA1935" s="1"/>
      <c r="GDB1935" s="1"/>
      <c r="GDC1935" s="1"/>
      <c r="GDD1935" s="1"/>
      <c r="GDE1935" s="1"/>
      <c r="GDF1935" s="1"/>
      <c r="GDG1935" s="1"/>
      <c r="GDH1935" s="1"/>
      <c r="GDI1935" s="1"/>
      <c r="GDJ1935" s="1"/>
      <c r="GDK1935" s="1"/>
      <c r="GDL1935" s="1"/>
      <c r="GDM1935" s="1"/>
      <c r="GDN1935" s="1"/>
      <c r="GDO1935" s="1"/>
      <c r="GDP1935" s="1"/>
      <c r="GDQ1935" s="1"/>
      <c r="GDR1935" s="1"/>
      <c r="GDS1935" s="1"/>
      <c r="GDT1935" s="1"/>
      <c r="GDU1935" s="1"/>
      <c r="GDV1935" s="1"/>
      <c r="GDW1935" s="1"/>
      <c r="GDX1935" s="1"/>
      <c r="GDY1935" s="1"/>
      <c r="GDZ1935" s="1"/>
      <c r="GEA1935" s="1"/>
      <c r="GEB1935" s="1"/>
      <c r="GEC1935" s="1"/>
      <c r="GED1935" s="1"/>
      <c r="GEE1935" s="1"/>
      <c r="GEF1935" s="1"/>
      <c r="GEG1935" s="1"/>
      <c r="GEH1935" s="1"/>
      <c r="GEI1935" s="1"/>
      <c r="GEJ1935" s="1"/>
      <c r="GEK1935" s="1"/>
      <c r="GEL1935" s="1"/>
      <c r="GEM1935" s="1"/>
      <c r="GEN1935" s="1"/>
      <c r="GEO1935" s="1"/>
      <c r="GEP1935" s="1"/>
      <c r="GEQ1935" s="1"/>
      <c r="GER1935" s="1"/>
      <c r="GES1935" s="1"/>
      <c r="GET1935" s="1"/>
      <c r="GEU1935" s="1"/>
      <c r="GEV1935" s="1"/>
      <c r="GEW1935" s="1"/>
      <c r="GEX1935" s="1"/>
      <c r="GEY1935" s="1"/>
      <c r="GEZ1935" s="1"/>
      <c r="GFA1935" s="1"/>
      <c r="GFB1935" s="1"/>
      <c r="GFC1935" s="1"/>
      <c r="GFD1935" s="1"/>
      <c r="GFE1935" s="1"/>
      <c r="GFF1935" s="1"/>
      <c r="GFG1935" s="1"/>
      <c r="GFH1935" s="1"/>
      <c r="GFI1935" s="1"/>
      <c r="GFJ1935" s="1"/>
      <c r="GFK1935" s="1"/>
      <c r="GFL1935" s="1"/>
      <c r="GFM1935" s="1"/>
      <c r="GFN1935" s="1"/>
      <c r="GFO1935" s="1"/>
      <c r="GFP1935" s="1"/>
      <c r="GFQ1935" s="1"/>
      <c r="GFR1935" s="1"/>
      <c r="GFS1935" s="1"/>
      <c r="GFT1935" s="1"/>
      <c r="GFU1935" s="1"/>
      <c r="GFV1935" s="1"/>
      <c r="GFW1935" s="1"/>
      <c r="GFX1935" s="1"/>
      <c r="GFY1935" s="1"/>
      <c r="GFZ1935" s="1"/>
      <c r="GGA1935" s="1"/>
      <c r="GGB1935" s="1"/>
      <c r="GGC1935" s="1"/>
      <c r="GGD1935" s="1"/>
      <c r="GGE1935" s="1"/>
      <c r="GGF1935" s="1"/>
      <c r="GGG1935" s="1"/>
      <c r="GGH1935" s="1"/>
      <c r="GGI1935" s="1"/>
      <c r="GGJ1935" s="1"/>
      <c r="GGK1935" s="1"/>
      <c r="GGL1935" s="1"/>
      <c r="GGM1935" s="1"/>
      <c r="GGN1935" s="1"/>
      <c r="GGO1935" s="1"/>
      <c r="GGP1935" s="1"/>
      <c r="GGQ1935" s="1"/>
      <c r="GGR1935" s="1"/>
      <c r="GGS1935" s="1"/>
      <c r="GGT1935" s="1"/>
      <c r="GGU1935" s="1"/>
      <c r="GGV1935" s="1"/>
      <c r="GGW1935" s="1"/>
      <c r="GGX1935" s="1"/>
      <c r="GGY1935" s="1"/>
      <c r="GGZ1935" s="1"/>
      <c r="GHA1935" s="1"/>
      <c r="GHB1935" s="1"/>
      <c r="GHC1935" s="1"/>
      <c r="GHD1935" s="1"/>
      <c r="GHE1935" s="1"/>
      <c r="GHF1935" s="1"/>
      <c r="GHG1935" s="1"/>
      <c r="GHH1935" s="1"/>
      <c r="GHI1935" s="1"/>
      <c r="GHJ1935" s="1"/>
      <c r="GHK1935" s="1"/>
      <c r="GHL1935" s="1"/>
      <c r="GHM1935" s="1"/>
      <c r="GHN1935" s="1"/>
      <c r="GHO1935" s="1"/>
      <c r="GHP1935" s="1"/>
      <c r="GHQ1935" s="1"/>
      <c r="GHR1935" s="1"/>
      <c r="GHS1935" s="1"/>
      <c r="GHT1935" s="1"/>
      <c r="GHU1935" s="1"/>
      <c r="GHV1935" s="1"/>
      <c r="GHW1935" s="1"/>
      <c r="GHX1935" s="1"/>
      <c r="GHY1935" s="1"/>
      <c r="GHZ1935" s="1"/>
      <c r="GIA1935" s="1"/>
      <c r="GIB1935" s="1"/>
      <c r="GIC1935" s="1"/>
      <c r="GID1935" s="1"/>
      <c r="GIE1935" s="1"/>
      <c r="GIF1935" s="1"/>
      <c r="GIG1935" s="1"/>
      <c r="GIH1935" s="1"/>
      <c r="GII1935" s="1"/>
      <c r="GIJ1935" s="1"/>
      <c r="GIK1935" s="1"/>
      <c r="GIL1935" s="1"/>
      <c r="GIM1935" s="1"/>
      <c r="GIN1935" s="1"/>
      <c r="GIO1935" s="1"/>
      <c r="GIP1935" s="1"/>
      <c r="GIQ1935" s="1"/>
      <c r="GIR1935" s="1"/>
      <c r="GIS1935" s="1"/>
      <c r="GIT1935" s="1"/>
      <c r="GIU1935" s="1"/>
      <c r="GIV1935" s="1"/>
      <c r="GIW1935" s="1"/>
      <c r="GIX1935" s="1"/>
      <c r="GIY1935" s="1"/>
      <c r="GIZ1935" s="1"/>
      <c r="GJA1935" s="1"/>
      <c r="GJB1935" s="1"/>
      <c r="GJC1935" s="1"/>
      <c r="GJD1935" s="1"/>
      <c r="GJE1935" s="1"/>
      <c r="GJF1935" s="1"/>
      <c r="GJG1935" s="1"/>
      <c r="GJH1935" s="1"/>
      <c r="GJI1935" s="1"/>
      <c r="GJJ1935" s="1"/>
      <c r="GJK1935" s="1"/>
      <c r="GJL1935" s="1"/>
      <c r="GJM1935" s="1"/>
      <c r="GJN1935" s="1"/>
      <c r="GJO1935" s="1"/>
      <c r="GJP1935" s="1"/>
      <c r="GJQ1935" s="1"/>
      <c r="GJR1935" s="1"/>
      <c r="GJS1935" s="1"/>
      <c r="GJT1935" s="1"/>
      <c r="GJU1935" s="1"/>
      <c r="GJV1935" s="1"/>
      <c r="GJW1935" s="1"/>
      <c r="GJX1935" s="1"/>
      <c r="GJY1935" s="1"/>
      <c r="GJZ1935" s="1"/>
      <c r="GKA1935" s="1"/>
      <c r="GKB1935" s="1"/>
      <c r="GKC1935" s="1"/>
      <c r="GKD1935" s="1"/>
      <c r="GKE1935" s="1"/>
      <c r="GKF1935" s="1"/>
      <c r="GKG1935" s="1"/>
      <c r="GKH1935" s="1"/>
      <c r="GKI1935" s="1"/>
      <c r="GKJ1935" s="1"/>
      <c r="GKK1935" s="1"/>
      <c r="GKL1935" s="1"/>
      <c r="GKM1935" s="1"/>
      <c r="GKN1935" s="1"/>
      <c r="GKO1935" s="1"/>
      <c r="GKP1935" s="1"/>
      <c r="GKQ1935" s="1"/>
      <c r="GKR1935" s="1"/>
      <c r="GKS1935" s="1"/>
      <c r="GKT1935" s="1"/>
      <c r="GKU1935" s="1"/>
      <c r="GKV1935" s="1"/>
      <c r="GKW1935" s="1"/>
      <c r="GKX1935" s="1"/>
      <c r="GKY1935" s="1"/>
      <c r="GKZ1935" s="1"/>
      <c r="GLA1935" s="1"/>
      <c r="GLB1935" s="1"/>
      <c r="GLC1935" s="1"/>
      <c r="GLD1935" s="1"/>
      <c r="GLE1935" s="1"/>
      <c r="GLF1935" s="1"/>
      <c r="GLG1935" s="1"/>
      <c r="GLH1935" s="1"/>
      <c r="GLI1935" s="1"/>
      <c r="GLJ1935" s="1"/>
      <c r="GLK1935" s="1"/>
      <c r="GLL1935" s="1"/>
      <c r="GLM1935" s="1"/>
      <c r="GLN1935" s="1"/>
      <c r="GLO1935" s="1"/>
      <c r="GLP1935" s="1"/>
      <c r="GLQ1935" s="1"/>
      <c r="GLR1935" s="1"/>
      <c r="GLS1935" s="1"/>
      <c r="GLT1935" s="1"/>
      <c r="GLU1935" s="1"/>
      <c r="GLV1935" s="1"/>
      <c r="GLW1935" s="1"/>
      <c r="GLX1935" s="1"/>
      <c r="GLY1935" s="1"/>
      <c r="GLZ1935" s="1"/>
      <c r="GMA1935" s="1"/>
      <c r="GMB1935" s="1"/>
      <c r="GMC1935" s="1"/>
      <c r="GMD1935" s="1"/>
      <c r="GME1935" s="1"/>
      <c r="GMF1935" s="1"/>
      <c r="GMG1935" s="1"/>
      <c r="GMH1935" s="1"/>
      <c r="GMI1935" s="1"/>
      <c r="GMJ1935" s="1"/>
      <c r="GMK1935" s="1"/>
      <c r="GML1935" s="1"/>
      <c r="GMM1935" s="1"/>
      <c r="GMN1935" s="1"/>
      <c r="GMO1935" s="1"/>
      <c r="GMP1935" s="1"/>
      <c r="GMQ1935" s="1"/>
      <c r="GMR1935" s="1"/>
      <c r="GMS1935" s="1"/>
      <c r="GMT1935" s="1"/>
      <c r="GMU1935" s="1"/>
      <c r="GMV1935" s="1"/>
      <c r="GMW1935" s="1"/>
      <c r="GMX1935" s="1"/>
      <c r="GMY1935" s="1"/>
      <c r="GMZ1935" s="1"/>
      <c r="GNA1935" s="1"/>
      <c r="GNB1935" s="1"/>
      <c r="GNC1935" s="1"/>
      <c r="GND1935" s="1"/>
      <c r="GNE1935" s="1"/>
      <c r="GNF1935" s="1"/>
      <c r="GNG1935" s="1"/>
      <c r="GNH1935" s="1"/>
      <c r="GNI1935" s="1"/>
      <c r="GNJ1935" s="1"/>
      <c r="GNK1935" s="1"/>
      <c r="GNL1935" s="1"/>
      <c r="GNM1935" s="1"/>
      <c r="GNN1935" s="1"/>
      <c r="GNO1935" s="1"/>
      <c r="GNP1935" s="1"/>
      <c r="GNQ1935" s="1"/>
      <c r="GNR1935" s="1"/>
      <c r="GNS1935" s="1"/>
      <c r="GNT1935" s="1"/>
      <c r="GNU1935" s="1"/>
      <c r="GNV1935" s="1"/>
      <c r="GNW1935" s="1"/>
      <c r="GNX1935" s="1"/>
      <c r="GNY1935" s="1"/>
      <c r="GNZ1935" s="1"/>
      <c r="GOA1935" s="1"/>
      <c r="GOB1935" s="1"/>
      <c r="GOC1935" s="1"/>
      <c r="GOD1935" s="1"/>
      <c r="GOE1935" s="1"/>
      <c r="GOF1935" s="1"/>
      <c r="GOG1935" s="1"/>
      <c r="GOH1935" s="1"/>
      <c r="GOI1935" s="1"/>
      <c r="GOJ1935" s="1"/>
      <c r="GOK1935" s="1"/>
      <c r="GOL1935" s="1"/>
      <c r="GOM1935" s="1"/>
      <c r="GON1935" s="1"/>
      <c r="GOO1935" s="1"/>
      <c r="GOP1935" s="1"/>
      <c r="GOQ1935" s="1"/>
      <c r="GOR1935" s="1"/>
      <c r="GOS1935" s="1"/>
      <c r="GOT1935" s="1"/>
      <c r="GOU1935" s="1"/>
      <c r="GOV1935" s="1"/>
      <c r="GOW1935" s="1"/>
      <c r="GOX1935" s="1"/>
      <c r="GOY1935" s="1"/>
      <c r="GOZ1935" s="1"/>
      <c r="GPA1935" s="1"/>
      <c r="GPB1935" s="1"/>
      <c r="GPC1935" s="1"/>
      <c r="GPD1935" s="1"/>
      <c r="GPE1935" s="1"/>
      <c r="GPF1935" s="1"/>
      <c r="GPG1935" s="1"/>
      <c r="GPH1935" s="1"/>
      <c r="GPI1935" s="1"/>
      <c r="GPJ1935" s="1"/>
      <c r="GPK1935" s="1"/>
      <c r="GPL1935" s="1"/>
      <c r="GPM1935" s="1"/>
      <c r="GPN1935" s="1"/>
      <c r="GPO1935" s="1"/>
      <c r="GPP1935" s="1"/>
      <c r="GPQ1935" s="1"/>
      <c r="GPR1935" s="1"/>
      <c r="GPS1935" s="1"/>
      <c r="GPT1935" s="1"/>
      <c r="GPU1935" s="1"/>
      <c r="GPV1935" s="1"/>
      <c r="GPW1935" s="1"/>
      <c r="GPX1935" s="1"/>
      <c r="GPY1935" s="1"/>
      <c r="GPZ1935" s="1"/>
      <c r="GQA1935" s="1"/>
      <c r="GQB1935" s="1"/>
      <c r="GQC1935" s="1"/>
      <c r="GQD1935" s="1"/>
      <c r="GQE1935" s="1"/>
      <c r="GQF1935" s="1"/>
      <c r="GQG1935" s="1"/>
      <c r="GQH1935" s="1"/>
      <c r="GQI1935" s="1"/>
      <c r="GQJ1935" s="1"/>
      <c r="GQK1935" s="1"/>
      <c r="GQL1935" s="1"/>
      <c r="GQM1935" s="1"/>
      <c r="GQN1935" s="1"/>
      <c r="GQO1935" s="1"/>
      <c r="GQP1935" s="1"/>
      <c r="GQQ1935" s="1"/>
      <c r="GQR1935" s="1"/>
      <c r="GQS1935" s="1"/>
      <c r="GQT1935" s="1"/>
      <c r="GQU1935" s="1"/>
      <c r="GQV1935" s="1"/>
      <c r="GQW1935" s="1"/>
      <c r="GQX1935" s="1"/>
      <c r="GQY1935" s="1"/>
      <c r="GQZ1935" s="1"/>
      <c r="GRA1935" s="1"/>
      <c r="GRB1935" s="1"/>
      <c r="GRC1935" s="1"/>
      <c r="GRD1935" s="1"/>
      <c r="GRE1935" s="1"/>
      <c r="GRF1935" s="1"/>
      <c r="GRG1935" s="1"/>
      <c r="GRH1935" s="1"/>
      <c r="GRI1935" s="1"/>
      <c r="GRJ1935" s="1"/>
      <c r="GRK1935" s="1"/>
      <c r="GRL1935" s="1"/>
      <c r="GRM1935" s="1"/>
      <c r="GRN1935" s="1"/>
      <c r="GRO1935" s="1"/>
      <c r="GRP1935" s="1"/>
      <c r="GRQ1935" s="1"/>
      <c r="GRR1935" s="1"/>
      <c r="GRS1935" s="1"/>
      <c r="GRT1935" s="1"/>
      <c r="GRU1935" s="1"/>
      <c r="GRV1935" s="1"/>
      <c r="GRW1935" s="1"/>
      <c r="GRX1935" s="1"/>
      <c r="GRY1935" s="1"/>
      <c r="GRZ1935" s="1"/>
      <c r="GSA1935" s="1"/>
      <c r="GSB1935" s="1"/>
      <c r="GSC1935" s="1"/>
      <c r="GSD1935" s="1"/>
      <c r="GSE1935" s="1"/>
      <c r="GSF1935" s="1"/>
      <c r="GSG1935" s="1"/>
      <c r="GSH1935" s="1"/>
      <c r="GSI1935" s="1"/>
      <c r="GSJ1935" s="1"/>
      <c r="GSK1935" s="1"/>
      <c r="GSL1935" s="1"/>
      <c r="GSM1935" s="1"/>
      <c r="GSN1935" s="1"/>
      <c r="GSO1935" s="1"/>
      <c r="GSP1935" s="1"/>
      <c r="GSQ1935" s="1"/>
      <c r="GSR1935" s="1"/>
      <c r="GSS1935" s="1"/>
      <c r="GST1935" s="1"/>
      <c r="GSU1935" s="1"/>
      <c r="GSV1935" s="1"/>
      <c r="GSW1935" s="1"/>
      <c r="GSX1935" s="1"/>
      <c r="GSY1935" s="1"/>
      <c r="GSZ1935" s="1"/>
      <c r="GTA1935" s="1"/>
      <c r="GTB1935" s="1"/>
      <c r="GTC1935" s="1"/>
      <c r="GTD1935" s="1"/>
      <c r="GTE1935" s="1"/>
      <c r="GTF1935" s="1"/>
      <c r="GTG1935" s="1"/>
      <c r="GTH1935" s="1"/>
      <c r="GTI1935" s="1"/>
      <c r="GTJ1935" s="1"/>
      <c r="GTK1935" s="1"/>
      <c r="GTL1935" s="1"/>
      <c r="GTM1935" s="1"/>
      <c r="GTN1935" s="1"/>
      <c r="GTO1935" s="1"/>
      <c r="GTP1935" s="1"/>
      <c r="GTQ1935" s="1"/>
      <c r="GTR1935" s="1"/>
      <c r="GTS1935" s="1"/>
      <c r="GTT1935" s="1"/>
      <c r="GTU1935" s="1"/>
      <c r="GTV1935" s="1"/>
      <c r="GTW1935" s="1"/>
      <c r="GTX1935" s="1"/>
      <c r="GTY1935" s="1"/>
      <c r="GTZ1935" s="1"/>
      <c r="GUA1935" s="1"/>
      <c r="GUB1935" s="1"/>
      <c r="GUC1935" s="1"/>
      <c r="GUD1935" s="1"/>
      <c r="GUE1935" s="1"/>
      <c r="GUF1935" s="1"/>
      <c r="GUG1935" s="1"/>
      <c r="GUH1935" s="1"/>
      <c r="GUI1935" s="1"/>
      <c r="GUJ1935" s="1"/>
      <c r="GUK1935" s="1"/>
      <c r="GUL1935" s="1"/>
      <c r="GUM1935" s="1"/>
      <c r="GUN1935" s="1"/>
      <c r="GUO1935" s="1"/>
      <c r="GUP1935" s="1"/>
      <c r="GUQ1935" s="1"/>
      <c r="GUR1935" s="1"/>
      <c r="GUS1935" s="1"/>
      <c r="GUT1935" s="1"/>
      <c r="GUU1935" s="1"/>
      <c r="GUV1935" s="1"/>
      <c r="GUW1935" s="1"/>
      <c r="GUX1935" s="1"/>
      <c r="GUY1935" s="1"/>
      <c r="GUZ1935" s="1"/>
      <c r="GVA1935" s="1"/>
      <c r="GVB1935" s="1"/>
      <c r="GVC1935" s="1"/>
      <c r="GVD1935" s="1"/>
      <c r="GVE1935" s="1"/>
      <c r="GVF1935" s="1"/>
      <c r="GVG1935" s="1"/>
      <c r="GVH1935" s="1"/>
      <c r="GVI1935" s="1"/>
      <c r="GVJ1935" s="1"/>
      <c r="GVK1935" s="1"/>
      <c r="GVL1935" s="1"/>
      <c r="GVM1935" s="1"/>
      <c r="GVN1935" s="1"/>
      <c r="GVO1935" s="1"/>
      <c r="GVP1935" s="1"/>
      <c r="GVQ1935" s="1"/>
      <c r="GVR1935" s="1"/>
      <c r="GVS1935" s="1"/>
      <c r="GVT1935" s="1"/>
      <c r="GVU1935" s="1"/>
      <c r="GVV1935" s="1"/>
      <c r="GVW1935" s="1"/>
      <c r="GVX1935" s="1"/>
      <c r="GVY1935" s="1"/>
      <c r="GVZ1935" s="1"/>
      <c r="GWA1935" s="1"/>
      <c r="GWB1935" s="1"/>
      <c r="GWC1935" s="1"/>
      <c r="GWD1935" s="1"/>
      <c r="GWE1935" s="1"/>
      <c r="GWF1935" s="1"/>
      <c r="GWG1935" s="1"/>
      <c r="GWH1935" s="1"/>
      <c r="GWI1935" s="1"/>
      <c r="GWJ1935" s="1"/>
      <c r="GWK1935" s="1"/>
      <c r="GWL1935" s="1"/>
      <c r="GWM1935" s="1"/>
      <c r="GWN1935" s="1"/>
      <c r="GWO1935" s="1"/>
      <c r="GWP1935" s="1"/>
      <c r="GWQ1935" s="1"/>
      <c r="GWR1935" s="1"/>
      <c r="GWS1935" s="1"/>
      <c r="GWT1935" s="1"/>
      <c r="GWU1935" s="1"/>
      <c r="GWV1935" s="1"/>
      <c r="GWW1935" s="1"/>
      <c r="GWX1935" s="1"/>
      <c r="GWY1935" s="1"/>
      <c r="GWZ1935" s="1"/>
      <c r="GXA1935" s="1"/>
      <c r="GXB1935" s="1"/>
      <c r="GXC1935" s="1"/>
      <c r="GXD1935" s="1"/>
      <c r="GXE1935" s="1"/>
      <c r="GXF1935" s="1"/>
      <c r="GXG1935" s="1"/>
      <c r="GXH1935" s="1"/>
      <c r="GXI1935" s="1"/>
      <c r="GXJ1935" s="1"/>
      <c r="GXK1935" s="1"/>
      <c r="GXL1935" s="1"/>
      <c r="GXM1935" s="1"/>
      <c r="GXN1935" s="1"/>
      <c r="GXO1935" s="1"/>
      <c r="GXP1935" s="1"/>
      <c r="GXQ1935" s="1"/>
      <c r="GXR1935" s="1"/>
      <c r="GXS1935" s="1"/>
      <c r="GXT1935" s="1"/>
      <c r="GXU1935" s="1"/>
      <c r="GXV1935" s="1"/>
      <c r="GXW1935" s="1"/>
      <c r="GXX1935" s="1"/>
      <c r="GXY1935" s="1"/>
      <c r="GXZ1935" s="1"/>
      <c r="GYA1935" s="1"/>
      <c r="GYB1935" s="1"/>
      <c r="GYC1935" s="1"/>
      <c r="GYD1935" s="1"/>
      <c r="GYE1935" s="1"/>
      <c r="GYF1935" s="1"/>
      <c r="GYG1935" s="1"/>
      <c r="GYH1935" s="1"/>
      <c r="GYI1935" s="1"/>
      <c r="GYJ1935" s="1"/>
      <c r="GYK1935" s="1"/>
      <c r="GYL1935" s="1"/>
      <c r="GYM1935" s="1"/>
      <c r="GYN1935" s="1"/>
      <c r="GYO1935" s="1"/>
      <c r="GYP1935" s="1"/>
      <c r="GYQ1935" s="1"/>
      <c r="GYR1935" s="1"/>
      <c r="GYS1935" s="1"/>
      <c r="GYT1935" s="1"/>
      <c r="GYU1935" s="1"/>
      <c r="GYV1935" s="1"/>
      <c r="GYW1935" s="1"/>
      <c r="GYX1935" s="1"/>
      <c r="GYY1935" s="1"/>
      <c r="GYZ1935" s="1"/>
      <c r="GZA1935" s="1"/>
      <c r="GZB1935" s="1"/>
      <c r="GZC1935" s="1"/>
      <c r="GZD1935" s="1"/>
      <c r="GZE1935" s="1"/>
      <c r="GZF1935" s="1"/>
      <c r="GZG1935" s="1"/>
      <c r="GZH1935" s="1"/>
      <c r="GZI1935" s="1"/>
      <c r="GZJ1935" s="1"/>
      <c r="GZK1935" s="1"/>
      <c r="GZL1935" s="1"/>
      <c r="GZM1935" s="1"/>
      <c r="GZN1935" s="1"/>
      <c r="GZO1935" s="1"/>
      <c r="GZP1935" s="1"/>
      <c r="GZQ1935" s="1"/>
      <c r="GZR1935" s="1"/>
      <c r="GZS1935" s="1"/>
      <c r="GZT1935" s="1"/>
      <c r="GZU1935" s="1"/>
      <c r="GZV1935" s="1"/>
      <c r="GZW1935" s="1"/>
      <c r="GZX1935" s="1"/>
      <c r="GZY1935" s="1"/>
      <c r="GZZ1935" s="1"/>
      <c r="HAA1935" s="1"/>
      <c r="HAB1935" s="1"/>
      <c r="HAC1935" s="1"/>
      <c r="HAD1935" s="1"/>
      <c r="HAE1935" s="1"/>
      <c r="HAF1935" s="1"/>
      <c r="HAG1935" s="1"/>
      <c r="HAH1935" s="1"/>
      <c r="HAI1935" s="1"/>
      <c r="HAJ1935" s="1"/>
      <c r="HAK1935" s="1"/>
      <c r="HAL1935" s="1"/>
      <c r="HAM1935" s="1"/>
      <c r="HAN1935" s="1"/>
      <c r="HAO1935" s="1"/>
      <c r="HAP1935" s="1"/>
      <c r="HAQ1935" s="1"/>
      <c r="HAR1935" s="1"/>
      <c r="HAS1935" s="1"/>
      <c r="HAT1935" s="1"/>
      <c r="HAU1935" s="1"/>
      <c r="HAV1935" s="1"/>
      <c r="HAW1935" s="1"/>
      <c r="HAX1935" s="1"/>
      <c r="HAY1935" s="1"/>
      <c r="HAZ1935" s="1"/>
      <c r="HBA1935" s="1"/>
      <c r="HBB1935" s="1"/>
      <c r="HBC1935" s="1"/>
      <c r="HBD1935" s="1"/>
      <c r="HBE1935" s="1"/>
      <c r="HBF1935" s="1"/>
      <c r="HBG1935" s="1"/>
      <c r="HBH1935" s="1"/>
      <c r="HBI1935" s="1"/>
      <c r="HBJ1935" s="1"/>
      <c r="HBK1935" s="1"/>
      <c r="HBL1935" s="1"/>
      <c r="HBM1935" s="1"/>
      <c r="HBN1935" s="1"/>
      <c r="HBO1935" s="1"/>
      <c r="HBP1935" s="1"/>
      <c r="HBQ1935" s="1"/>
      <c r="HBR1935" s="1"/>
      <c r="HBS1935" s="1"/>
      <c r="HBT1935" s="1"/>
      <c r="HBU1935" s="1"/>
      <c r="HBV1935" s="1"/>
      <c r="HBW1935" s="1"/>
      <c r="HBX1935" s="1"/>
      <c r="HBY1935" s="1"/>
      <c r="HBZ1935" s="1"/>
      <c r="HCA1935" s="1"/>
      <c r="HCB1935" s="1"/>
      <c r="HCC1935" s="1"/>
      <c r="HCD1935" s="1"/>
      <c r="HCE1935" s="1"/>
      <c r="HCF1935" s="1"/>
      <c r="HCG1935" s="1"/>
      <c r="HCH1935" s="1"/>
      <c r="HCI1935" s="1"/>
      <c r="HCJ1935" s="1"/>
      <c r="HCK1935" s="1"/>
      <c r="HCL1935" s="1"/>
      <c r="HCM1935" s="1"/>
      <c r="HCN1935" s="1"/>
      <c r="HCO1935" s="1"/>
      <c r="HCP1935" s="1"/>
      <c r="HCQ1935" s="1"/>
      <c r="HCR1935" s="1"/>
      <c r="HCS1935" s="1"/>
      <c r="HCT1935" s="1"/>
      <c r="HCU1935" s="1"/>
      <c r="HCV1935" s="1"/>
      <c r="HCW1935" s="1"/>
      <c r="HCX1935" s="1"/>
      <c r="HCY1935" s="1"/>
      <c r="HCZ1935" s="1"/>
      <c r="HDA1935" s="1"/>
      <c r="HDB1935" s="1"/>
      <c r="HDC1935" s="1"/>
      <c r="HDD1935" s="1"/>
      <c r="HDE1935" s="1"/>
      <c r="HDF1935" s="1"/>
      <c r="HDG1935" s="1"/>
      <c r="HDH1935" s="1"/>
      <c r="HDI1935" s="1"/>
      <c r="HDJ1935" s="1"/>
      <c r="HDK1935" s="1"/>
      <c r="HDL1935" s="1"/>
      <c r="HDM1935" s="1"/>
      <c r="HDN1935" s="1"/>
      <c r="HDO1935" s="1"/>
      <c r="HDP1935" s="1"/>
      <c r="HDQ1935" s="1"/>
      <c r="HDR1935" s="1"/>
      <c r="HDS1935" s="1"/>
      <c r="HDT1935" s="1"/>
      <c r="HDU1935" s="1"/>
      <c r="HDV1935" s="1"/>
      <c r="HDW1935" s="1"/>
      <c r="HDX1935" s="1"/>
      <c r="HDY1935" s="1"/>
      <c r="HDZ1935" s="1"/>
      <c r="HEA1935" s="1"/>
      <c r="HEB1935" s="1"/>
      <c r="HEC1935" s="1"/>
      <c r="HED1935" s="1"/>
      <c r="HEE1935" s="1"/>
      <c r="HEF1935" s="1"/>
      <c r="HEG1935" s="1"/>
      <c r="HEH1935" s="1"/>
      <c r="HEI1935" s="1"/>
      <c r="HEJ1935" s="1"/>
      <c r="HEK1935" s="1"/>
      <c r="HEL1935" s="1"/>
      <c r="HEM1935" s="1"/>
      <c r="HEN1935" s="1"/>
      <c r="HEO1935" s="1"/>
      <c r="HEP1935" s="1"/>
      <c r="HEQ1935" s="1"/>
      <c r="HER1935" s="1"/>
      <c r="HES1935" s="1"/>
      <c r="HET1935" s="1"/>
      <c r="HEU1935" s="1"/>
      <c r="HEV1935" s="1"/>
      <c r="HEW1935" s="1"/>
      <c r="HEX1935" s="1"/>
      <c r="HEY1935" s="1"/>
      <c r="HEZ1935" s="1"/>
      <c r="HFA1935" s="1"/>
      <c r="HFB1935" s="1"/>
      <c r="HFC1935" s="1"/>
      <c r="HFD1935" s="1"/>
      <c r="HFE1935" s="1"/>
      <c r="HFF1935" s="1"/>
      <c r="HFG1935" s="1"/>
      <c r="HFH1935" s="1"/>
      <c r="HFI1935" s="1"/>
      <c r="HFJ1935" s="1"/>
      <c r="HFK1935" s="1"/>
      <c r="HFL1935" s="1"/>
      <c r="HFM1935" s="1"/>
      <c r="HFN1935" s="1"/>
      <c r="HFO1935" s="1"/>
      <c r="HFP1935" s="1"/>
      <c r="HFQ1935" s="1"/>
      <c r="HFR1935" s="1"/>
      <c r="HFS1935" s="1"/>
      <c r="HFT1935" s="1"/>
      <c r="HFU1935" s="1"/>
      <c r="HFV1935" s="1"/>
      <c r="HFW1935" s="1"/>
      <c r="HFX1935" s="1"/>
      <c r="HFY1935" s="1"/>
      <c r="HFZ1935" s="1"/>
      <c r="HGA1935" s="1"/>
      <c r="HGB1935" s="1"/>
      <c r="HGC1935" s="1"/>
      <c r="HGD1935" s="1"/>
      <c r="HGE1935" s="1"/>
      <c r="HGF1935" s="1"/>
      <c r="HGG1935" s="1"/>
      <c r="HGH1935" s="1"/>
      <c r="HGI1935" s="1"/>
      <c r="HGJ1935" s="1"/>
      <c r="HGK1935" s="1"/>
      <c r="HGL1935" s="1"/>
      <c r="HGM1935" s="1"/>
      <c r="HGN1935" s="1"/>
      <c r="HGO1935" s="1"/>
      <c r="HGP1935" s="1"/>
      <c r="HGQ1935" s="1"/>
      <c r="HGR1935" s="1"/>
      <c r="HGS1935" s="1"/>
      <c r="HGT1935" s="1"/>
      <c r="HGU1935" s="1"/>
      <c r="HGV1935" s="1"/>
      <c r="HGW1935" s="1"/>
      <c r="HGX1935" s="1"/>
      <c r="HGY1935" s="1"/>
      <c r="HGZ1935" s="1"/>
      <c r="HHA1935" s="1"/>
      <c r="HHB1935" s="1"/>
      <c r="HHC1935" s="1"/>
      <c r="HHD1935" s="1"/>
      <c r="HHE1935" s="1"/>
      <c r="HHF1935" s="1"/>
      <c r="HHG1935" s="1"/>
      <c r="HHH1935" s="1"/>
      <c r="HHI1935" s="1"/>
      <c r="HHJ1935" s="1"/>
      <c r="HHK1935" s="1"/>
      <c r="HHL1935" s="1"/>
      <c r="HHM1935" s="1"/>
      <c r="HHN1935" s="1"/>
      <c r="HHO1935" s="1"/>
      <c r="HHP1935" s="1"/>
      <c r="HHQ1935" s="1"/>
      <c r="HHR1935" s="1"/>
      <c r="HHS1935" s="1"/>
      <c r="HHT1935" s="1"/>
      <c r="HHU1935" s="1"/>
      <c r="HHV1935" s="1"/>
      <c r="HHW1935" s="1"/>
      <c r="HHX1935" s="1"/>
      <c r="HHY1935" s="1"/>
      <c r="HHZ1935" s="1"/>
      <c r="HIA1935" s="1"/>
      <c r="HIB1935" s="1"/>
      <c r="HIC1935" s="1"/>
      <c r="HID1935" s="1"/>
      <c r="HIE1935" s="1"/>
      <c r="HIF1935" s="1"/>
      <c r="HIG1935" s="1"/>
      <c r="HIH1935" s="1"/>
      <c r="HII1935" s="1"/>
      <c r="HIJ1935" s="1"/>
      <c r="HIK1935" s="1"/>
      <c r="HIL1935" s="1"/>
      <c r="HIM1935" s="1"/>
      <c r="HIN1935" s="1"/>
      <c r="HIO1935" s="1"/>
      <c r="HIP1935" s="1"/>
      <c r="HIQ1935" s="1"/>
      <c r="HIR1935" s="1"/>
      <c r="HIS1935" s="1"/>
      <c r="HIT1935" s="1"/>
      <c r="HIU1935" s="1"/>
      <c r="HIV1935" s="1"/>
      <c r="HIW1935" s="1"/>
      <c r="HIX1935" s="1"/>
      <c r="HIY1935" s="1"/>
      <c r="HIZ1935" s="1"/>
      <c r="HJA1935" s="1"/>
      <c r="HJB1935" s="1"/>
      <c r="HJC1935" s="1"/>
      <c r="HJD1935" s="1"/>
      <c r="HJE1935" s="1"/>
      <c r="HJF1935" s="1"/>
      <c r="HJG1935" s="1"/>
      <c r="HJH1935" s="1"/>
      <c r="HJI1935" s="1"/>
      <c r="HJJ1935" s="1"/>
      <c r="HJK1935" s="1"/>
      <c r="HJL1935" s="1"/>
      <c r="HJM1935" s="1"/>
      <c r="HJN1935" s="1"/>
      <c r="HJO1935" s="1"/>
      <c r="HJP1935" s="1"/>
      <c r="HJQ1935" s="1"/>
      <c r="HJR1935" s="1"/>
      <c r="HJS1935" s="1"/>
      <c r="HJT1935" s="1"/>
      <c r="HJU1935" s="1"/>
      <c r="HJV1935" s="1"/>
      <c r="HJW1935" s="1"/>
      <c r="HJX1935" s="1"/>
      <c r="HJY1935" s="1"/>
      <c r="HJZ1935" s="1"/>
      <c r="HKA1935" s="1"/>
      <c r="HKB1935" s="1"/>
      <c r="HKC1935" s="1"/>
      <c r="HKD1935" s="1"/>
      <c r="HKE1935" s="1"/>
      <c r="HKF1935" s="1"/>
      <c r="HKG1935" s="1"/>
      <c r="HKH1935" s="1"/>
      <c r="HKI1935" s="1"/>
      <c r="HKJ1935" s="1"/>
      <c r="HKK1935" s="1"/>
      <c r="HKL1935" s="1"/>
      <c r="HKM1935" s="1"/>
      <c r="HKN1935" s="1"/>
      <c r="HKO1935" s="1"/>
      <c r="HKP1935" s="1"/>
      <c r="HKQ1935" s="1"/>
      <c r="HKR1935" s="1"/>
      <c r="HKS1935" s="1"/>
      <c r="HKT1935" s="1"/>
      <c r="HKU1935" s="1"/>
      <c r="HKV1935" s="1"/>
      <c r="HKW1935" s="1"/>
      <c r="HKX1935" s="1"/>
      <c r="HKY1935" s="1"/>
      <c r="HKZ1935" s="1"/>
      <c r="HLA1935" s="1"/>
      <c r="HLB1935" s="1"/>
      <c r="HLC1935" s="1"/>
      <c r="HLD1935" s="1"/>
      <c r="HLE1935" s="1"/>
      <c r="HLF1935" s="1"/>
      <c r="HLG1935" s="1"/>
      <c r="HLH1935" s="1"/>
      <c r="HLI1935" s="1"/>
      <c r="HLJ1935" s="1"/>
      <c r="HLK1935" s="1"/>
      <c r="HLL1935" s="1"/>
      <c r="HLM1935" s="1"/>
      <c r="HLN1935" s="1"/>
      <c r="HLO1935" s="1"/>
      <c r="HLP1935" s="1"/>
      <c r="HLQ1935" s="1"/>
      <c r="HLR1935" s="1"/>
      <c r="HLS1935" s="1"/>
      <c r="HLT1935" s="1"/>
      <c r="HLU1935" s="1"/>
      <c r="HLV1935" s="1"/>
      <c r="HLW1935" s="1"/>
      <c r="HLX1935" s="1"/>
      <c r="HLY1935" s="1"/>
      <c r="HLZ1935" s="1"/>
      <c r="HMA1935" s="1"/>
      <c r="HMB1935" s="1"/>
      <c r="HMC1935" s="1"/>
      <c r="HMD1935" s="1"/>
      <c r="HME1935" s="1"/>
      <c r="HMF1935" s="1"/>
      <c r="HMG1935" s="1"/>
      <c r="HMH1935" s="1"/>
      <c r="HMI1935" s="1"/>
      <c r="HMJ1935" s="1"/>
      <c r="HMK1935" s="1"/>
      <c r="HML1935" s="1"/>
      <c r="HMM1935" s="1"/>
      <c r="HMN1935" s="1"/>
      <c r="HMO1935" s="1"/>
      <c r="HMP1935" s="1"/>
      <c r="HMQ1935" s="1"/>
      <c r="HMR1935" s="1"/>
      <c r="HMS1935" s="1"/>
      <c r="HMT1935" s="1"/>
      <c r="HMU1935" s="1"/>
      <c r="HMV1935" s="1"/>
      <c r="HMW1935" s="1"/>
      <c r="HMX1935" s="1"/>
      <c r="HMY1935" s="1"/>
      <c r="HMZ1935" s="1"/>
      <c r="HNA1935" s="1"/>
      <c r="HNB1935" s="1"/>
      <c r="HNC1935" s="1"/>
      <c r="HND1935" s="1"/>
      <c r="HNE1935" s="1"/>
      <c r="HNF1935" s="1"/>
      <c r="HNG1935" s="1"/>
      <c r="HNH1935" s="1"/>
      <c r="HNI1935" s="1"/>
      <c r="HNJ1935" s="1"/>
      <c r="HNK1935" s="1"/>
      <c r="HNL1935" s="1"/>
      <c r="HNM1935" s="1"/>
      <c r="HNN1935" s="1"/>
      <c r="HNO1935" s="1"/>
      <c r="HNP1935" s="1"/>
      <c r="HNQ1935" s="1"/>
      <c r="HNR1935" s="1"/>
      <c r="HNS1935" s="1"/>
      <c r="HNT1935" s="1"/>
      <c r="HNU1935" s="1"/>
      <c r="HNV1935" s="1"/>
      <c r="HNW1935" s="1"/>
      <c r="HNX1935" s="1"/>
      <c r="HNY1935" s="1"/>
      <c r="HNZ1935" s="1"/>
      <c r="HOA1935" s="1"/>
      <c r="HOB1935" s="1"/>
      <c r="HOC1935" s="1"/>
      <c r="HOD1935" s="1"/>
      <c r="HOE1935" s="1"/>
      <c r="HOF1935" s="1"/>
      <c r="HOG1935" s="1"/>
      <c r="HOH1935" s="1"/>
      <c r="HOI1935" s="1"/>
      <c r="HOJ1935" s="1"/>
      <c r="HOK1935" s="1"/>
      <c r="HOL1935" s="1"/>
      <c r="HOM1935" s="1"/>
      <c r="HON1935" s="1"/>
      <c r="HOO1935" s="1"/>
      <c r="HOP1935" s="1"/>
      <c r="HOQ1935" s="1"/>
      <c r="HOR1935" s="1"/>
      <c r="HOS1935" s="1"/>
      <c r="HOT1935" s="1"/>
      <c r="HOU1935" s="1"/>
      <c r="HOV1935" s="1"/>
      <c r="HOW1935" s="1"/>
      <c r="HOX1935" s="1"/>
      <c r="HOY1935" s="1"/>
      <c r="HOZ1935" s="1"/>
      <c r="HPA1935" s="1"/>
      <c r="HPB1935" s="1"/>
      <c r="HPC1935" s="1"/>
      <c r="HPD1935" s="1"/>
      <c r="HPE1935" s="1"/>
      <c r="HPF1935" s="1"/>
      <c r="HPG1935" s="1"/>
      <c r="HPH1935" s="1"/>
      <c r="HPI1935" s="1"/>
      <c r="HPJ1935" s="1"/>
      <c r="HPK1935" s="1"/>
      <c r="HPL1935" s="1"/>
      <c r="HPM1935" s="1"/>
      <c r="HPN1935" s="1"/>
      <c r="HPO1935" s="1"/>
      <c r="HPP1935" s="1"/>
      <c r="HPQ1935" s="1"/>
      <c r="HPR1935" s="1"/>
      <c r="HPS1935" s="1"/>
      <c r="HPT1935" s="1"/>
      <c r="HPU1935" s="1"/>
      <c r="HPV1935" s="1"/>
      <c r="HPW1935" s="1"/>
      <c r="HPX1935" s="1"/>
      <c r="HPY1935" s="1"/>
      <c r="HPZ1935" s="1"/>
      <c r="HQA1935" s="1"/>
      <c r="HQB1935" s="1"/>
      <c r="HQC1935" s="1"/>
      <c r="HQD1935" s="1"/>
      <c r="HQE1935" s="1"/>
      <c r="HQF1935" s="1"/>
      <c r="HQG1935" s="1"/>
      <c r="HQH1935" s="1"/>
      <c r="HQI1935" s="1"/>
      <c r="HQJ1935" s="1"/>
      <c r="HQK1935" s="1"/>
      <c r="HQL1935" s="1"/>
      <c r="HQM1935" s="1"/>
      <c r="HQN1935" s="1"/>
      <c r="HQO1935" s="1"/>
      <c r="HQP1935" s="1"/>
      <c r="HQQ1935" s="1"/>
      <c r="HQR1935" s="1"/>
      <c r="HQS1935" s="1"/>
      <c r="HQT1935" s="1"/>
      <c r="HQU1935" s="1"/>
      <c r="HQV1935" s="1"/>
      <c r="HQW1935" s="1"/>
      <c r="HQX1935" s="1"/>
      <c r="HQY1935" s="1"/>
      <c r="HQZ1935" s="1"/>
      <c r="HRA1935" s="1"/>
      <c r="HRB1935" s="1"/>
      <c r="HRC1935" s="1"/>
      <c r="HRD1935" s="1"/>
      <c r="HRE1935" s="1"/>
      <c r="HRF1935" s="1"/>
      <c r="HRG1935" s="1"/>
      <c r="HRH1935" s="1"/>
      <c r="HRI1935" s="1"/>
      <c r="HRJ1935" s="1"/>
      <c r="HRK1935" s="1"/>
      <c r="HRL1935" s="1"/>
      <c r="HRM1935" s="1"/>
      <c r="HRN1935" s="1"/>
      <c r="HRO1935" s="1"/>
      <c r="HRP1935" s="1"/>
      <c r="HRQ1935" s="1"/>
      <c r="HRR1935" s="1"/>
      <c r="HRS1935" s="1"/>
      <c r="HRT1935" s="1"/>
      <c r="HRU1935" s="1"/>
      <c r="HRV1935" s="1"/>
      <c r="HRW1935" s="1"/>
      <c r="HRX1935" s="1"/>
      <c r="HRY1935" s="1"/>
      <c r="HRZ1935" s="1"/>
      <c r="HSA1935" s="1"/>
      <c r="HSB1935" s="1"/>
      <c r="HSC1935" s="1"/>
      <c r="HSD1935" s="1"/>
      <c r="HSE1935" s="1"/>
      <c r="HSF1935" s="1"/>
      <c r="HSG1935" s="1"/>
      <c r="HSH1935" s="1"/>
      <c r="HSI1935" s="1"/>
      <c r="HSJ1935" s="1"/>
      <c r="HSK1935" s="1"/>
      <c r="HSL1935" s="1"/>
      <c r="HSM1935" s="1"/>
      <c r="HSN1935" s="1"/>
      <c r="HSO1935" s="1"/>
      <c r="HSP1935" s="1"/>
      <c r="HSQ1935" s="1"/>
      <c r="HSR1935" s="1"/>
      <c r="HSS1935" s="1"/>
      <c r="HST1935" s="1"/>
      <c r="HSU1935" s="1"/>
      <c r="HSV1935" s="1"/>
      <c r="HSW1935" s="1"/>
      <c r="HSX1935" s="1"/>
      <c r="HSY1935" s="1"/>
      <c r="HSZ1935" s="1"/>
      <c r="HTA1935" s="1"/>
      <c r="HTB1935" s="1"/>
      <c r="HTC1935" s="1"/>
      <c r="HTD1935" s="1"/>
      <c r="HTE1935" s="1"/>
      <c r="HTF1935" s="1"/>
      <c r="HTG1935" s="1"/>
      <c r="HTH1935" s="1"/>
      <c r="HTI1935" s="1"/>
      <c r="HTJ1935" s="1"/>
      <c r="HTK1935" s="1"/>
      <c r="HTL1935" s="1"/>
      <c r="HTM1935" s="1"/>
      <c r="HTN1935" s="1"/>
      <c r="HTO1935" s="1"/>
      <c r="HTP1935" s="1"/>
      <c r="HTQ1935" s="1"/>
      <c r="HTR1935" s="1"/>
      <c r="HTS1935" s="1"/>
      <c r="HTT1935" s="1"/>
      <c r="HTU1935" s="1"/>
      <c r="HTV1935" s="1"/>
      <c r="HTW1935" s="1"/>
      <c r="HTX1935" s="1"/>
      <c r="HTY1935" s="1"/>
      <c r="HTZ1935" s="1"/>
      <c r="HUA1935" s="1"/>
      <c r="HUB1935" s="1"/>
      <c r="HUC1935" s="1"/>
      <c r="HUD1935" s="1"/>
      <c r="HUE1935" s="1"/>
      <c r="HUF1935" s="1"/>
      <c r="HUG1935" s="1"/>
      <c r="HUH1935" s="1"/>
      <c r="HUI1935" s="1"/>
      <c r="HUJ1935" s="1"/>
      <c r="HUK1935" s="1"/>
      <c r="HUL1935" s="1"/>
      <c r="HUM1935" s="1"/>
      <c r="HUN1935" s="1"/>
      <c r="HUO1935" s="1"/>
      <c r="HUP1935" s="1"/>
      <c r="HUQ1935" s="1"/>
      <c r="HUR1935" s="1"/>
      <c r="HUS1935" s="1"/>
      <c r="HUT1935" s="1"/>
      <c r="HUU1935" s="1"/>
      <c r="HUV1935" s="1"/>
      <c r="HUW1935" s="1"/>
      <c r="HUX1935" s="1"/>
      <c r="HUY1935" s="1"/>
      <c r="HUZ1935" s="1"/>
      <c r="HVA1935" s="1"/>
      <c r="HVB1935" s="1"/>
      <c r="HVC1935" s="1"/>
      <c r="HVD1935" s="1"/>
      <c r="HVE1935" s="1"/>
      <c r="HVF1935" s="1"/>
      <c r="HVG1935" s="1"/>
      <c r="HVH1935" s="1"/>
      <c r="HVI1935" s="1"/>
      <c r="HVJ1935" s="1"/>
      <c r="HVK1935" s="1"/>
      <c r="HVL1935" s="1"/>
      <c r="HVM1935" s="1"/>
      <c r="HVN1935" s="1"/>
      <c r="HVO1935" s="1"/>
      <c r="HVP1935" s="1"/>
      <c r="HVQ1935" s="1"/>
      <c r="HVR1935" s="1"/>
      <c r="HVS1935" s="1"/>
      <c r="HVT1935" s="1"/>
      <c r="HVU1935" s="1"/>
      <c r="HVV1935" s="1"/>
      <c r="HVW1935" s="1"/>
      <c r="HVX1935" s="1"/>
      <c r="HVY1935" s="1"/>
      <c r="HVZ1935" s="1"/>
      <c r="HWA1935" s="1"/>
      <c r="HWB1935" s="1"/>
      <c r="HWC1935" s="1"/>
      <c r="HWD1935" s="1"/>
      <c r="HWE1935" s="1"/>
      <c r="HWF1935" s="1"/>
      <c r="HWG1935" s="1"/>
      <c r="HWH1935" s="1"/>
      <c r="HWI1935" s="1"/>
      <c r="HWJ1935" s="1"/>
      <c r="HWK1935" s="1"/>
      <c r="HWL1935" s="1"/>
      <c r="HWM1935" s="1"/>
      <c r="HWN1935" s="1"/>
      <c r="HWO1935" s="1"/>
      <c r="HWP1935" s="1"/>
      <c r="HWQ1935" s="1"/>
      <c r="HWR1935" s="1"/>
      <c r="HWS1935" s="1"/>
      <c r="HWT1935" s="1"/>
      <c r="HWU1935" s="1"/>
      <c r="HWV1935" s="1"/>
      <c r="HWW1935" s="1"/>
      <c r="HWX1935" s="1"/>
      <c r="HWY1935" s="1"/>
      <c r="HWZ1935" s="1"/>
      <c r="HXA1935" s="1"/>
      <c r="HXB1935" s="1"/>
      <c r="HXC1935" s="1"/>
      <c r="HXD1935" s="1"/>
      <c r="HXE1935" s="1"/>
      <c r="HXF1935" s="1"/>
      <c r="HXG1935" s="1"/>
      <c r="HXH1935" s="1"/>
      <c r="HXI1935" s="1"/>
      <c r="HXJ1935" s="1"/>
      <c r="HXK1935" s="1"/>
      <c r="HXL1935" s="1"/>
      <c r="HXM1935" s="1"/>
      <c r="HXN1935" s="1"/>
      <c r="HXO1935" s="1"/>
      <c r="HXP1935" s="1"/>
      <c r="HXQ1935" s="1"/>
      <c r="HXR1935" s="1"/>
      <c r="HXS1935" s="1"/>
      <c r="HXT1935" s="1"/>
      <c r="HXU1935" s="1"/>
      <c r="HXV1935" s="1"/>
      <c r="HXW1935" s="1"/>
      <c r="HXX1935" s="1"/>
      <c r="HXY1935" s="1"/>
      <c r="HXZ1935" s="1"/>
      <c r="HYA1935" s="1"/>
      <c r="HYB1935" s="1"/>
      <c r="HYC1935" s="1"/>
      <c r="HYD1935" s="1"/>
      <c r="HYE1935" s="1"/>
      <c r="HYF1935" s="1"/>
      <c r="HYG1935" s="1"/>
      <c r="HYH1935" s="1"/>
      <c r="HYI1935" s="1"/>
      <c r="HYJ1935" s="1"/>
      <c r="HYK1935" s="1"/>
      <c r="HYL1935" s="1"/>
      <c r="HYM1935" s="1"/>
      <c r="HYN1935" s="1"/>
      <c r="HYO1935" s="1"/>
      <c r="HYP1935" s="1"/>
      <c r="HYQ1935" s="1"/>
      <c r="HYR1935" s="1"/>
      <c r="HYS1935" s="1"/>
      <c r="HYT1935" s="1"/>
      <c r="HYU1935" s="1"/>
      <c r="HYV1935" s="1"/>
      <c r="HYW1935" s="1"/>
      <c r="HYX1935" s="1"/>
      <c r="HYY1935" s="1"/>
      <c r="HYZ1935" s="1"/>
      <c r="HZA1935" s="1"/>
      <c r="HZB1935" s="1"/>
      <c r="HZC1935" s="1"/>
      <c r="HZD1935" s="1"/>
      <c r="HZE1935" s="1"/>
      <c r="HZF1935" s="1"/>
      <c r="HZG1935" s="1"/>
      <c r="HZH1935" s="1"/>
      <c r="HZI1935" s="1"/>
      <c r="HZJ1935" s="1"/>
      <c r="HZK1935" s="1"/>
      <c r="HZL1935" s="1"/>
      <c r="HZM1935" s="1"/>
      <c r="HZN1935" s="1"/>
      <c r="HZO1935" s="1"/>
      <c r="HZP1935" s="1"/>
      <c r="HZQ1935" s="1"/>
      <c r="HZR1935" s="1"/>
      <c r="HZS1935" s="1"/>
      <c r="HZT1935" s="1"/>
      <c r="HZU1935" s="1"/>
      <c r="HZV1935" s="1"/>
      <c r="HZW1935" s="1"/>
      <c r="HZX1935" s="1"/>
      <c r="HZY1935" s="1"/>
      <c r="HZZ1935" s="1"/>
      <c r="IAA1935" s="1"/>
      <c r="IAB1935" s="1"/>
      <c r="IAC1935" s="1"/>
      <c r="IAD1935" s="1"/>
      <c r="IAE1935" s="1"/>
      <c r="IAF1935" s="1"/>
      <c r="IAG1935" s="1"/>
      <c r="IAH1935" s="1"/>
      <c r="IAI1935" s="1"/>
      <c r="IAJ1935" s="1"/>
      <c r="IAK1935" s="1"/>
      <c r="IAL1935" s="1"/>
      <c r="IAM1935" s="1"/>
      <c r="IAN1935" s="1"/>
      <c r="IAO1935" s="1"/>
      <c r="IAP1935" s="1"/>
      <c r="IAQ1935" s="1"/>
      <c r="IAR1935" s="1"/>
      <c r="IAS1935" s="1"/>
      <c r="IAT1935" s="1"/>
      <c r="IAU1935" s="1"/>
      <c r="IAV1935" s="1"/>
      <c r="IAW1935" s="1"/>
      <c r="IAX1935" s="1"/>
      <c r="IAY1935" s="1"/>
      <c r="IAZ1935" s="1"/>
      <c r="IBA1935" s="1"/>
      <c r="IBB1935" s="1"/>
      <c r="IBC1935" s="1"/>
      <c r="IBD1935" s="1"/>
      <c r="IBE1935" s="1"/>
      <c r="IBF1935" s="1"/>
      <c r="IBG1935" s="1"/>
      <c r="IBH1935" s="1"/>
      <c r="IBI1935" s="1"/>
      <c r="IBJ1935" s="1"/>
      <c r="IBK1935" s="1"/>
      <c r="IBL1935" s="1"/>
      <c r="IBM1935" s="1"/>
      <c r="IBN1935" s="1"/>
      <c r="IBO1935" s="1"/>
      <c r="IBP1935" s="1"/>
      <c r="IBQ1935" s="1"/>
      <c r="IBR1935" s="1"/>
      <c r="IBS1935" s="1"/>
      <c r="IBT1935" s="1"/>
      <c r="IBU1935" s="1"/>
      <c r="IBV1935" s="1"/>
      <c r="IBW1935" s="1"/>
      <c r="IBX1935" s="1"/>
      <c r="IBY1935" s="1"/>
      <c r="IBZ1935" s="1"/>
      <c r="ICA1935" s="1"/>
      <c r="ICB1935" s="1"/>
      <c r="ICC1935" s="1"/>
      <c r="ICD1935" s="1"/>
      <c r="ICE1935" s="1"/>
      <c r="ICF1935" s="1"/>
      <c r="ICG1935" s="1"/>
      <c r="ICH1935" s="1"/>
      <c r="ICI1935" s="1"/>
      <c r="ICJ1935" s="1"/>
      <c r="ICK1935" s="1"/>
      <c r="ICL1935" s="1"/>
      <c r="ICM1935" s="1"/>
      <c r="ICN1935" s="1"/>
      <c r="ICO1935" s="1"/>
      <c r="ICP1935" s="1"/>
      <c r="ICQ1935" s="1"/>
      <c r="ICR1935" s="1"/>
      <c r="ICS1935" s="1"/>
      <c r="ICT1935" s="1"/>
      <c r="ICU1935" s="1"/>
      <c r="ICV1935" s="1"/>
      <c r="ICW1935" s="1"/>
      <c r="ICX1935" s="1"/>
      <c r="ICY1935" s="1"/>
      <c r="ICZ1935" s="1"/>
      <c r="IDA1935" s="1"/>
      <c r="IDB1935" s="1"/>
      <c r="IDC1935" s="1"/>
      <c r="IDD1935" s="1"/>
      <c r="IDE1935" s="1"/>
      <c r="IDF1935" s="1"/>
      <c r="IDG1935" s="1"/>
      <c r="IDH1935" s="1"/>
      <c r="IDI1935" s="1"/>
      <c r="IDJ1935" s="1"/>
      <c r="IDK1935" s="1"/>
      <c r="IDL1935" s="1"/>
      <c r="IDM1935" s="1"/>
      <c r="IDN1935" s="1"/>
      <c r="IDO1935" s="1"/>
      <c r="IDP1935" s="1"/>
      <c r="IDQ1935" s="1"/>
      <c r="IDR1935" s="1"/>
      <c r="IDS1935" s="1"/>
      <c r="IDT1935" s="1"/>
      <c r="IDU1935" s="1"/>
      <c r="IDV1935" s="1"/>
      <c r="IDW1935" s="1"/>
      <c r="IDX1935" s="1"/>
      <c r="IDY1935" s="1"/>
      <c r="IDZ1935" s="1"/>
      <c r="IEA1935" s="1"/>
      <c r="IEB1935" s="1"/>
      <c r="IEC1935" s="1"/>
      <c r="IED1935" s="1"/>
      <c r="IEE1935" s="1"/>
      <c r="IEF1935" s="1"/>
      <c r="IEG1935" s="1"/>
      <c r="IEH1935" s="1"/>
      <c r="IEI1935" s="1"/>
      <c r="IEJ1935" s="1"/>
      <c r="IEK1935" s="1"/>
      <c r="IEL1935" s="1"/>
      <c r="IEM1935" s="1"/>
      <c r="IEN1935" s="1"/>
      <c r="IEO1935" s="1"/>
      <c r="IEP1935" s="1"/>
      <c r="IEQ1935" s="1"/>
      <c r="IER1935" s="1"/>
      <c r="IES1935" s="1"/>
      <c r="IET1935" s="1"/>
      <c r="IEU1935" s="1"/>
      <c r="IEV1935" s="1"/>
      <c r="IEW1935" s="1"/>
      <c r="IEX1935" s="1"/>
      <c r="IEY1935" s="1"/>
      <c r="IEZ1935" s="1"/>
      <c r="IFA1935" s="1"/>
      <c r="IFB1935" s="1"/>
      <c r="IFC1935" s="1"/>
      <c r="IFD1935" s="1"/>
      <c r="IFE1935" s="1"/>
      <c r="IFF1935" s="1"/>
      <c r="IFG1935" s="1"/>
      <c r="IFH1935" s="1"/>
      <c r="IFI1935" s="1"/>
      <c r="IFJ1935" s="1"/>
      <c r="IFK1935" s="1"/>
      <c r="IFL1935" s="1"/>
      <c r="IFM1935" s="1"/>
      <c r="IFN1935" s="1"/>
      <c r="IFO1935" s="1"/>
      <c r="IFP1935" s="1"/>
      <c r="IFQ1935" s="1"/>
      <c r="IFR1935" s="1"/>
      <c r="IFS1935" s="1"/>
      <c r="IFT1935" s="1"/>
      <c r="IFU1935" s="1"/>
      <c r="IFV1935" s="1"/>
      <c r="IFW1935" s="1"/>
      <c r="IFX1935" s="1"/>
      <c r="IFY1935" s="1"/>
      <c r="IFZ1935" s="1"/>
      <c r="IGA1935" s="1"/>
      <c r="IGB1935" s="1"/>
      <c r="IGC1935" s="1"/>
      <c r="IGD1935" s="1"/>
      <c r="IGE1935" s="1"/>
      <c r="IGF1935" s="1"/>
      <c r="IGG1935" s="1"/>
      <c r="IGH1935" s="1"/>
      <c r="IGI1935" s="1"/>
      <c r="IGJ1935" s="1"/>
      <c r="IGK1935" s="1"/>
      <c r="IGL1935" s="1"/>
      <c r="IGM1935" s="1"/>
      <c r="IGN1935" s="1"/>
      <c r="IGO1935" s="1"/>
      <c r="IGP1935" s="1"/>
      <c r="IGQ1935" s="1"/>
      <c r="IGR1935" s="1"/>
      <c r="IGS1935" s="1"/>
      <c r="IGT1935" s="1"/>
      <c r="IGU1935" s="1"/>
      <c r="IGV1935" s="1"/>
      <c r="IGW1935" s="1"/>
      <c r="IGX1935" s="1"/>
      <c r="IGY1935" s="1"/>
      <c r="IGZ1935" s="1"/>
      <c r="IHA1935" s="1"/>
      <c r="IHB1935" s="1"/>
      <c r="IHC1935" s="1"/>
      <c r="IHD1935" s="1"/>
      <c r="IHE1935" s="1"/>
      <c r="IHF1935" s="1"/>
      <c r="IHG1935" s="1"/>
      <c r="IHH1935" s="1"/>
      <c r="IHI1935" s="1"/>
      <c r="IHJ1935" s="1"/>
      <c r="IHK1935" s="1"/>
      <c r="IHL1935" s="1"/>
      <c r="IHM1935" s="1"/>
      <c r="IHN1935" s="1"/>
      <c r="IHO1935" s="1"/>
      <c r="IHP1935" s="1"/>
      <c r="IHQ1935" s="1"/>
      <c r="IHR1935" s="1"/>
      <c r="IHS1935" s="1"/>
      <c r="IHT1935" s="1"/>
      <c r="IHU1935" s="1"/>
      <c r="IHV1935" s="1"/>
      <c r="IHW1935" s="1"/>
      <c r="IHX1935" s="1"/>
      <c r="IHY1935" s="1"/>
      <c r="IHZ1935" s="1"/>
      <c r="IIA1935" s="1"/>
      <c r="IIB1935" s="1"/>
      <c r="IIC1935" s="1"/>
      <c r="IID1935" s="1"/>
      <c r="IIE1935" s="1"/>
      <c r="IIF1935" s="1"/>
      <c r="IIG1935" s="1"/>
      <c r="IIH1935" s="1"/>
      <c r="III1935" s="1"/>
      <c r="IIJ1935" s="1"/>
      <c r="IIK1935" s="1"/>
      <c r="IIL1935" s="1"/>
      <c r="IIM1935" s="1"/>
      <c r="IIN1935" s="1"/>
      <c r="IIO1935" s="1"/>
      <c r="IIP1935" s="1"/>
      <c r="IIQ1935" s="1"/>
      <c r="IIR1935" s="1"/>
      <c r="IIS1935" s="1"/>
      <c r="IIT1935" s="1"/>
      <c r="IIU1935" s="1"/>
      <c r="IIV1935" s="1"/>
      <c r="IIW1935" s="1"/>
      <c r="IIX1935" s="1"/>
      <c r="IIY1935" s="1"/>
      <c r="IIZ1935" s="1"/>
      <c r="IJA1935" s="1"/>
      <c r="IJB1935" s="1"/>
      <c r="IJC1935" s="1"/>
      <c r="IJD1935" s="1"/>
      <c r="IJE1935" s="1"/>
      <c r="IJF1935" s="1"/>
      <c r="IJG1935" s="1"/>
      <c r="IJH1935" s="1"/>
      <c r="IJI1935" s="1"/>
      <c r="IJJ1935" s="1"/>
      <c r="IJK1935" s="1"/>
      <c r="IJL1935" s="1"/>
      <c r="IJM1935" s="1"/>
      <c r="IJN1935" s="1"/>
      <c r="IJO1935" s="1"/>
      <c r="IJP1935" s="1"/>
      <c r="IJQ1935" s="1"/>
      <c r="IJR1935" s="1"/>
      <c r="IJS1935" s="1"/>
      <c r="IJT1935" s="1"/>
      <c r="IJU1935" s="1"/>
      <c r="IJV1935" s="1"/>
      <c r="IJW1935" s="1"/>
      <c r="IJX1935" s="1"/>
      <c r="IJY1935" s="1"/>
      <c r="IJZ1935" s="1"/>
      <c r="IKA1935" s="1"/>
      <c r="IKB1935" s="1"/>
      <c r="IKC1935" s="1"/>
      <c r="IKD1935" s="1"/>
      <c r="IKE1935" s="1"/>
      <c r="IKF1935" s="1"/>
      <c r="IKG1935" s="1"/>
      <c r="IKH1935" s="1"/>
      <c r="IKI1935" s="1"/>
      <c r="IKJ1935" s="1"/>
      <c r="IKK1935" s="1"/>
      <c r="IKL1935" s="1"/>
      <c r="IKM1935" s="1"/>
      <c r="IKN1935" s="1"/>
      <c r="IKO1935" s="1"/>
      <c r="IKP1935" s="1"/>
      <c r="IKQ1935" s="1"/>
      <c r="IKR1935" s="1"/>
      <c r="IKS1935" s="1"/>
      <c r="IKT1935" s="1"/>
      <c r="IKU1935" s="1"/>
      <c r="IKV1935" s="1"/>
      <c r="IKW1935" s="1"/>
      <c r="IKX1935" s="1"/>
      <c r="IKY1935" s="1"/>
      <c r="IKZ1935" s="1"/>
      <c r="ILA1935" s="1"/>
      <c r="ILB1935" s="1"/>
      <c r="ILC1935" s="1"/>
      <c r="ILD1935" s="1"/>
      <c r="ILE1935" s="1"/>
      <c r="ILF1935" s="1"/>
      <c r="ILG1935" s="1"/>
      <c r="ILH1935" s="1"/>
      <c r="ILI1935" s="1"/>
      <c r="ILJ1935" s="1"/>
      <c r="ILK1935" s="1"/>
      <c r="ILL1935" s="1"/>
      <c r="ILM1935" s="1"/>
      <c r="ILN1935" s="1"/>
      <c r="ILO1935" s="1"/>
      <c r="ILP1935" s="1"/>
      <c r="ILQ1935" s="1"/>
      <c r="ILR1935" s="1"/>
      <c r="ILS1935" s="1"/>
      <c r="ILT1935" s="1"/>
      <c r="ILU1935" s="1"/>
      <c r="ILV1935" s="1"/>
      <c r="ILW1935" s="1"/>
      <c r="ILX1935" s="1"/>
      <c r="ILY1935" s="1"/>
      <c r="ILZ1935" s="1"/>
      <c r="IMA1935" s="1"/>
      <c r="IMB1935" s="1"/>
      <c r="IMC1935" s="1"/>
      <c r="IMD1935" s="1"/>
      <c r="IME1935" s="1"/>
      <c r="IMF1935" s="1"/>
      <c r="IMG1935" s="1"/>
      <c r="IMH1935" s="1"/>
      <c r="IMI1935" s="1"/>
      <c r="IMJ1935" s="1"/>
      <c r="IMK1935" s="1"/>
      <c r="IML1935" s="1"/>
      <c r="IMM1935" s="1"/>
      <c r="IMN1935" s="1"/>
      <c r="IMO1935" s="1"/>
      <c r="IMP1935" s="1"/>
      <c r="IMQ1935" s="1"/>
      <c r="IMR1935" s="1"/>
      <c r="IMS1935" s="1"/>
      <c r="IMT1935" s="1"/>
      <c r="IMU1935" s="1"/>
      <c r="IMV1935" s="1"/>
      <c r="IMW1935" s="1"/>
      <c r="IMX1935" s="1"/>
      <c r="IMY1935" s="1"/>
      <c r="IMZ1935" s="1"/>
      <c r="INA1935" s="1"/>
      <c r="INB1935" s="1"/>
      <c r="INC1935" s="1"/>
      <c r="IND1935" s="1"/>
      <c r="INE1935" s="1"/>
      <c r="INF1935" s="1"/>
      <c r="ING1935" s="1"/>
      <c r="INH1935" s="1"/>
      <c r="INI1935" s="1"/>
      <c r="INJ1935" s="1"/>
      <c r="INK1935" s="1"/>
      <c r="INL1935" s="1"/>
      <c r="INM1935" s="1"/>
      <c r="INN1935" s="1"/>
      <c r="INO1935" s="1"/>
      <c r="INP1935" s="1"/>
      <c r="INQ1935" s="1"/>
      <c r="INR1935" s="1"/>
      <c r="INS1935" s="1"/>
      <c r="INT1935" s="1"/>
      <c r="INU1935" s="1"/>
      <c r="INV1935" s="1"/>
      <c r="INW1935" s="1"/>
      <c r="INX1935" s="1"/>
      <c r="INY1935" s="1"/>
      <c r="INZ1935" s="1"/>
      <c r="IOA1935" s="1"/>
      <c r="IOB1935" s="1"/>
      <c r="IOC1935" s="1"/>
      <c r="IOD1935" s="1"/>
      <c r="IOE1935" s="1"/>
      <c r="IOF1935" s="1"/>
      <c r="IOG1935" s="1"/>
      <c r="IOH1935" s="1"/>
      <c r="IOI1935" s="1"/>
      <c r="IOJ1935" s="1"/>
      <c r="IOK1935" s="1"/>
      <c r="IOL1935" s="1"/>
      <c r="IOM1935" s="1"/>
      <c r="ION1935" s="1"/>
      <c r="IOO1935" s="1"/>
      <c r="IOP1935" s="1"/>
      <c r="IOQ1935" s="1"/>
      <c r="IOR1935" s="1"/>
      <c r="IOS1935" s="1"/>
      <c r="IOT1935" s="1"/>
      <c r="IOU1935" s="1"/>
      <c r="IOV1935" s="1"/>
      <c r="IOW1935" s="1"/>
      <c r="IOX1935" s="1"/>
      <c r="IOY1935" s="1"/>
      <c r="IOZ1935" s="1"/>
      <c r="IPA1935" s="1"/>
      <c r="IPB1935" s="1"/>
      <c r="IPC1935" s="1"/>
      <c r="IPD1935" s="1"/>
      <c r="IPE1935" s="1"/>
      <c r="IPF1935" s="1"/>
      <c r="IPG1935" s="1"/>
      <c r="IPH1935" s="1"/>
      <c r="IPI1935" s="1"/>
      <c r="IPJ1935" s="1"/>
      <c r="IPK1935" s="1"/>
      <c r="IPL1935" s="1"/>
      <c r="IPM1935" s="1"/>
      <c r="IPN1935" s="1"/>
      <c r="IPO1935" s="1"/>
      <c r="IPP1935" s="1"/>
      <c r="IPQ1935" s="1"/>
      <c r="IPR1935" s="1"/>
      <c r="IPS1935" s="1"/>
      <c r="IPT1935" s="1"/>
      <c r="IPU1935" s="1"/>
      <c r="IPV1935" s="1"/>
      <c r="IPW1935" s="1"/>
      <c r="IPX1935" s="1"/>
      <c r="IPY1935" s="1"/>
      <c r="IPZ1935" s="1"/>
      <c r="IQA1935" s="1"/>
      <c r="IQB1935" s="1"/>
      <c r="IQC1935" s="1"/>
      <c r="IQD1935" s="1"/>
      <c r="IQE1935" s="1"/>
      <c r="IQF1935" s="1"/>
      <c r="IQG1935" s="1"/>
      <c r="IQH1935" s="1"/>
      <c r="IQI1935" s="1"/>
      <c r="IQJ1935" s="1"/>
      <c r="IQK1935" s="1"/>
      <c r="IQL1935" s="1"/>
      <c r="IQM1935" s="1"/>
      <c r="IQN1935" s="1"/>
      <c r="IQO1935" s="1"/>
      <c r="IQP1935" s="1"/>
      <c r="IQQ1935" s="1"/>
      <c r="IQR1935" s="1"/>
      <c r="IQS1935" s="1"/>
      <c r="IQT1935" s="1"/>
      <c r="IQU1935" s="1"/>
      <c r="IQV1935" s="1"/>
      <c r="IQW1935" s="1"/>
      <c r="IQX1935" s="1"/>
      <c r="IQY1935" s="1"/>
      <c r="IQZ1935" s="1"/>
      <c r="IRA1935" s="1"/>
      <c r="IRB1935" s="1"/>
      <c r="IRC1935" s="1"/>
      <c r="IRD1935" s="1"/>
      <c r="IRE1935" s="1"/>
      <c r="IRF1935" s="1"/>
      <c r="IRG1935" s="1"/>
      <c r="IRH1935" s="1"/>
      <c r="IRI1935" s="1"/>
      <c r="IRJ1935" s="1"/>
      <c r="IRK1935" s="1"/>
      <c r="IRL1935" s="1"/>
      <c r="IRM1935" s="1"/>
      <c r="IRN1935" s="1"/>
      <c r="IRO1935" s="1"/>
      <c r="IRP1935" s="1"/>
      <c r="IRQ1935" s="1"/>
      <c r="IRR1935" s="1"/>
      <c r="IRS1935" s="1"/>
      <c r="IRT1935" s="1"/>
      <c r="IRU1935" s="1"/>
      <c r="IRV1935" s="1"/>
      <c r="IRW1935" s="1"/>
      <c r="IRX1935" s="1"/>
      <c r="IRY1935" s="1"/>
      <c r="IRZ1935" s="1"/>
      <c r="ISA1935" s="1"/>
      <c r="ISB1935" s="1"/>
      <c r="ISC1935" s="1"/>
      <c r="ISD1935" s="1"/>
      <c r="ISE1935" s="1"/>
      <c r="ISF1935" s="1"/>
      <c r="ISG1935" s="1"/>
      <c r="ISH1935" s="1"/>
      <c r="ISI1935" s="1"/>
      <c r="ISJ1935" s="1"/>
      <c r="ISK1935" s="1"/>
      <c r="ISL1935" s="1"/>
      <c r="ISM1935" s="1"/>
      <c r="ISN1935" s="1"/>
      <c r="ISO1935" s="1"/>
      <c r="ISP1935" s="1"/>
      <c r="ISQ1935" s="1"/>
      <c r="ISR1935" s="1"/>
      <c r="ISS1935" s="1"/>
      <c r="IST1935" s="1"/>
      <c r="ISU1935" s="1"/>
      <c r="ISV1935" s="1"/>
      <c r="ISW1935" s="1"/>
      <c r="ISX1935" s="1"/>
      <c r="ISY1935" s="1"/>
      <c r="ISZ1935" s="1"/>
      <c r="ITA1935" s="1"/>
      <c r="ITB1935" s="1"/>
      <c r="ITC1935" s="1"/>
      <c r="ITD1935" s="1"/>
      <c r="ITE1935" s="1"/>
      <c r="ITF1935" s="1"/>
      <c r="ITG1935" s="1"/>
      <c r="ITH1935" s="1"/>
      <c r="ITI1935" s="1"/>
      <c r="ITJ1935" s="1"/>
      <c r="ITK1935" s="1"/>
      <c r="ITL1935" s="1"/>
      <c r="ITM1935" s="1"/>
      <c r="ITN1935" s="1"/>
      <c r="ITO1935" s="1"/>
      <c r="ITP1935" s="1"/>
      <c r="ITQ1935" s="1"/>
      <c r="ITR1935" s="1"/>
      <c r="ITS1935" s="1"/>
      <c r="ITT1935" s="1"/>
      <c r="ITU1935" s="1"/>
      <c r="ITV1935" s="1"/>
      <c r="ITW1935" s="1"/>
      <c r="ITX1935" s="1"/>
      <c r="ITY1935" s="1"/>
      <c r="ITZ1935" s="1"/>
      <c r="IUA1935" s="1"/>
      <c r="IUB1935" s="1"/>
      <c r="IUC1935" s="1"/>
      <c r="IUD1935" s="1"/>
      <c r="IUE1935" s="1"/>
      <c r="IUF1935" s="1"/>
      <c r="IUG1935" s="1"/>
      <c r="IUH1935" s="1"/>
      <c r="IUI1935" s="1"/>
      <c r="IUJ1935" s="1"/>
      <c r="IUK1935" s="1"/>
      <c r="IUL1935" s="1"/>
      <c r="IUM1935" s="1"/>
      <c r="IUN1935" s="1"/>
      <c r="IUO1935" s="1"/>
      <c r="IUP1935" s="1"/>
      <c r="IUQ1935" s="1"/>
      <c r="IUR1935" s="1"/>
      <c r="IUS1935" s="1"/>
      <c r="IUT1935" s="1"/>
      <c r="IUU1935" s="1"/>
      <c r="IUV1935" s="1"/>
      <c r="IUW1935" s="1"/>
      <c r="IUX1935" s="1"/>
      <c r="IUY1935" s="1"/>
      <c r="IUZ1935" s="1"/>
      <c r="IVA1935" s="1"/>
      <c r="IVB1935" s="1"/>
      <c r="IVC1935" s="1"/>
      <c r="IVD1935" s="1"/>
      <c r="IVE1935" s="1"/>
      <c r="IVF1935" s="1"/>
      <c r="IVG1935" s="1"/>
      <c r="IVH1935" s="1"/>
      <c r="IVI1935" s="1"/>
      <c r="IVJ1935" s="1"/>
      <c r="IVK1935" s="1"/>
      <c r="IVL1935" s="1"/>
      <c r="IVM1935" s="1"/>
      <c r="IVN1935" s="1"/>
      <c r="IVO1935" s="1"/>
      <c r="IVP1935" s="1"/>
      <c r="IVQ1935" s="1"/>
      <c r="IVR1935" s="1"/>
      <c r="IVS1935" s="1"/>
      <c r="IVT1935" s="1"/>
      <c r="IVU1935" s="1"/>
      <c r="IVV1935" s="1"/>
      <c r="IVW1935" s="1"/>
      <c r="IVX1935" s="1"/>
      <c r="IVY1935" s="1"/>
      <c r="IVZ1935" s="1"/>
      <c r="IWA1935" s="1"/>
      <c r="IWB1935" s="1"/>
      <c r="IWC1935" s="1"/>
      <c r="IWD1935" s="1"/>
      <c r="IWE1935" s="1"/>
      <c r="IWF1935" s="1"/>
      <c r="IWG1935" s="1"/>
      <c r="IWH1935" s="1"/>
      <c r="IWI1935" s="1"/>
      <c r="IWJ1935" s="1"/>
      <c r="IWK1935" s="1"/>
      <c r="IWL1935" s="1"/>
      <c r="IWM1935" s="1"/>
      <c r="IWN1935" s="1"/>
      <c r="IWO1935" s="1"/>
      <c r="IWP1935" s="1"/>
      <c r="IWQ1935" s="1"/>
      <c r="IWR1935" s="1"/>
      <c r="IWS1935" s="1"/>
      <c r="IWT1935" s="1"/>
      <c r="IWU1935" s="1"/>
      <c r="IWV1935" s="1"/>
      <c r="IWW1935" s="1"/>
      <c r="IWX1935" s="1"/>
      <c r="IWY1935" s="1"/>
      <c r="IWZ1935" s="1"/>
      <c r="IXA1935" s="1"/>
      <c r="IXB1935" s="1"/>
      <c r="IXC1935" s="1"/>
      <c r="IXD1935" s="1"/>
      <c r="IXE1935" s="1"/>
      <c r="IXF1935" s="1"/>
      <c r="IXG1935" s="1"/>
      <c r="IXH1935" s="1"/>
      <c r="IXI1935" s="1"/>
      <c r="IXJ1935" s="1"/>
      <c r="IXK1935" s="1"/>
      <c r="IXL1935" s="1"/>
      <c r="IXM1935" s="1"/>
      <c r="IXN1935" s="1"/>
      <c r="IXO1935" s="1"/>
      <c r="IXP1935" s="1"/>
      <c r="IXQ1935" s="1"/>
      <c r="IXR1935" s="1"/>
      <c r="IXS1935" s="1"/>
      <c r="IXT1935" s="1"/>
      <c r="IXU1935" s="1"/>
      <c r="IXV1935" s="1"/>
      <c r="IXW1935" s="1"/>
      <c r="IXX1935" s="1"/>
      <c r="IXY1935" s="1"/>
      <c r="IXZ1935" s="1"/>
      <c r="IYA1935" s="1"/>
      <c r="IYB1935" s="1"/>
      <c r="IYC1935" s="1"/>
      <c r="IYD1935" s="1"/>
      <c r="IYE1935" s="1"/>
      <c r="IYF1935" s="1"/>
      <c r="IYG1935" s="1"/>
      <c r="IYH1935" s="1"/>
      <c r="IYI1935" s="1"/>
      <c r="IYJ1935" s="1"/>
      <c r="IYK1935" s="1"/>
      <c r="IYL1935" s="1"/>
      <c r="IYM1935" s="1"/>
      <c r="IYN1935" s="1"/>
      <c r="IYO1935" s="1"/>
      <c r="IYP1935" s="1"/>
      <c r="IYQ1935" s="1"/>
      <c r="IYR1935" s="1"/>
      <c r="IYS1935" s="1"/>
      <c r="IYT1935" s="1"/>
      <c r="IYU1935" s="1"/>
      <c r="IYV1935" s="1"/>
      <c r="IYW1935" s="1"/>
      <c r="IYX1935" s="1"/>
      <c r="IYY1935" s="1"/>
      <c r="IYZ1935" s="1"/>
      <c r="IZA1935" s="1"/>
      <c r="IZB1935" s="1"/>
      <c r="IZC1935" s="1"/>
      <c r="IZD1935" s="1"/>
      <c r="IZE1935" s="1"/>
      <c r="IZF1935" s="1"/>
      <c r="IZG1935" s="1"/>
      <c r="IZH1935" s="1"/>
      <c r="IZI1935" s="1"/>
      <c r="IZJ1935" s="1"/>
      <c r="IZK1935" s="1"/>
      <c r="IZL1935" s="1"/>
      <c r="IZM1935" s="1"/>
      <c r="IZN1935" s="1"/>
      <c r="IZO1935" s="1"/>
      <c r="IZP1935" s="1"/>
      <c r="IZQ1935" s="1"/>
      <c r="IZR1935" s="1"/>
      <c r="IZS1935" s="1"/>
      <c r="IZT1935" s="1"/>
      <c r="IZU1935" s="1"/>
      <c r="IZV1935" s="1"/>
      <c r="IZW1935" s="1"/>
      <c r="IZX1935" s="1"/>
      <c r="IZY1935" s="1"/>
      <c r="IZZ1935" s="1"/>
      <c r="JAA1935" s="1"/>
      <c r="JAB1935" s="1"/>
      <c r="JAC1935" s="1"/>
      <c r="JAD1935" s="1"/>
      <c r="JAE1935" s="1"/>
      <c r="JAF1935" s="1"/>
      <c r="JAG1935" s="1"/>
      <c r="JAH1935" s="1"/>
      <c r="JAI1935" s="1"/>
      <c r="JAJ1935" s="1"/>
      <c r="JAK1935" s="1"/>
      <c r="JAL1935" s="1"/>
      <c r="JAM1935" s="1"/>
      <c r="JAN1935" s="1"/>
      <c r="JAO1935" s="1"/>
      <c r="JAP1935" s="1"/>
      <c r="JAQ1935" s="1"/>
      <c r="JAR1935" s="1"/>
      <c r="JAS1935" s="1"/>
      <c r="JAT1935" s="1"/>
      <c r="JAU1935" s="1"/>
      <c r="JAV1935" s="1"/>
      <c r="JAW1935" s="1"/>
      <c r="JAX1935" s="1"/>
      <c r="JAY1935" s="1"/>
      <c r="JAZ1935" s="1"/>
      <c r="JBA1935" s="1"/>
      <c r="JBB1935" s="1"/>
      <c r="JBC1935" s="1"/>
      <c r="JBD1935" s="1"/>
      <c r="JBE1935" s="1"/>
      <c r="JBF1935" s="1"/>
      <c r="JBG1935" s="1"/>
      <c r="JBH1935" s="1"/>
      <c r="JBI1935" s="1"/>
      <c r="JBJ1935" s="1"/>
      <c r="JBK1935" s="1"/>
      <c r="JBL1935" s="1"/>
      <c r="JBM1935" s="1"/>
      <c r="JBN1935" s="1"/>
      <c r="JBO1935" s="1"/>
      <c r="JBP1935" s="1"/>
      <c r="JBQ1935" s="1"/>
      <c r="JBR1935" s="1"/>
      <c r="JBS1935" s="1"/>
      <c r="JBT1935" s="1"/>
      <c r="JBU1935" s="1"/>
      <c r="JBV1935" s="1"/>
      <c r="JBW1935" s="1"/>
      <c r="JBX1935" s="1"/>
      <c r="JBY1935" s="1"/>
      <c r="JBZ1935" s="1"/>
      <c r="JCA1935" s="1"/>
      <c r="JCB1935" s="1"/>
      <c r="JCC1935" s="1"/>
      <c r="JCD1935" s="1"/>
      <c r="JCE1935" s="1"/>
      <c r="JCF1935" s="1"/>
      <c r="JCG1935" s="1"/>
      <c r="JCH1935" s="1"/>
      <c r="JCI1935" s="1"/>
      <c r="JCJ1935" s="1"/>
      <c r="JCK1935" s="1"/>
      <c r="JCL1935" s="1"/>
      <c r="JCM1935" s="1"/>
      <c r="JCN1935" s="1"/>
      <c r="JCO1935" s="1"/>
      <c r="JCP1935" s="1"/>
      <c r="JCQ1935" s="1"/>
      <c r="JCR1935" s="1"/>
      <c r="JCS1935" s="1"/>
      <c r="JCT1935" s="1"/>
      <c r="JCU1935" s="1"/>
      <c r="JCV1935" s="1"/>
      <c r="JCW1935" s="1"/>
      <c r="JCX1935" s="1"/>
      <c r="JCY1935" s="1"/>
      <c r="JCZ1935" s="1"/>
      <c r="JDA1935" s="1"/>
      <c r="JDB1935" s="1"/>
      <c r="JDC1935" s="1"/>
      <c r="JDD1935" s="1"/>
      <c r="JDE1935" s="1"/>
      <c r="JDF1935" s="1"/>
      <c r="JDG1935" s="1"/>
      <c r="JDH1935" s="1"/>
      <c r="JDI1935" s="1"/>
      <c r="JDJ1935" s="1"/>
      <c r="JDK1935" s="1"/>
      <c r="JDL1935" s="1"/>
      <c r="JDM1935" s="1"/>
      <c r="JDN1935" s="1"/>
      <c r="JDO1935" s="1"/>
      <c r="JDP1935" s="1"/>
      <c r="JDQ1935" s="1"/>
      <c r="JDR1935" s="1"/>
      <c r="JDS1935" s="1"/>
      <c r="JDT1935" s="1"/>
      <c r="JDU1935" s="1"/>
      <c r="JDV1935" s="1"/>
      <c r="JDW1935" s="1"/>
      <c r="JDX1935" s="1"/>
      <c r="JDY1935" s="1"/>
      <c r="JDZ1935" s="1"/>
      <c r="JEA1935" s="1"/>
      <c r="JEB1935" s="1"/>
      <c r="JEC1935" s="1"/>
      <c r="JED1935" s="1"/>
      <c r="JEE1935" s="1"/>
      <c r="JEF1935" s="1"/>
      <c r="JEG1935" s="1"/>
      <c r="JEH1935" s="1"/>
      <c r="JEI1935" s="1"/>
      <c r="JEJ1935" s="1"/>
      <c r="JEK1935" s="1"/>
      <c r="JEL1935" s="1"/>
      <c r="JEM1935" s="1"/>
      <c r="JEN1935" s="1"/>
      <c r="JEO1935" s="1"/>
      <c r="JEP1935" s="1"/>
      <c r="JEQ1935" s="1"/>
      <c r="JER1935" s="1"/>
      <c r="JES1935" s="1"/>
      <c r="JET1935" s="1"/>
      <c r="JEU1935" s="1"/>
      <c r="JEV1935" s="1"/>
      <c r="JEW1935" s="1"/>
      <c r="JEX1935" s="1"/>
      <c r="JEY1935" s="1"/>
      <c r="JEZ1935" s="1"/>
      <c r="JFA1935" s="1"/>
      <c r="JFB1935" s="1"/>
      <c r="JFC1935" s="1"/>
      <c r="JFD1935" s="1"/>
      <c r="JFE1935" s="1"/>
      <c r="JFF1935" s="1"/>
      <c r="JFG1935" s="1"/>
      <c r="JFH1935" s="1"/>
      <c r="JFI1935" s="1"/>
      <c r="JFJ1935" s="1"/>
      <c r="JFK1935" s="1"/>
      <c r="JFL1935" s="1"/>
      <c r="JFM1935" s="1"/>
      <c r="JFN1935" s="1"/>
      <c r="JFO1935" s="1"/>
      <c r="JFP1935" s="1"/>
      <c r="JFQ1935" s="1"/>
      <c r="JFR1935" s="1"/>
      <c r="JFS1935" s="1"/>
      <c r="JFT1935" s="1"/>
      <c r="JFU1935" s="1"/>
      <c r="JFV1935" s="1"/>
      <c r="JFW1935" s="1"/>
      <c r="JFX1935" s="1"/>
      <c r="JFY1935" s="1"/>
      <c r="JFZ1935" s="1"/>
      <c r="JGA1935" s="1"/>
      <c r="JGB1935" s="1"/>
      <c r="JGC1935" s="1"/>
      <c r="JGD1935" s="1"/>
      <c r="JGE1935" s="1"/>
      <c r="JGF1935" s="1"/>
      <c r="JGG1935" s="1"/>
      <c r="JGH1935" s="1"/>
      <c r="JGI1935" s="1"/>
      <c r="JGJ1935" s="1"/>
      <c r="JGK1935" s="1"/>
      <c r="JGL1935" s="1"/>
      <c r="JGM1935" s="1"/>
      <c r="JGN1935" s="1"/>
      <c r="JGO1935" s="1"/>
      <c r="JGP1935" s="1"/>
      <c r="JGQ1935" s="1"/>
      <c r="JGR1935" s="1"/>
      <c r="JGS1935" s="1"/>
      <c r="JGT1935" s="1"/>
      <c r="JGU1935" s="1"/>
      <c r="JGV1935" s="1"/>
      <c r="JGW1935" s="1"/>
      <c r="JGX1935" s="1"/>
      <c r="JGY1935" s="1"/>
      <c r="JGZ1935" s="1"/>
      <c r="JHA1935" s="1"/>
      <c r="JHB1935" s="1"/>
      <c r="JHC1935" s="1"/>
      <c r="JHD1935" s="1"/>
      <c r="JHE1935" s="1"/>
      <c r="JHF1935" s="1"/>
      <c r="JHG1935" s="1"/>
      <c r="JHH1935" s="1"/>
      <c r="JHI1935" s="1"/>
      <c r="JHJ1935" s="1"/>
      <c r="JHK1935" s="1"/>
      <c r="JHL1935" s="1"/>
      <c r="JHM1935" s="1"/>
      <c r="JHN1935" s="1"/>
      <c r="JHO1935" s="1"/>
      <c r="JHP1935" s="1"/>
      <c r="JHQ1935" s="1"/>
      <c r="JHR1935" s="1"/>
      <c r="JHS1935" s="1"/>
      <c r="JHT1935" s="1"/>
      <c r="JHU1935" s="1"/>
      <c r="JHV1935" s="1"/>
      <c r="JHW1935" s="1"/>
      <c r="JHX1935" s="1"/>
      <c r="JHY1935" s="1"/>
      <c r="JHZ1935" s="1"/>
      <c r="JIA1935" s="1"/>
      <c r="JIB1935" s="1"/>
      <c r="JIC1935" s="1"/>
      <c r="JID1935" s="1"/>
      <c r="JIE1935" s="1"/>
      <c r="JIF1935" s="1"/>
      <c r="JIG1935" s="1"/>
      <c r="JIH1935" s="1"/>
      <c r="JII1935" s="1"/>
      <c r="JIJ1935" s="1"/>
      <c r="JIK1935" s="1"/>
      <c r="JIL1935" s="1"/>
      <c r="JIM1935" s="1"/>
      <c r="JIN1935" s="1"/>
      <c r="JIO1935" s="1"/>
      <c r="JIP1935" s="1"/>
      <c r="JIQ1935" s="1"/>
      <c r="JIR1935" s="1"/>
      <c r="JIS1935" s="1"/>
      <c r="JIT1935" s="1"/>
      <c r="JIU1935" s="1"/>
      <c r="JIV1935" s="1"/>
      <c r="JIW1935" s="1"/>
      <c r="JIX1935" s="1"/>
      <c r="JIY1935" s="1"/>
      <c r="JIZ1935" s="1"/>
      <c r="JJA1935" s="1"/>
      <c r="JJB1935" s="1"/>
      <c r="JJC1935" s="1"/>
      <c r="JJD1935" s="1"/>
      <c r="JJE1935" s="1"/>
      <c r="JJF1935" s="1"/>
      <c r="JJG1935" s="1"/>
      <c r="JJH1935" s="1"/>
      <c r="JJI1935" s="1"/>
      <c r="JJJ1935" s="1"/>
      <c r="JJK1935" s="1"/>
      <c r="JJL1935" s="1"/>
      <c r="JJM1935" s="1"/>
      <c r="JJN1935" s="1"/>
      <c r="JJO1935" s="1"/>
      <c r="JJP1935" s="1"/>
      <c r="JJQ1935" s="1"/>
      <c r="JJR1935" s="1"/>
      <c r="JJS1935" s="1"/>
      <c r="JJT1935" s="1"/>
      <c r="JJU1935" s="1"/>
      <c r="JJV1935" s="1"/>
      <c r="JJW1935" s="1"/>
      <c r="JJX1935" s="1"/>
      <c r="JJY1935" s="1"/>
      <c r="JJZ1935" s="1"/>
      <c r="JKA1935" s="1"/>
      <c r="JKB1935" s="1"/>
      <c r="JKC1935" s="1"/>
      <c r="JKD1935" s="1"/>
      <c r="JKE1935" s="1"/>
      <c r="JKF1935" s="1"/>
      <c r="JKG1935" s="1"/>
      <c r="JKH1935" s="1"/>
      <c r="JKI1935" s="1"/>
      <c r="JKJ1935" s="1"/>
      <c r="JKK1935" s="1"/>
      <c r="JKL1935" s="1"/>
      <c r="JKM1935" s="1"/>
      <c r="JKN1935" s="1"/>
      <c r="JKO1935" s="1"/>
      <c r="JKP1935" s="1"/>
      <c r="JKQ1935" s="1"/>
      <c r="JKR1935" s="1"/>
      <c r="JKS1935" s="1"/>
      <c r="JKT1935" s="1"/>
      <c r="JKU1935" s="1"/>
      <c r="JKV1935" s="1"/>
      <c r="JKW1935" s="1"/>
      <c r="JKX1935" s="1"/>
      <c r="JKY1935" s="1"/>
      <c r="JKZ1935" s="1"/>
      <c r="JLA1935" s="1"/>
      <c r="JLB1935" s="1"/>
      <c r="JLC1935" s="1"/>
      <c r="JLD1935" s="1"/>
      <c r="JLE1935" s="1"/>
      <c r="JLF1935" s="1"/>
      <c r="JLG1935" s="1"/>
      <c r="JLH1935" s="1"/>
      <c r="JLI1935" s="1"/>
      <c r="JLJ1935" s="1"/>
      <c r="JLK1935" s="1"/>
      <c r="JLL1935" s="1"/>
      <c r="JLM1935" s="1"/>
      <c r="JLN1935" s="1"/>
      <c r="JLO1935" s="1"/>
      <c r="JLP1935" s="1"/>
      <c r="JLQ1935" s="1"/>
      <c r="JLR1935" s="1"/>
      <c r="JLS1935" s="1"/>
      <c r="JLT1935" s="1"/>
      <c r="JLU1935" s="1"/>
      <c r="JLV1935" s="1"/>
      <c r="JLW1935" s="1"/>
      <c r="JLX1935" s="1"/>
      <c r="JLY1935" s="1"/>
      <c r="JLZ1935" s="1"/>
      <c r="JMA1935" s="1"/>
      <c r="JMB1935" s="1"/>
      <c r="JMC1935" s="1"/>
      <c r="JMD1935" s="1"/>
      <c r="JME1935" s="1"/>
      <c r="JMF1935" s="1"/>
      <c r="JMG1935" s="1"/>
      <c r="JMH1935" s="1"/>
      <c r="JMI1935" s="1"/>
      <c r="JMJ1935" s="1"/>
      <c r="JMK1935" s="1"/>
      <c r="JML1935" s="1"/>
      <c r="JMM1935" s="1"/>
      <c r="JMN1935" s="1"/>
      <c r="JMO1935" s="1"/>
      <c r="JMP1935" s="1"/>
      <c r="JMQ1935" s="1"/>
      <c r="JMR1935" s="1"/>
      <c r="JMS1935" s="1"/>
      <c r="JMT1935" s="1"/>
      <c r="JMU1935" s="1"/>
      <c r="JMV1935" s="1"/>
      <c r="JMW1935" s="1"/>
      <c r="JMX1935" s="1"/>
      <c r="JMY1935" s="1"/>
      <c r="JMZ1935" s="1"/>
      <c r="JNA1935" s="1"/>
      <c r="JNB1935" s="1"/>
      <c r="JNC1935" s="1"/>
      <c r="JND1935" s="1"/>
      <c r="JNE1935" s="1"/>
      <c r="JNF1935" s="1"/>
      <c r="JNG1935" s="1"/>
      <c r="JNH1935" s="1"/>
      <c r="JNI1935" s="1"/>
      <c r="JNJ1935" s="1"/>
      <c r="JNK1935" s="1"/>
      <c r="JNL1935" s="1"/>
      <c r="JNM1935" s="1"/>
      <c r="JNN1935" s="1"/>
      <c r="JNO1935" s="1"/>
      <c r="JNP1935" s="1"/>
      <c r="JNQ1935" s="1"/>
      <c r="JNR1935" s="1"/>
      <c r="JNS1935" s="1"/>
      <c r="JNT1935" s="1"/>
      <c r="JNU1935" s="1"/>
      <c r="JNV1935" s="1"/>
      <c r="JNW1935" s="1"/>
      <c r="JNX1935" s="1"/>
      <c r="JNY1935" s="1"/>
      <c r="JNZ1935" s="1"/>
      <c r="JOA1935" s="1"/>
      <c r="JOB1935" s="1"/>
      <c r="JOC1935" s="1"/>
      <c r="JOD1935" s="1"/>
      <c r="JOE1935" s="1"/>
      <c r="JOF1935" s="1"/>
      <c r="JOG1935" s="1"/>
      <c r="JOH1935" s="1"/>
      <c r="JOI1935" s="1"/>
      <c r="JOJ1935" s="1"/>
      <c r="JOK1935" s="1"/>
      <c r="JOL1935" s="1"/>
      <c r="JOM1935" s="1"/>
      <c r="JON1935" s="1"/>
      <c r="JOO1935" s="1"/>
      <c r="JOP1935" s="1"/>
      <c r="JOQ1935" s="1"/>
      <c r="JOR1935" s="1"/>
      <c r="JOS1935" s="1"/>
      <c r="JOT1935" s="1"/>
      <c r="JOU1935" s="1"/>
      <c r="JOV1935" s="1"/>
      <c r="JOW1935" s="1"/>
      <c r="JOX1935" s="1"/>
      <c r="JOY1935" s="1"/>
      <c r="JOZ1935" s="1"/>
      <c r="JPA1935" s="1"/>
      <c r="JPB1935" s="1"/>
      <c r="JPC1935" s="1"/>
      <c r="JPD1935" s="1"/>
      <c r="JPE1935" s="1"/>
      <c r="JPF1935" s="1"/>
      <c r="JPG1935" s="1"/>
      <c r="JPH1935" s="1"/>
      <c r="JPI1935" s="1"/>
      <c r="JPJ1935" s="1"/>
      <c r="JPK1935" s="1"/>
      <c r="JPL1935" s="1"/>
      <c r="JPM1935" s="1"/>
      <c r="JPN1935" s="1"/>
      <c r="JPO1935" s="1"/>
      <c r="JPP1935" s="1"/>
      <c r="JPQ1935" s="1"/>
      <c r="JPR1935" s="1"/>
      <c r="JPS1935" s="1"/>
      <c r="JPT1935" s="1"/>
      <c r="JPU1935" s="1"/>
      <c r="JPV1935" s="1"/>
      <c r="JPW1935" s="1"/>
      <c r="JPX1935" s="1"/>
      <c r="JPY1935" s="1"/>
      <c r="JPZ1935" s="1"/>
      <c r="JQA1935" s="1"/>
      <c r="JQB1935" s="1"/>
      <c r="JQC1935" s="1"/>
      <c r="JQD1935" s="1"/>
      <c r="JQE1935" s="1"/>
      <c r="JQF1935" s="1"/>
      <c r="JQG1935" s="1"/>
      <c r="JQH1935" s="1"/>
      <c r="JQI1935" s="1"/>
      <c r="JQJ1935" s="1"/>
      <c r="JQK1935" s="1"/>
      <c r="JQL1935" s="1"/>
      <c r="JQM1935" s="1"/>
      <c r="JQN1935" s="1"/>
      <c r="JQO1935" s="1"/>
      <c r="JQP1935" s="1"/>
      <c r="JQQ1935" s="1"/>
      <c r="JQR1935" s="1"/>
      <c r="JQS1935" s="1"/>
      <c r="JQT1935" s="1"/>
      <c r="JQU1935" s="1"/>
      <c r="JQV1935" s="1"/>
      <c r="JQW1935" s="1"/>
      <c r="JQX1935" s="1"/>
      <c r="JQY1935" s="1"/>
      <c r="JQZ1935" s="1"/>
      <c r="JRA1935" s="1"/>
      <c r="JRB1935" s="1"/>
      <c r="JRC1935" s="1"/>
      <c r="JRD1935" s="1"/>
      <c r="JRE1935" s="1"/>
      <c r="JRF1935" s="1"/>
      <c r="JRG1935" s="1"/>
      <c r="JRH1935" s="1"/>
      <c r="JRI1935" s="1"/>
      <c r="JRJ1935" s="1"/>
      <c r="JRK1935" s="1"/>
      <c r="JRL1935" s="1"/>
      <c r="JRM1935" s="1"/>
      <c r="JRN1935" s="1"/>
      <c r="JRO1935" s="1"/>
      <c r="JRP1935" s="1"/>
      <c r="JRQ1935" s="1"/>
      <c r="JRR1935" s="1"/>
      <c r="JRS1935" s="1"/>
      <c r="JRT1935" s="1"/>
      <c r="JRU1935" s="1"/>
      <c r="JRV1935" s="1"/>
      <c r="JRW1935" s="1"/>
      <c r="JRX1935" s="1"/>
      <c r="JRY1935" s="1"/>
      <c r="JRZ1935" s="1"/>
      <c r="JSA1935" s="1"/>
      <c r="JSB1935" s="1"/>
      <c r="JSC1935" s="1"/>
      <c r="JSD1935" s="1"/>
      <c r="JSE1935" s="1"/>
      <c r="JSF1935" s="1"/>
      <c r="JSG1935" s="1"/>
      <c r="JSH1935" s="1"/>
      <c r="JSI1935" s="1"/>
      <c r="JSJ1935" s="1"/>
      <c r="JSK1935" s="1"/>
      <c r="JSL1935" s="1"/>
      <c r="JSM1935" s="1"/>
      <c r="JSN1935" s="1"/>
      <c r="JSO1935" s="1"/>
      <c r="JSP1935" s="1"/>
      <c r="JSQ1935" s="1"/>
      <c r="JSR1935" s="1"/>
      <c r="JSS1935" s="1"/>
      <c r="JST1935" s="1"/>
      <c r="JSU1935" s="1"/>
      <c r="JSV1935" s="1"/>
      <c r="JSW1935" s="1"/>
      <c r="JSX1935" s="1"/>
      <c r="JSY1935" s="1"/>
      <c r="JSZ1935" s="1"/>
      <c r="JTA1935" s="1"/>
      <c r="JTB1935" s="1"/>
      <c r="JTC1935" s="1"/>
      <c r="JTD1935" s="1"/>
      <c r="JTE1935" s="1"/>
      <c r="JTF1935" s="1"/>
      <c r="JTG1935" s="1"/>
      <c r="JTH1935" s="1"/>
      <c r="JTI1935" s="1"/>
      <c r="JTJ1935" s="1"/>
      <c r="JTK1935" s="1"/>
      <c r="JTL1935" s="1"/>
      <c r="JTM1935" s="1"/>
      <c r="JTN1935" s="1"/>
      <c r="JTO1935" s="1"/>
      <c r="JTP1935" s="1"/>
      <c r="JTQ1935" s="1"/>
      <c r="JTR1935" s="1"/>
      <c r="JTS1935" s="1"/>
      <c r="JTT1935" s="1"/>
      <c r="JTU1935" s="1"/>
      <c r="JTV1935" s="1"/>
      <c r="JTW1935" s="1"/>
      <c r="JTX1935" s="1"/>
      <c r="JTY1935" s="1"/>
      <c r="JTZ1935" s="1"/>
      <c r="JUA1935" s="1"/>
      <c r="JUB1935" s="1"/>
      <c r="JUC1935" s="1"/>
      <c r="JUD1935" s="1"/>
      <c r="JUE1935" s="1"/>
      <c r="JUF1935" s="1"/>
      <c r="JUG1935" s="1"/>
      <c r="JUH1935" s="1"/>
      <c r="JUI1935" s="1"/>
      <c r="JUJ1935" s="1"/>
      <c r="JUK1935" s="1"/>
      <c r="JUL1935" s="1"/>
      <c r="JUM1935" s="1"/>
      <c r="JUN1935" s="1"/>
      <c r="JUO1935" s="1"/>
      <c r="JUP1935" s="1"/>
      <c r="JUQ1935" s="1"/>
      <c r="JUR1935" s="1"/>
      <c r="JUS1935" s="1"/>
      <c r="JUT1935" s="1"/>
      <c r="JUU1935" s="1"/>
      <c r="JUV1935" s="1"/>
      <c r="JUW1935" s="1"/>
      <c r="JUX1935" s="1"/>
      <c r="JUY1935" s="1"/>
      <c r="JUZ1935" s="1"/>
      <c r="JVA1935" s="1"/>
      <c r="JVB1935" s="1"/>
      <c r="JVC1935" s="1"/>
      <c r="JVD1935" s="1"/>
      <c r="JVE1935" s="1"/>
      <c r="JVF1935" s="1"/>
      <c r="JVG1935" s="1"/>
      <c r="JVH1935" s="1"/>
      <c r="JVI1935" s="1"/>
      <c r="JVJ1935" s="1"/>
      <c r="JVK1935" s="1"/>
      <c r="JVL1935" s="1"/>
      <c r="JVM1935" s="1"/>
      <c r="JVN1935" s="1"/>
      <c r="JVO1935" s="1"/>
      <c r="JVP1935" s="1"/>
      <c r="JVQ1935" s="1"/>
      <c r="JVR1935" s="1"/>
      <c r="JVS1935" s="1"/>
      <c r="JVT1935" s="1"/>
      <c r="JVU1935" s="1"/>
      <c r="JVV1935" s="1"/>
      <c r="JVW1935" s="1"/>
      <c r="JVX1935" s="1"/>
      <c r="JVY1935" s="1"/>
      <c r="JVZ1935" s="1"/>
      <c r="JWA1935" s="1"/>
      <c r="JWB1935" s="1"/>
      <c r="JWC1935" s="1"/>
      <c r="JWD1935" s="1"/>
      <c r="JWE1935" s="1"/>
      <c r="JWF1935" s="1"/>
      <c r="JWG1935" s="1"/>
      <c r="JWH1935" s="1"/>
      <c r="JWI1935" s="1"/>
      <c r="JWJ1935" s="1"/>
      <c r="JWK1935" s="1"/>
      <c r="JWL1935" s="1"/>
      <c r="JWM1935" s="1"/>
      <c r="JWN1935" s="1"/>
      <c r="JWO1935" s="1"/>
      <c r="JWP1935" s="1"/>
      <c r="JWQ1935" s="1"/>
      <c r="JWR1935" s="1"/>
      <c r="JWS1935" s="1"/>
      <c r="JWT1935" s="1"/>
      <c r="JWU1935" s="1"/>
      <c r="JWV1935" s="1"/>
      <c r="JWW1935" s="1"/>
      <c r="JWX1935" s="1"/>
      <c r="JWY1935" s="1"/>
      <c r="JWZ1935" s="1"/>
      <c r="JXA1935" s="1"/>
      <c r="JXB1935" s="1"/>
      <c r="JXC1935" s="1"/>
      <c r="JXD1935" s="1"/>
      <c r="JXE1935" s="1"/>
      <c r="JXF1935" s="1"/>
      <c r="JXG1935" s="1"/>
      <c r="JXH1935" s="1"/>
      <c r="JXI1935" s="1"/>
      <c r="JXJ1935" s="1"/>
      <c r="JXK1935" s="1"/>
      <c r="JXL1935" s="1"/>
      <c r="JXM1935" s="1"/>
      <c r="JXN1935" s="1"/>
      <c r="JXO1935" s="1"/>
      <c r="JXP1935" s="1"/>
      <c r="JXQ1935" s="1"/>
      <c r="JXR1935" s="1"/>
      <c r="JXS1935" s="1"/>
      <c r="JXT1935" s="1"/>
      <c r="JXU1935" s="1"/>
      <c r="JXV1935" s="1"/>
      <c r="JXW1935" s="1"/>
      <c r="JXX1935" s="1"/>
      <c r="JXY1935" s="1"/>
      <c r="JXZ1935" s="1"/>
      <c r="JYA1935" s="1"/>
      <c r="JYB1935" s="1"/>
      <c r="JYC1935" s="1"/>
      <c r="JYD1935" s="1"/>
      <c r="JYE1935" s="1"/>
      <c r="JYF1935" s="1"/>
      <c r="JYG1935" s="1"/>
      <c r="JYH1935" s="1"/>
      <c r="JYI1935" s="1"/>
      <c r="JYJ1935" s="1"/>
      <c r="JYK1935" s="1"/>
      <c r="JYL1935" s="1"/>
      <c r="JYM1935" s="1"/>
      <c r="JYN1935" s="1"/>
      <c r="JYO1935" s="1"/>
      <c r="JYP1935" s="1"/>
      <c r="JYQ1935" s="1"/>
      <c r="JYR1935" s="1"/>
      <c r="JYS1935" s="1"/>
      <c r="JYT1935" s="1"/>
      <c r="JYU1935" s="1"/>
      <c r="JYV1935" s="1"/>
      <c r="JYW1935" s="1"/>
      <c r="JYX1935" s="1"/>
      <c r="JYY1935" s="1"/>
      <c r="JYZ1935" s="1"/>
      <c r="JZA1935" s="1"/>
      <c r="JZB1935" s="1"/>
      <c r="JZC1935" s="1"/>
      <c r="JZD1935" s="1"/>
      <c r="JZE1935" s="1"/>
      <c r="JZF1935" s="1"/>
      <c r="JZG1935" s="1"/>
      <c r="JZH1935" s="1"/>
      <c r="JZI1935" s="1"/>
      <c r="JZJ1935" s="1"/>
      <c r="JZK1935" s="1"/>
      <c r="JZL1935" s="1"/>
      <c r="JZM1935" s="1"/>
      <c r="JZN1935" s="1"/>
      <c r="JZO1935" s="1"/>
      <c r="JZP1935" s="1"/>
      <c r="JZQ1935" s="1"/>
      <c r="JZR1935" s="1"/>
      <c r="JZS1935" s="1"/>
      <c r="JZT1935" s="1"/>
      <c r="JZU1935" s="1"/>
      <c r="JZV1935" s="1"/>
      <c r="JZW1935" s="1"/>
      <c r="JZX1935" s="1"/>
      <c r="JZY1935" s="1"/>
      <c r="JZZ1935" s="1"/>
      <c r="KAA1935" s="1"/>
      <c r="KAB1935" s="1"/>
      <c r="KAC1935" s="1"/>
      <c r="KAD1935" s="1"/>
      <c r="KAE1935" s="1"/>
      <c r="KAF1935" s="1"/>
      <c r="KAG1935" s="1"/>
      <c r="KAH1935" s="1"/>
      <c r="KAI1935" s="1"/>
      <c r="KAJ1935" s="1"/>
      <c r="KAK1935" s="1"/>
      <c r="KAL1935" s="1"/>
      <c r="KAM1935" s="1"/>
      <c r="KAN1935" s="1"/>
      <c r="KAO1935" s="1"/>
      <c r="KAP1935" s="1"/>
      <c r="KAQ1935" s="1"/>
      <c r="KAR1935" s="1"/>
      <c r="KAS1935" s="1"/>
      <c r="KAT1935" s="1"/>
      <c r="KAU1935" s="1"/>
      <c r="KAV1935" s="1"/>
      <c r="KAW1935" s="1"/>
      <c r="KAX1935" s="1"/>
      <c r="KAY1935" s="1"/>
      <c r="KAZ1935" s="1"/>
      <c r="KBA1935" s="1"/>
      <c r="KBB1935" s="1"/>
      <c r="KBC1935" s="1"/>
      <c r="KBD1935" s="1"/>
      <c r="KBE1935" s="1"/>
      <c r="KBF1935" s="1"/>
      <c r="KBG1935" s="1"/>
      <c r="KBH1935" s="1"/>
      <c r="KBI1935" s="1"/>
      <c r="KBJ1935" s="1"/>
      <c r="KBK1935" s="1"/>
      <c r="KBL1935" s="1"/>
      <c r="KBM1935" s="1"/>
      <c r="KBN1935" s="1"/>
      <c r="KBO1935" s="1"/>
      <c r="KBP1935" s="1"/>
      <c r="KBQ1935" s="1"/>
      <c r="KBR1935" s="1"/>
      <c r="KBS1935" s="1"/>
      <c r="KBT1935" s="1"/>
      <c r="KBU1935" s="1"/>
      <c r="KBV1935" s="1"/>
      <c r="KBW1935" s="1"/>
      <c r="KBX1935" s="1"/>
      <c r="KBY1935" s="1"/>
      <c r="KBZ1935" s="1"/>
      <c r="KCA1935" s="1"/>
      <c r="KCB1935" s="1"/>
      <c r="KCC1935" s="1"/>
      <c r="KCD1935" s="1"/>
      <c r="KCE1935" s="1"/>
      <c r="KCF1935" s="1"/>
      <c r="KCG1935" s="1"/>
      <c r="KCH1935" s="1"/>
      <c r="KCI1935" s="1"/>
      <c r="KCJ1935" s="1"/>
      <c r="KCK1935" s="1"/>
      <c r="KCL1935" s="1"/>
      <c r="KCM1935" s="1"/>
      <c r="KCN1935" s="1"/>
      <c r="KCO1935" s="1"/>
      <c r="KCP1935" s="1"/>
      <c r="KCQ1935" s="1"/>
      <c r="KCR1935" s="1"/>
      <c r="KCS1935" s="1"/>
      <c r="KCT1935" s="1"/>
      <c r="KCU1935" s="1"/>
      <c r="KCV1935" s="1"/>
      <c r="KCW1935" s="1"/>
      <c r="KCX1935" s="1"/>
      <c r="KCY1935" s="1"/>
      <c r="KCZ1935" s="1"/>
      <c r="KDA1935" s="1"/>
      <c r="KDB1935" s="1"/>
      <c r="KDC1935" s="1"/>
      <c r="KDD1935" s="1"/>
      <c r="KDE1935" s="1"/>
      <c r="KDF1935" s="1"/>
      <c r="KDG1935" s="1"/>
      <c r="KDH1935" s="1"/>
      <c r="KDI1935" s="1"/>
      <c r="KDJ1935" s="1"/>
      <c r="KDK1935" s="1"/>
      <c r="KDL1935" s="1"/>
      <c r="KDM1935" s="1"/>
      <c r="KDN1935" s="1"/>
      <c r="KDO1935" s="1"/>
      <c r="KDP1935" s="1"/>
      <c r="KDQ1935" s="1"/>
      <c r="KDR1935" s="1"/>
      <c r="KDS1935" s="1"/>
      <c r="KDT1935" s="1"/>
      <c r="KDU1935" s="1"/>
      <c r="KDV1935" s="1"/>
      <c r="KDW1935" s="1"/>
      <c r="KDX1935" s="1"/>
      <c r="KDY1935" s="1"/>
      <c r="KDZ1935" s="1"/>
      <c r="KEA1935" s="1"/>
      <c r="KEB1935" s="1"/>
      <c r="KEC1935" s="1"/>
      <c r="KED1935" s="1"/>
      <c r="KEE1935" s="1"/>
      <c r="KEF1935" s="1"/>
      <c r="KEG1935" s="1"/>
      <c r="KEH1935" s="1"/>
      <c r="KEI1935" s="1"/>
      <c r="KEJ1935" s="1"/>
      <c r="KEK1935" s="1"/>
      <c r="KEL1935" s="1"/>
      <c r="KEM1935" s="1"/>
      <c r="KEN1935" s="1"/>
      <c r="KEO1935" s="1"/>
      <c r="KEP1935" s="1"/>
      <c r="KEQ1935" s="1"/>
      <c r="KER1935" s="1"/>
      <c r="KES1935" s="1"/>
      <c r="KET1935" s="1"/>
      <c r="KEU1935" s="1"/>
      <c r="KEV1935" s="1"/>
      <c r="KEW1935" s="1"/>
      <c r="KEX1935" s="1"/>
      <c r="KEY1935" s="1"/>
      <c r="KEZ1935" s="1"/>
      <c r="KFA1935" s="1"/>
      <c r="KFB1935" s="1"/>
      <c r="KFC1935" s="1"/>
      <c r="KFD1935" s="1"/>
      <c r="KFE1935" s="1"/>
      <c r="KFF1935" s="1"/>
      <c r="KFG1935" s="1"/>
      <c r="KFH1935" s="1"/>
      <c r="KFI1935" s="1"/>
      <c r="KFJ1935" s="1"/>
      <c r="KFK1935" s="1"/>
      <c r="KFL1935" s="1"/>
      <c r="KFM1935" s="1"/>
      <c r="KFN1935" s="1"/>
      <c r="KFO1935" s="1"/>
      <c r="KFP1935" s="1"/>
      <c r="KFQ1935" s="1"/>
      <c r="KFR1935" s="1"/>
      <c r="KFS1935" s="1"/>
      <c r="KFT1935" s="1"/>
      <c r="KFU1935" s="1"/>
      <c r="KFV1935" s="1"/>
      <c r="KFW1935" s="1"/>
      <c r="KFX1935" s="1"/>
      <c r="KFY1935" s="1"/>
      <c r="KFZ1935" s="1"/>
      <c r="KGA1935" s="1"/>
      <c r="KGB1935" s="1"/>
      <c r="KGC1935" s="1"/>
      <c r="KGD1935" s="1"/>
      <c r="KGE1935" s="1"/>
      <c r="KGF1935" s="1"/>
      <c r="KGG1935" s="1"/>
      <c r="KGH1935" s="1"/>
      <c r="KGI1935" s="1"/>
      <c r="KGJ1935" s="1"/>
      <c r="KGK1935" s="1"/>
      <c r="KGL1935" s="1"/>
      <c r="KGM1935" s="1"/>
      <c r="KGN1935" s="1"/>
      <c r="KGO1935" s="1"/>
      <c r="KGP1935" s="1"/>
      <c r="KGQ1935" s="1"/>
      <c r="KGR1935" s="1"/>
      <c r="KGS1935" s="1"/>
      <c r="KGT1935" s="1"/>
      <c r="KGU1935" s="1"/>
      <c r="KGV1935" s="1"/>
      <c r="KGW1935" s="1"/>
      <c r="KGX1935" s="1"/>
      <c r="KGY1935" s="1"/>
      <c r="KGZ1935" s="1"/>
      <c r="KHA1935" s="1"/>
      <c r="KHB1935" s="1"/>
      <c r="KHC1935" s="1"/>
      <c r="KHD1935" s="1"/>
      <c r="KHE1935" s="1"/>
      <c r="KHF1935" s="1"/>
      <c r="KHG1935" s="1"/>
      <c r="KHH1935" s="1"/>
      <c r="KHI1935" s="1"/>
      <c r="KHJ1935" s="1"/>
      <c r="KHK1935" s="1"/>
      <c r="KHL1935" s="1"/>
      <c r="KHM1935" s="1"/>
      <c r="KHN1935" s="1"/>
      <c r="KHO1935" s="1"/>
      <c r="KHP1935" s="1"/>
      <c r="KHQ1935" s="1"/>
      <c r="KHR1935" s="1"/>
      <c r="KHS1935" s="1"/>
      <c r="KHT1935" s="1"/>
      <c r="KHU1935" s="1"/>
      <c r="KHV1935" s="1"/>
      <c r="KHW1935" s="1"/>
      <c r="KHX1935" s="1"/>
      <c r="KHY1935" s="1"/>
      <c r="KHZ1935" s="1"/>
      <c r="KIA1935" s="1"/>
      <c r="KIB1935" s="1"/>
      <c r="KIC1935" s="1"/>
      <c r="KID1935" s="1"/>
      <c r="KIE1935" s="1"/>
      <c r="KIF1935" s="1"/>
      <c r="KIG1935" s="1"/>
      <c r="KIH1935" s="1"/>
      <c r="KII1935" s="1"/>
      <c r="KIJ1935" s="1"/>
      <c r="KIK1935" s="1"/>
      <c r="KIL1935" s="1"/>
      <c r="KIM1935" s="1"/>
      <c r="KIN1935" s="1"/>
      <c r="KIO1935" s="1"/>
      <c r="KIP1935" s="1"/>
      <c r="KIQ1935" s="1"/>
      <c r="KIR1935" s="1"/>
      <c r="KIS1935" s="1"/>
      <c r="KIT1935" s="1"/>
      <c r="KIU1935" s="1"/>
      <c r="KIV1935" s="1"/>
      <c r="KIW1935" s="1"/>
      <c r="KIX1935" s="1"/>
      <c r="KIY1935" s="1"/>
      <c r="KIZ1935" s="1"/>
      <c r="KJA1935" s="1"/>
      <c r="KJB1935" s="1"/>
      <c r="KJC1935" s="1"/>
      <c r="KJD1935" s="1"/>
      <c r="KJE1935" s="1"/>
      <c r="KJF1935" s="1"/>
      <c r="KJG1935" s="1"/>
      <c r="KJH1935" s="1"/>
      <c r="KJI1935" s="1"/>
      <c r="KJJ1935" s="1"/>
      <c r="KJK1935" s="1"/>
      <c r="KJL1935" s="1"/>
      <c r="KJM1935" s="1"/>
      <c r="KJN1935" s="1"/>
      <c r="KJO1935" s="1"/>
      <c r="KJP1935" s="1"/>
      <c r="KJQ1935" s="1"/>
      <c r="KJR1935" s="1"/>
      <c r="KJS1935" s="1"/>
      <c r="KJT1935" s="1"/>
      <c r="KJU1935" s="1"/>
      <c r="KJV1935" s="1"/>
      <c r="KJW1935" s="1"/>
      <c r="KJX1935" s="1"/>
      <c r="KJY1935" s="1"/>
      <c r="KJZ1935" s="1"/>
      <c r="KKA1935" s="1"/>
      <c r="KKB1935" s="1"/>
      <c r="KKC1935" s="1"/>
      <c r="KKD1935" s="1"/>
      <c r="KKE1935" s="1"/>
      <c r="KKF1935" s="1"/>
      <c r="KKG1935" s="1"/>
      <c r="KKH1935" s="1"/>
      <c r="KKI1935" s="1"/>
      <c r="KKJ1935" s="1"/>
      <c r="KKK1935" s="1"/>
      <c r="KKL1935" s="1"/>
      <c r="KKM1935" s="1"/>
      <c r="KKN1935" s="1"/>
      <c r="KKO1935" s="1"/>
      <c r="KKP1935" s="1"/>
      <c r="KKQ1935" s="1"/>
      <c r="KKR1935" s="1"/>
      <c r="KKS1935" s="1"/>
      <c r="KKT1935" s="1"/>
      <c r="KKU1935" s="1"/>
      <c r="KKV1935" s="1"/>
      <c r="KKW1935" s="1"/>
      <c r="KKX1935" s="1"/>
      <c r="KKY1935" s="1"/>
      <c r="KKZ1935" s="1"/>
      <c r="KLA1935" s="1"/>
      <c r="KLB1935" s="1"/>
      <c r="KLC1935" s="1"/>
      <c r="KLD1935" s="1"/>
      <c r="KLE1935" s="1"/>
      <c r="KLF1935" s="1"/>
      <c r="KLG1935" s="1"/>
      <c r="KLH1935" s="1"/>
      <c r="KLI1935" s="1"/>
      <c r="KLJ1935" s="1"/>
      <c r="KLK1935" s="1"/>
      <c r="KLL1935" s="1"/>
      <c r="KLM1935" s="1"/>
      <c r="KLN1935" s="1"/>
      <c r="KLO1935" s="1"/>
      <c r="KLP1935" s="1"/>
      <c r="KLQ1935" s="1"/>
      <c r="KLR1935" s="1"/>
      <c r="KLS1935" s="1"/>
      <c r="KLT1935" s="1"/>
      <c r="KLU1935" s="1"/>
      <c r="KLV1935" s="1"/>
      <c r="KLW1935" s="1"/>
      <c r="KLX1935" s="1"/>
      <c r="KLY1935" s="1"/>
      <c r="KLZ1935" s="1"/>
      <c r="KMA1935" s="1"/>
      <c r="KMB1935" s="1"/>
      <c r="KMC1935" s="1"/>
      <c r="KMD1935" s="1"/>
      <c r="KME1935" s="1"/>
      <c r="KMF1935" s="1"/>
      <c r="KMG1935" s="1"/>
      <c r="KMH1935" s="1"/>
      <c r="KMI1935" s="1"/>
      <c r="KMJ1935" s="1"/>
      <c r="KMK1935" s="1"/>
      <c r="KML1935" s="1"/>
      <c r="KMM1935" s="1"/>
      <c r="KMN1935" s="1"/>
      <c r="KMO1935" s="1"/>
      <c r="KMP1935" s="1"/>
      <c r="KMQ1935" s="1"/>
      <c r="KMR1935" s="1"/>
      <c r="KMS1935" s="1"/>
      <c r="KMT1935" s="1"/>
      <c r="KMU1935" s="1"/>
      <c r="KMV1935" s="1"/>
      <c r="KMW1935" s="1"/>
      <c r="KMX1935" s="1"/>
      <c r="KMY1935" s="1"/>
      <c r="KMZ1935" s="1"/>
      <c r="KNA1935" s="1"/>
      <c r="KNB1935" s="1"/>
      <c r="KNC1935" s="1"/>
      <c r="KND1935" s="1"/>
      <c r="KNE1935" s="1"/>
      <c r="KNF1935" s="1"/>
      <c r="KNG1935" s="1"/>
      <c r="KNH1935" s="1"/>
      <c r="KNI1935" s="1"/>
      <c r="KNJ1935" s="1"/>
      <c r="KNK1935" s="1"/>
      <c r="KNL1935" s="1"/>
      <c r="KNM1935" s="1"/>
      <c r="KNN1935" s="1"/>
      <c r="KNO1935" s="1"/>
      <c r="KNP1935" s="1"/>
      <c r="KNQ1935" s="1"/>
      <c r="KNR1935" s="1"/>
      <c r="KNS1935" s="1"/>
      <c r="KNT1935" s="1"/>
      <c r="KNU1935" s="1"/>
      <c r="KNV1935" s="1"/>
      <c r="KNW1935" s="1"/>
      <c r="KNX1935" s="1"/>
      <c r="KNY1935" s="1"/>
      <c r="KNZ1935" s="1"/>
      <c r="KOA1935" s="1"/>
      <c r="KOB1935" s="1"/>
      <c r="KOC1935" s="1"/>
      <c r="KOD1935" s="1"/>
      <c r="KOE1935" s="1"/>
      <c r="KOF1935" s="1"/>
      <c r="KOG1935" s="1"/>
      <c r="KOH1935" s="1"/>
      <c r="KOI1935" s="1"/>
      <c r="KOJ1935" s="1"/>
      <c r="KOK1935" s="1"/>
      <c r="KOL1935" s="1"/>
      <c r="KOM1935" s="1"/>
      <c r="KON1935" s="1"/>
      <c r="KOO1935" s="1"/>
      <c r="KOP1935" s="1"/>
      <c r="KOQ1935" s="1"/>
      <c r="KOR1935" s="1"/>
      <c r="KOS1935" s="1"/>
      <c r="KOT1935" s="1"/>
      <c r="KOU1935" s="1"/>
      <c r="KOV1935" s="1"/>
      <c r="KOW1935" s="1"/>
      <c r="KOX1935" s="1"/>
      <c r="KOY1935" s="1"/>
      <c r="KOZ1935" s="1"/>
      <c r="KPA1935" s="1"/>
      <c r="KPB1935" s="1"/>
      <c r="KPC1935" s="1"/>
      <c r="KPD1935" s="1"/>
      <c r="KPE1935" s="1"/>
      <c r="KPF1935" s="1"/>
      <c r="KPG1935" s="1"/>
      <c r="KPH1935" s="1"/>
      <c r="KPI1935" s="1"/>
      <c r="KPJ1935" s="1"/>
      <c r="KPK1935" s="1"/>
      <c r="KPL1935" s="1"/>
      <c r="KPM1935" s="1"/>
      <c r="KPN1935" s="1"/>
      <c r="KPO1935" s="1"/>
      <c r="KPP1935" s="1"/>
      <c r="KPQ1935" s="1"/>
      <c r="KPR1935" s="1"/>
      <c r="KPS1935" s="1"/>
      <c r="KPT1935" s="1"/>
      <c r="KPU1935" s="1"/>
      <c r="KPV1935" s="1"/>
      <c r="KPW1935" s="1"/>
      <c r="KPX1935" s="1"/>
      <c r="KPY1935" s="1"/>
      <c r="KPZ1935" s="1"/>
      <c r="KQA1935" s="1"/>
      <c r="KQB1935" s="1"/>
      <c r="KQC1935" s="1"/>
      <c r="KQD1935" s="1"/>
      <c r="KQE1935" s="1"/>
      <c r="KQF1935" s="1"/>
      <c r="KQG1935" s="1"/>
      <c r="KQH1935" s="1"/>
      <c r="KQI1935" s="1"/>
      <c r="KQJ1935" s="1"/>
      <c r="KQK1935" s="1"/>
      <c r="KQL1935" s="1"/>
      <c r="KQM1935" s="1"/>
      <c r="KQN1935" s="1"/>
      <c r="KQO1935" s="1"/>
      <c r="KQP1935" s="1"/>
      <c r="KQQ1935" s="1"/>
      <c r="KQR1935" s="1"/>
      <c r="KQS1935" s="1"/>
      <c r="KQT1935" s="1"/>
      <c r="KQU1935" s="1"/>
      <c r="KQV1935" s="1"/>
      <c r="KQW1935" s="1"/>
      <c r="KQX1935" s="1"/>
      <c r="KQY1935" s="1"/>
      <c r="KQZ1935" s="1"/>
      <c r="KRA1935" s="1"/>
      <c r="KRB1935" s="1"/>
      <c r="KRC1935" s="1"/>
      <c r="KRD1935" s="1"/>
      <c r="KRE1935" s="1"/>
      <c r="KRF1935" s="1"/>
      <c r="KRG1935" s="1"/>
      <c r="KRH1935" s="1"/>
      <c r="KRI1935" s="1"/>
      <c r="KRJ1935" s="1"/>
      <c r="KRK1935" s="1"/>
      <c r="KRL1935" s="1"/>
      <c r="KRM1935" s="1"/>
      <c r="KRN1935" s="1"/>
      <c r="KRO1935" s="1"/>
      <c r="KRP1935" s="1"/>
      <c r="KRQ1935" s="1"/>
      <c r="KRR1935" s="1"/>
      <c r="KRS1935" s="1"/>
      <c r="KRT1935" s="1"/>
      <c r="KRU1935" s="1"/>
      <c r="KRV1935" s="1"/>
      <c r="KRW1935" s="1"/>
      <c r="KRX1935" s="1"/>
      <c r="KRY1935" s="1"/>
      <c r="KRZ1935" s="1"/>
      <c r="KSA1935" s="1"/>
      <c r="KSB1935" s="1"/>
      <c r="KSC1935" s="1"/>
      <c r="KSD1935" s="1"/>
      <c r="KSE1935" s="1"/>
      <c r="KSF1935" s="1"/>
      <c r="KSG1935" s="1"/>
      <c r="KSH1935" s="1"/>
      <c r="KSI1935" s="1"/>
      <c r="KSJ1935" s="1"/>
      <c r="KSK1935" s="1"/>
      <c r="KSL1935" s="1"/>
      <c r="KSM1935" s="1"/>
      <c r="KSN1935" s="1"/>
      <c r="KSO1935" s="1"/>
      <c r="KSP1935" s="1"/>
      <c r="KSQ1935" s="1"/>
      <c r="KSR1935" s="1"/>
      <c r="KSS1935" s="1"/>
      <c r="KST1935" s="1"/>
      <c r="KSU1935" s="1"/>
      <c r="KSV1935" s="1"/>
      <c r="KSW1935" s="1"/>
      <c r="KSX1935" s="1"/>
      <c r="KSY1935" s="1"/>
      <c r="KSZ1935" s="1"/>
      <c r="KTA1935" s="1"/>
      <c r="KTB1935" s="1"/>
      <c r="KTC1935" s="1"/>
      <c r="KTD1935" s="1"/>
      <c r="KTE1935" s="1"/>
      <c r="KTF1935" s="1"/>
      <c r="KTG1935" s="1"/>
      <c r="KTH1935" s="1"/>
      <c r="KTI1935" s="1"/>
      <c r="KTJ1935" s="1"/>
      <c r="KTK1935" s="1"/>
      <c r="KTL1935" s="1"/>
      <c r="KTM1935" s="1"/>
      <c r="KTN1935" s="1"/>
      <c r="KTO1935" s="1"/>
      <c r="KTP1935" s="1"/>
      <c r="KTQ1935" s="1"/>
      <c r="KTR1935" s="1"/>
      <c r="KTS1935" s="1"/>
      <c r="KTT1935" s="1"/>
      <c r="KTU1935" s="1"/>
      <c r="KTV1935" s="1"/>
      <c r="KTW1935" s="1"/>
      <c r="KTX1935" s="1"/>
      <c r="KTY1935" s="1"/>
      <c r="KTZ1935" s="1"/>
      <c r="KUA1935" s="1"/>
      <c r="KUB1935" s="1"/>
      <c r="KUC1935" s="1"/>
      <c r="KUD1935" s="1"/>
      <c r="KUE1935" s="1"/>
      <c r="KUF1935" s="1"/>
      <c r="KUG1935" s="1"/>
      <c r="KUH1935" s="1"/>
      <c r="KUI1935" s="1"/>
      <c r="KUJ1935" s="1"/>
      <c r="KUK1935" s="1"/>
      <c r="KUL1935" s="1"/>
      <c r="KUM1935" s="1"/>
      <c r="KUN1935" s="1"/>
      <c r="KUO1935" s="1"/>
      <c r="KUP1935" s="1"/>
      <c r="KUQ1935" s="1"/>
      <c r="KUR1935" s="1"/>
      <c r="KUS1935" s="1"/>
      <c r="KUT1935" s="1"/>
      <c r="KUU1935" s="1"/>
      <c r="KUV1935" s="1"/>
      <c r="KUW1935" s="1"/>
      <c r="KUX1935" s="1"/>
      <c r="KUY1935" s="1"/>
      <c r="KUZ1935" s="1"/>
      <c r="KVA1935" s="1"/>
      <c r="KVB1935" s="1"/>
      <c r="KVC1935" s="1"/>
      <c r="KVD1935" s="1"/>
      <c r="KVE1935" s="1"/>
      <c r="KVF1935" s="1"/>
      <c r="KVG1935" s="1"/>
      <c r="KVH1935" s="1"/>
      <c r="KVI1935" s="1"/>
      <c r="KVJ1935" s="1"/>
      <c r="KVK1935" s="1"/>
      <c r="KVL1935" s="1"/>
      <c r="KVM1935" s="1"/>
      <c r="KVN1935" s="1"/>
      <c r="KVO1935" s="1"/>
      <c r="KVP1935" s="1"/>
      <c r="KVQ1935" s="1"/>
      <c r="KVR1935" s="1"/>
      <c r="KVS1935" s="1"/>
      <c r="KVT1935" s="1"/>
      <c r="KVU1935" s="1"/>
      <c r="KVV1935" s="1"/>
      <c r="KVW1935" s="1"/>
      <c r="KVX1935" s="1"/>
      <c r="KVY1935" s="1"/>
      <c r="KVZ1935" s="1"/>
      <c r="KWA1935" s="1"/>
      <c r="KWB1935" s="1"/>
      <c r="KWC1935" s="1"/>
      <c r="KWD1935" s="1"/>
      <c r="KWE1935" s="1"/>
      <c r="KWF1935" s="1"/>
      <c r="KWG1935" s="1"/>
      <c r="KWH1935" s="1"/>
      <c r="KWI1935" s="1"/>
      <c r="KWJ1935" s="1"/>
      <c r="KWK1935" s="1"/>
      <c r="KWL1935" s="1"/>
      <c r="KWM1935" s="1"/>
      <c r="KWN1935" s="1"/>
      <c r="KWO1935" s="1"/>
      <c r="KWP1935" s="1"/>
      <c r="KWQ1935" s="1"/>
      <c r="KWR1935" s="1"/>
      <c r="KWS1935" s="1"/>
      <c r="KWT1935" s="1"/>
      <c r="KWU1935" s="1"/>
      <c r="KWV1935" s="1"/>
      <c r="KWW1935" s="1"/>
      <c r="KWX1935" s="1"/>
      <c r="KWY1935" s="1"/>
      <c r="KWZ1935" s="1"/>
      <c r="KXA1935" s="1"/>
      <c r="KXB1935" s="1"/>
      <c r="KXC1935" s="1"/>
      <c r="KXD1935" s="1"/>
      <c r="KXE1935" s="1"/>
      <c r="KXF1935" s="1"/>
      <c r="KXG1935" s="1"/>
      <c r="KXH1935" s="1"/>
      <c r="KXI1935" s="1"/>
      <c r="KXJ1935" s="1"/>
      <c r="KXK1935" s="1"/>
      <c r="KXL1935" s="1"/>
      <c r="KXM1935" s="1"/>
      <c r="KXN1935" s="1"/>
      <c r="KXO1935" s="1"/>
      <c r="KXP1935" s="1"/>
      <c r="KXQ1935" s="1"/>
      <c r="KXR1935" s="1"/>
      <c r="KXS1935" s="1"/>
      <c r="KXT1935" s="1"/>
      <c r="KXU1935" s="1"/>
      <c r="KXV1935" s="1"/>
      <c r="KXW1935" s="1"/>
      <c r="KXX1935" s="1"/>
      <c r="KXY1935" s="1"/>
      <c r="KXZ1935" s="1"/>
      <c r="KYA1935" s="1"/>
      <c r="KYB1935" s="1"/>
      <c r="KYC1935" s="1"/>
      <c r="KYD1935" s="1"/>
      <c r="KYE1935" s="1"/>
      <c r="KYF1935" s="1"/>
      <c r="KYG1935" s="1"/>
      <c r="KYH1935" s="1"/>
      <c r="KYI1935" s="1"/>
      <c r="KYJ1935" s="1"/>
      <c r="KYK1935" s="1"/>
      <c r="KYL1935" s="1"/>
      <c r="KYM1935" s="1"/>
      <c r="KYN1935" s="1"/>
      <c r="KYO1935" s="1"/>
      <c r="KYP1935" s="1"/>
      <c r="KYQ1935" s="1"/>
      <c r="KYR1935" s="1"/>
      <c r="KYS1935" s="1"/>
      <c r="KYT1935" s="1"/>
      <c r="KYU1935" s="1"/>
      <c r="KYV1935" s="1"/>
      <c r="KYW1935" s="1"/>
      <c r="KYX1935" s="1"/>
      <c r="KYY1935" s="1"/>
      <c r="KYZ1935" s="1"/>
      <c r="KZA1935" s="1"/>
      <c r="KZB1935" s="1"/>
      <c r="KZC1935" s="1"/>
      <c r="KZD1935" s="1"/>
      <c r="KZE1935" s="1"/>
      <c r="KZF1935" s="1"/>
      <c r="KZG1935" s="1"/>
      <c r="KZH1935" s="1"/>
      <c r="KZI1935" s="1"/>
      <c r="KZJ1935" s="1"/>
      <c r="KZK1935" s="1"/>
      <c r="KZL1935" s="1"/>
      <c r="KZM1935" s="1"/>
      <c r="KZN1935" s="1"/>
      <c r="KZO1935" s="1"/>
      <c r="KZP1935" s="1"/>
      <c r="KZQ1935" s="1"/>
      <c r="KZR1935" s="1"/>
      <c r="KZS1935" s="1"/>
      <c r="KZT1935" s="1"/>
      <c r="KZU1935" s="1"/>
      <c r="KZV1935" s="1"/>
      <c r="KZW1935" s="1"/>
      <c r="KZX1935" s="1"/>
      <c r="KZY1935" s="1"/>
      <c r="KZZ1935" s="1"/>
      <c r="LAA1935" s="1"/>
      <c r="LAB1935" s="1"/>
      <c r="LAC1935" s="1"/>
      <c r="LAD1935" s="1"/>
      <c r="LAE1935" s="1"/>
      <c r="LAF1935" s="1"/>
      <c r="LAG1935" s="1"/>
      <c r="LAH1935" s="1"/>
      <c r="LAI1935" s="1"/>
      <c r="LAJ1935" s="1"/>
      <c r="LAK1935" s="1"/>
      <c r="LAL1935" s="1"/>
      <c r="LAM1935" s="1"/>
      <c r="LAN1935" s="1"/>
      <c r="LAO1935" s="1"/>
      <c r="LAP1935" s="1"/>
      <c r="LAQ1935" s="1"/>
      <c r="LAR1935" s="1"/>
      <c r="LAS1935" s="1"/>
      <c r="LAT1935" s="1"/>
      <c r="LAU1935" s="1"/>
      <c r="LAV1935" s="1"/>
      <c r="LAW1935" s="1"/>
      <c r="LAX1935" s="1"/>
      <c r="LAY1935" s="1"/>
      <c r="LAZ1935" s="1"/>
      <c r="LBA1935" s="1"/>
      <c r="LBB1935" s="1"/>
      <c r="LBC1935" s="1"/>
      <c r="LBD1935" s="1"/>
      <c r="LBE1935" s="1"/>
      <c r="LBF1935" s="1"/>
      <c r="LBG1935" s="1"/>
      <c r="LBH1935" s="1"/>
      <c r="LBI1935" s="1"/>
      <c r="LBJ1935" s="1"/>
      <c r="LBK1935" s="1"/>
      <c r="LBL1935" s="1"/>
      <c r="LBM1935" s="1"/>
      <c r="LBN1935" s="1"/>
      <c r="LBO1935" s="1"/>
      <c r="LBP1935" s="1"/>
      <c r="LBQ1935" s="1"/>
      <c r="LBR1935" s="1"/>
      <c r="LBS1935" s="1"/>
      <c r="LBT1935" s="1"/>
      <c r="LBU1935" s="1"/>
      <c r="LBV1935" s="1"/>
      <c r="LBW1935" s="1"/>
      <c r="LBX1935" s="1"/>
      <c r="LBY1935" s="1"/>
      <c r="LBZ1935" s="1"/>
      <c r="LCA1935" s="1"/>
      <c r="LCB1935" s="1"/>
      <c r="LCC1935" s="1"/>
      <c r="LCD1935" s="1"/>
      <c r="LCE1935" s="1"/>
      <c r="LCF1935" s="1"/>
      <c r="LCG1935" s="1"/>
      <c r="LCH1935" s="1"/>
      <c r="LCI1935" s="1"/>
      <c r="LCJ1935" s="1"/>
      <c r="LCK1935" s="1"/>
      <c r="LCL1935" s="1"/>
      <c r="LCM1935" s="1"/>
      <c r="LCN1935" s="1"/>
      <c r="LCO1935" s="1"/>
      <c r="LCP1935" s="1"/>
      <c r="LCQ1935" s="1"/>
      <c r="LCR1935" s="1"/>
      <c r="LCS1935" s="1"/>
      <c r="LCT1935" s="1"/>
      <c r="LCU1935" s="1"/>
      <c r="LCV1935" s="1"/>
      <c r="LCW1935" s="1"/>
      <c r="LCX1935" s="1"/>
      <c r="LCY1935" s="1"/>
      <c r="LCZ1935" s="1"/>
      <c r="LDA1935" s="1"/>
      <c r="LDB1935" s="1"/>
      <c r="LDC1935" s="1"/>
      <c r="LDD1935" s="1"/>
      <c r="LDE1935" s="1"/>
      <c r="LDF1935" s="1"/>
      <c r="LDG1935" s="1"/>
      <c r="LDH1935" s="1"/>
      <c r="LDI1935" s="1"/>
      <c r="LDJ1935" s="1"/>
      <c r="LDK1935" s="1"/>
      <c r="LDL1935" s="1"/>
      <c r="LDM1935" s="1"/>
      <c r="LDN1935" s="1"/>
      <c r="LDO1935" s="1"/>
      <c r="LDP1935" s="1"/>
      <c r="LDQ1935" s="1"/>
      <c r="LDR1935" s="1"/>
      <c r="LDS1935" s="1"/>
      <c r="LDT1935" s="1"/>
      <c r="LDU1935" s="1"/>
      <c r="LDV1935" s="1"/>
      <c r="LDW1935" s="1"/>
      <c r="LDX1935" s="1"/>
      <c r="LDY1935" s="1"/>
      <c r="LDZ1935" s="1"/>
      <c r="LEA1935" s="1"/>
      <c r="LEB1935" s="1"/>
      <c r="LEC1935" s="1"/>
      <c r="LED1935" s="1"/>
      <c r="LEE1935" s="1"/>
      <c r="LEF1935" s="1"/>
      <c r="LEG1935" s="1"/>
      <c r="LEH1935" s="1"/>
      <c r="LEI1935" s="1"/>
      <c r="LEJ1935" s="1"/>
      <c r="LEK1935" s="1"/>
      <c r="LEL1935" s="1"/>
      <c r="LEM1935" s="1"/>
      <c r="LEN1935" s="1"/>
      <c r="LEO1935" s="1"/>
      <c r="LEP1935" s="1"/>
      <c r="LEQ1935" s="1"/>
      <c r="LER1935" s="1"/>
      <c r="LES1935" s="1"/>
      <c r="LET1935" s="1"/>
      <c r="LEU1935" s="1"/>
      <c r="LEV1935" s="1"/>
      <c r="LEW1935" s="1"/>
      <c r="LEX1935" s="1"/>
      <c r="LEY1935" s="1"/>
      <c r="LEZ1935" s="1"/>
      <c r="LFA1935" s="1"/>
      <c r="LFB1935" s="1"/>
      <c r="LFC1935" s="1"/>
      <c r="LFD1935" s="1"/>
      <c r="LFE1935" s="1"/>
      <c r="LFF1935" s="1"/>
      <c r="LFG1935" s="1"/>
      <c r="LFH1935" s="1"/>
      <c r="LFI1935" s="1"/>
      <c r="LFJ1935" s="1"/>
      <c r="LFK1935" s="1"/>
      <c r="LFL1935" s="1"/>
      <c r="LFM1935" s="1"/>
      <c r="LFN1935" s="1"/>
      <c r="LFO1935" s="1"/>
      <c r="LFP1935" s="1"/>
      <c r="LFQ1935" s="1"/>
      <c r="LFR1935" s="1"/>
      <c r="LFS1935" s="1"/>
      <c r="LFT1935" s="1"/>
      <c r="LFU1935" s="1"/>
      <c r="LFV1935" s="1"/>
      <c r="LFW1935" s="1"/>
      <c r="LFX1935" s="1"/>
      <c r="LFY1935" s="1"/>
      <c r="LFZ1935" s="1"/>
      <c r="LGA1935" s="1"/>
      <c r="LGB1935" s="1"/>
      <c r="LGC1935" s="1"/>
      <c r="LGD1935" s="1"/>
      <c r="LGE1935" s="1"/>
      <c r="LGF1935" s="1"/>
      <c r="LGG1935" s="1"/>
      <c r="LGH1935" s="1"/>
      <c r="LGI1935" s="1"/>
      <c r="LGJ1935" s="1"/>
      <c r="LGK1935" s="1"/>
      <c r="LGL1935" s="1"/>
      <c r="LGM1935" s="1"/>
      <c r="LGN1935" s="1"/>
      <c r="LGO1935" s="1"/>
      <c r="LGP1935" s="1"/>
      <c r="LGQ1935" s="1"/>
      <c r="LGR1935" s="1"/>
      <c r="LGS1935" s="1"/>
      <c r="LGT1935" s="1"/>
      <c r="LGU1935" s="1"/>
      <c r="LGV1935" s="1"/>
      <c r="LGW1935" s="1"/>
      <c r="LGX1935" s="1"/>
      <c r="LGY1935" s="1"/>
      <c r="LGZ1935" s="1"/>
      <c r="LHA1935" s="1"/>
      <c r="LHB1935" s="1"/>
      <c r="LHC1935" s="1"/>
      <c r="LHD1935" s="1"/>
      <c r="LHE1935" s="1"/>
      <c r="LHF1935" s="1"/>
      <c r="LHG1935" s="1"/>
      <c r="LHH1935" s="1"/>
      <c r="LHI1935" s="1"/>
      <c r="LHJ1935" s="1"/>
      <c r="LHK1935" s="1"/>
      <c r="LHL1935" s="1"/>
      <c r="LHM1935" s="1"/>
      <c r="LHN1935" s="1"/>
      <c r="LHO1935" s="1"/>
      <c r="LHP1935" s="1"/>
      <c r="LHQ1935" s="1"/>
      <c r="LHR1935" s="1"/>
      <c r="LHS1935" s="1"/>
      <c r="LHT1935" s="1"/>
      <c r="LHU1935" s="1"/>
      <c r="LHV1935" s="1"/>
      <c r="LHW1935" s="1"/>
      <c r="LHX1935" s="1"/>
      <c r="LHY1935" s="1"/>
      <c r="LHZ1935" s="1"/>
      <c r="LIA1935" s="1"/>
      <c r="LIB1935" s="1"/>
      <c r="LIC1935" s="1"/>
      <c r="LID1935" s="1"/>
      <c r="LIE1935" s="1"/>
      <c r="LIF1935" s="1"/>
      <c r="LIG1935" s="1"/>
      <c r="LIH1935" s="1"/>
      <c r="LII1935" s="1"/>
      <c r="LIJ1935" s="1"/>
      <c r="LIK1935" s="1"/>
      <c r="LIL1935" s="1"/>
      <c r="LIM1935" s="1"/>
      <c r="LIN1935" s="1"/>
      <c r="LIO1935" s="1"/>
      <c r="LIP1935" s="1"/>
      <c r="LIQ1935" s="1"/>
      <c r="LIR1935" s="1"/>
      <c r="LIS1935" s="1"/>
      <c r="LIT1935" s="1"/>
      <c r="LIU1935" s="1"/>
      <c r="LIV1935" s="1"/>
      <c r="LIW1935" s="1"/>
      <c r="LIX1935" s="1"/>
      <c r="LIY1935" s="1"/>
      <c r="LIZ1935" s="1"/>
      <c r="LJA1935" s="1"/>
      <c r="LJB1935" s="1"/>
      <c r="LJC1935" s="1"/>
      <c r="LJD1935" s="1"/>
      <c r="LJE1935" s="1"/>
      <c r="LJF1935" s="1"/>
      <c r="LJG1935" s="1"/>
      <c r="LJH1935" s="1"/>
      <c r="LJI1935" s="1"/>
      <c r="LJJ1935" s="1"/>
      <c r="LJK1935" s="1"/>
      <c r="LJL1935" s="1"/>
      <c r="LJM1935" s="1"/>
      <c r="LJN1935" s="1"/>
      <c r="LJO1935" s="1"/>
      <c r="LJP1935" s="1"/>
      <c r="LJQ1935" s="1"/>
      <c r="LJR1935" s="1"/>
      <c r="LJS1935" s="1"/>
      <c r="LJT1935" s="1"/>
      <c r="LJU1935" s="1"/>
      <c r="LJV1935" s="1"/>
      <c r="LJW1935" s="1"/>
      <c r="LJX1935" s="1"/>
      <c r="LJY1935" s="1"/>
      <c r="LJZ1935" s="1"/>
      <c r="LKA1935" s="1"/>
      <c r="LKB1935" s="1"/>
      <c r="LKC1935" s="1"/>
      <c r="LKD1935" s="1"/>
      <c r="LKE1935" s="1"/>
      <c r="LKF1935" s="1"/>
      <c r="LKG1935" s="1"/>
      <c r="LKH1935" s="1"/>
      <c r="LKI1935" s="1"/>
      <c r="LKJ1935" s="1"/>
      <c r="LKK1935" s="1"/>
      <c r="LKL1935" s="1"/>
      <c r="LKM1935" s="1"/>
      <c r="LKN1935" s="1"/>
      <c r="LKO1935" s="1"/>
      <c r="LKP1935" s="1"/>
      <c r="LKQ1935" s="1"/>
      <c r="LKR1935" s="1"/>
      <c r="LKS1935" s="1"/>
      <c r="LKT1935" s="1"/>
      <c r="LKU1935" s="1"/>
      <c r="LKV1935" s="1"/>
      <c r="LKW1935" s="1"/>
      <c r="LKX1935" s="1"/>
      <c r="LKY1935" s="1"/>
      <c r="LKZ1935" s="1"/>
      <c r="LLA1935" s="1"/>
      <c r="LLB1935" s="1"/>
      <c r="LLC1935" s="1"/>
      <c r="LLD1935" s="1"/>
      <c r="LLE1935" s="1"/>
      <c r="LLF1935" s="1"/>
      <c r="LLG1935" s="1"/>
      <c r="LLH1935" s="1"/>
      <c r="LLI1935" s="1"/>
      <c r="LLJ1935" s="1"/>
      <c r="LLK1935" s="1"/>
      <c r="LLL1935" s="1"/>
      <c r="LLM1935" s="1"/>
      <c r="LLN1935" s="1"/>
      <c r="LLO1935" s="1"/>
      <c r="LLP1935" s="1"/>
      <c r="LLQ1935" s="1"/>
      <c r="LLR1935" s="1"/>
      <c r="LLS1935" s="1"/>
      <c r="LLT1935" s="1"/>
      <c r="LLU1935" s="1"/>
      <c r="LLV1935" s="1"/>
      <c r="LLW1935" s="1"/>
      <c r="LLX1935" s="1"/>
      <c r="LLY1935" s="1"/>
      <c r="LLZ1935" s="1"/>
      <c r="LMA1935" s="1"/>
      <c r="LMB1935" s="1"/>
      <c r="LMC1935" s="1"/>
      <c r="LMD1935" s="1"/>
      <c r="LME1935" s="1"/>
      <c r="LMF1935" s="1"/>
      <c r="LMG1935" s="1"/>
      <c r="LMH1935" s="1"/>
      <c r="LMI1935" s="1"/>
      <c r="LMJ1935" s="1"/>
      <c r="LMK1935" s="1"/>
      <c r="LML1935" s="1"/>
      <c r="LMM1935" s="1"/>
      <c r="LMN1935" s="1"/>
      <c r="LMO1935" s="1"/>
      <c r="LMP1935" s="1"/>
      <c r="LMQ1935" s="1"/>
      <c r="LMR1935" s="1"/>
      <c r="LMS1935" s="1"/>
      <c r="LMT1935" s="1"/>
      <c r="LMU1935" s="1"/>
      <c r="LMV1935" s="1"/>
      <c r="LMW1935" s="1"/>
      <c r="LMX1935" s="1"/>
      <c r="LMY1935" s="1"/>
      <c r="LMZ1935" s="1"/>
      <c r="LNA1935" s="1"/>
      <c r="LNB1935" s="1"/>
      <c r="LNC1935" s="1"/>
      <c r="LND1935" s="1"/>
      <c r="LNE1935" s="1"/>
      <c r="LNF1935" s="1"/>
      <c r="LNG1935" s="1"/>
      <c r="LNH1935" s="1"/>
      <c r="LNI1935" s="1"/>
      <c r="LNJ1935" s="1"/>
      <c r="LNK1935" s="1"/>
      <c r="LNL1935" s="1"/>
      <c r="LNM1935" s="1"/>
      <c r="LNN1935" s="1"/>
      <c r="LNO1935" s="1"/>
      <c r="LNP1935" s="1"/>
      <c r="LNQ1935" s="1"/>
      <c r="LNR1935" s="1"/>
      <c r="LNS1935" s="1"/>
      <c r="LNT1935" s="1"/>
      <c r="LNU1935" s="1"/>
      <c r="LNV1935" s="1"/>
      <c r="LNW1935" s="1"/>
      <c r="LNX1935" s="1"/>
      <c r="LNY1935" s="1"/>
      <c r="LNZ1935" s="1"/>
      <c r="LOA1935" s="1"/>
      <c r="LOB1935" s="1"/>
      <c r="LOC1935" s="1"/>
      <c r="LOD1935" s="1"/>
      <c r="LOE1935" s="1"/>
      <c r="LOF1935" s="1"/>
      <c r="LOG1935" s="1"/>
      <c r="LOH1935" s="1"/>
      <c r="LOI1935" s="1"/>
      <c r="LOJ1935" s="1"/>
      <c r="LOK1935" s="1"/>
      <c r="LOL1935" s="1"/>
      <c r="LOM1935" s="1"/>
      <c r="LON1935" s="1"/>
      <c r="LOO1935" s="1"/>
      <c r="LOP1935" s="1"/>
      <c r="LOQ1935" s="1"/>
      <c r="LOR1935" s="1"/>
      <c r="LOS1935" s="1"/>
      <c r="LOT1935" s="1"/>
      <c r="LOU1935" s="1"/>
      <c r="LOV1935" s="1"/>
      <c r="LOW1935" s="1"/>
      <c r="LOX1935" s="1"/>
      <c r="LOY1935" s="1"/>
      <c r="LOZ1935" s="1"/>
      <c r="LPA1935" s="1"/>
      <c r="LPB1935" s="1"/>
      <c r="LPC1935" s="1"/>
      <c r="LPD1935" s="1"/>
      <c r="LPE1935" s="1"/>
      <c r="LPF1935" s="1"/>
      <c r="LPG1935" s="1"/>
      <c r="LPH1935" s="1"/>
      <c r="LPI1935" s="1"/>
      <c r="LPJ1935" s="1"/>
      <c r="LPK1935" s="1"/>
      <c r="LPL1935" s="1"/>
      <c r="LPM1935" s="1"/>
      <c r="LPN1935" s="1"/>
      <c r="LPO1935" s="1"/>
      <c r="LPP1935" s="1"/>
      <c r="LPQ1935" s="1"/>
      <c r="LPR1935" s="1"/>
      <c r="LPS1935" s="1"/>
      <c r="LPT1935" s="1"/>
      <c r="LPU1935" s="1"/>
      <c r="LPV1935" s="1"/>
      <c r="LPW1935" s="1"/>
      <c r="LPX1935" s="1"/>
      <c r="LPY1935" s="1"/>
      <c r="LPZ1935" s="1"/>
      <c r="LQA1935" s="1"/>
      <c r="LQB1935" s="1"/>
      <c r="LQC1935" s="1"/>
      <c r="LQD1935" s="1"/>
      <c r="LQE1935" s="1"/>
      <c r="LQF1935" s="1"/>
      <c r="LQG1935" s="1"/>
      <c r="LQH1935" s="1"/>
      <c r="LQI1935" s="1"/>
      <c r="LQJ1935" s="1"/>
      <c r="LQK1935" s="1"/>
      <c r="LQL1935" s="1"/>
      <c r="LQM1935" s="1"/>
      <c r="LQN1935" s="1"/>
      <c r="LQO1935" s="1"/>
      <c r="LQP1935" s="1"/>
      <c r="LQQ1935" s="1"/>
      <c r="LQR1935" s="1"/>
      <c r="LQS1935" s="1"/>
      <c r="LQT1935" s="1"/>
      <c r="LQU1935" s="1"/>
      <c r="LQV1935" s="1"/>
      <c r="LQW1935" s="1"/>
      <c r="LQX1935" s="1"/>
      <c r="LQY1935" s="1"/>
      <c r="LQZ1935" s="1"/>
      <c r="LRA1935" s="1"/>
      <c r="LRB1935" s="1"/>
      <c r="LRC1935" s="1"/>
      <c r="LRD1935" s="1"/>
      <c r="LRE1935" s="1"/>
      <c r="LRF1935" s="1"/>
      <c r="LRG1935" s="1"/>
      <c r="LRH1935" s="1"/>
      <c r="LRI1935" s="1"/>
      <c r="LRJ1935" s="1"/>
      <c r="LRK1935" s="1"/>
      <c r="LRL1935" s="1"/>
      <c r="LRM1935" s="1"/>
      <c r="LRN1935" s="1"/>
      <c r="LRO1935" s="1"/>
      <c r="LRP1935" s="1"/>
      <c r="LRQ1935" s="1"/>
      <c r="LRR1935" s="1"/>
      <c r="LRS1935" s="1"/>
      <c r="LRT1935" s="1"/>
      <c r="LRU1935" s="1"/>
      <c r="LRV1935" s="1"/>
      <c r="LRW1935" s="1"/>
      <c r="LRX1935" s="1"/>
      <c r="LRY1935" s="1"/>
      <c r="LRZ1935" s="1"/>
      <c r="LSA1935" s="1"/>
      <c r="LSB1935" s="1"/>
      <c r="LSC1935" s="1"/>
      <c r="LSD1935" s="1"/>
      <c r="LSE1935" s="1"/>
      <c r="LSF1935" s="1"/>
      <c r="LSG1935" s="1"/>
      <c r="LSH1935" s="1"/>
      <c r="LSI1935" s="1"/>
      <c r="LSJ1935" s="1"/>
      <c r="LSK1935" s="1"/>
      <c r="LSL1935" s="1"/>
      <c r="LSM1935" s="1"/>
      <c r="LSN1935" s="1"/>
      <c r="LSO1935" s="1"/>
      <c r="LSP1935" s="1"/>
      <c r="LSQ1935" s="1"/>
      <c r="LSR1935" s="1"/>
      <c r="LSS1935" s="1"/>
      <c r="LST1935" s="1"/>
      <c r="LSU1935" s="1"/>
      <c r="LSV1935" s="1"/>
      <c r="LSW1935" s="1"/>
      <c r="LSX1935" s="1"/>
      <c r="LSY1935" s="1"/>
      <c r="LSZ1935" s="1"/>
      <c r="LTA1935" s="1"/>
      <c r="LTB1935" s="1"/>
      <c r="LTC1935" s="1"/>
      <c r="LTD1935" s="1"/>
      <c r="LTE1935" s="1"/>
      <c r="LTF1935" s="1"/>
      <c r="LTG1935" s="1"/>
      <c r="LTH1935" s="1"/>
      <c r="LTI1935" s="1"/>
      <c r="LTJ1935" s="1"/>
      <c r="LTK1935" s="1"/>
      <c r="LTL1935" s="1"/>
      <c r="LTM1935" s="1"/>
      <c r="LTN1935" s="1"/>
      <c r="LTO1935" s="1"/>
      <c r="LTP1935" s="1"/>
      <c r="LTQ1935" s="1"/>
      <c r="LTR1935" s="1"/>
      <c r="LTS1935" s="1"/>
      <c r="LTT1935" s="1"/>
      <c r="LTU1935" s="1"/>
      <c r="LTV1935" s="1"/>
      <c r="LTW1935" s="1"/>
      <c r="LTX1935" s="1"/>
      <c r="LTY1935" s="1"/>
      <c r="LTZ1935" s="1"/>
      <c r="LUA1935" s="1"/>
      <c r="LUB1935" s="1"/>
      <c r="LUC1935" s="1"/>
      <c r="LUD1935" s="1"/>
      <c r="LUE1935" s="1"/>
      <c r="LUF1935" s="1"/>
      <c r="LUG1935" s="1"/>
      <c r="LUH1935" s="1"/>
      <c r="LUI1935" s="1"/>
      <c r="LUJ1935" s="1"/>
      <c r="LUK1935" s="1"/>
      <c r="LUL1935" s="1"/>
      <c r="LUM1935" s="1"/>
      <c r="LUN1935" s="1"/>
      <c r="LUO1935" s="1"/>
      <c r="LUP1935" s="1"/>
      <c r="LUQ1935" s="1"/>
      <c r="LUR1935" s="1"/>
      <c r="LUS1935" s="1"/>
      <c r="LUT1935" s="1"/>
      <c r="LUU1935" s="1"/>
      <c r="LUV1935" s="1"/>
      <c r="LUW1935" s="1"/>
      <c r="LUX1935" s="1"/>
      <c r="LUY1935" s="1"/>
      <c r="LUZ1935" s="1"/>
      <c r="LVA1935" s="1"/>
      <c r="LVB1935" s="1"/>
      <c r="LVC1935" s="1"/>
      <c r="LVD1935" s="1"/>
      <c r="LVE1935" s="1"/>
      <c r="LVF1935" s="1"/>
      <c r="LVG1935" s="1"/>
      <c r="LVH1935" s="1"/>
      <c r="LVI1935" s="1"/>
      <c r="LVJ1935" s="1"/>
      <c r="LVK1935" s="1"/>
      <c r="LVL1935" s="1"/>
      <c r="LVM1935" s="1"/>
      <c r="LVN1935" s="1"/>
      <c r="LVO1935" s="1"/>
      <c r="LVP1935" s="1"/>
      <c r="LVQ1935" s="1"/>
      <c r="LVR1935" s="1"/>
      <c r="LVS1935" s="1"/>
      <c r="LVT1935" s="1"/>
      <c r="LVU1935" s="1"/>
      <c r="LVV1935" s="1"/>
      <c r="LVW1935" s="1"/>
      <c r="LVX1935" s="1"/>
      <c r="LVY1935" s="1"/>
      <c r="LVZ1935" s="1"/>
      <c r="LWA1935" s="1"/>
      <c r="LWB1935" s="1"/>
      <c r="LWC1935" s="1"/>
      <c r="LWD1935" s="1"/>
      <c r="LWE1935" s="1"/>
      <c r="LWF1935" s="1"/>
      <c r="LWG1935" s="1"/>
      <c r="LWH1935" s="1"/>
      <c r="LWI1935" s="1"/>
      <c r="LWJ1935" s="1"/>
      <c r="LWK1935" s="1"/>
      <c r="LWL1935" s="1"/>
      <c r="LWM1935" s="1"/>
      <c r="LWN1935" s="1"/>
      <c r="LWO1935" s="1"/>
      <c r="LWP1935" s="1"/>
      <c r="LWQ1935" s="1"/>
      <c r="LWR1935" s="1"/>
      <c r="LWS1935" s="1"/>
      <c r="LWT1935" s="1"/>
      <c r="LWU1935" s="1"/>
      <c r="LWV1935" s="1"/>
      <c r="LWW1935" s="1"/>
      <c r="LWX1935" s="1"/>
      <c r="LWY1935" s="1"/>
      <c r="LWZ1935" s="1"/>
      <c r="LXA1935" s="1"/>
      <c r="LXB1935" s="1"/>
      <c r="LXC1935" s="1"/>
      <c r="LXD1935" s="1"/>
      <c r="LXE1935" s="1"/>
      <c r="LXF1935" s="1"/>
      <c r="LXG1935" s="1"/>
      <c r="LXH1935" s="1"/>
      <c r="LXI1935" s="1"/>
      <c r="LXJ1935" s="1"/>
      <c r="LXK1935" s="1"/>
      <c r="LXL1935" s="1"/>
      <c r="LXM1935" s="1"/>
      <c r="LXN1935" s="1"/>
      <c r="LXO1935" s="1"/>
      <c r="LXP1935" s="1"/>
      <c r="LXQ1935" s="1"/>
      <c r="LXR1935" s="1"/>
      <c r="LXS1935" s="1"/>
      <c r="LXT1935" s="1"/>
      <c r="LXU1935" s="1"/>
      <c r="LXV1935" s="1"/>
      <c r="LXW1935" s="1"/>
      <c r="LXX1935" s="1"/>
      <c r="LXY1935" s="1"/>
      <c r="LXZ1935" s="1"/>
      <c r="LYA1935" s="1"/>
      <c r="LYB1935" s="1"/>
      <c r="LYC1935" s="1"/>
      <c r="LYD1935" s="1"/>
      <c r="LYE1935" s="1"/>
      <c r="LYF1935" s="1"/>
      <c r="LYG1935" s="1"/>
      <c r="LYH1935" s="1"/>
      <c r="LYI1935" s="1"/>
      <c r="LYJ1935" s="1"/>
      <c r="LYK1935" s="1"/>
      <c r="LYL1935" s="1"/>
      <c r="LYM1935" s="1"/>
      <c r="LYN1935" s="1"/>
      <c r="LYO1935" s="1"/>
      <c r="LYP1935" s="1"/>
      <c r="LYQ1935" s="1"/>
      <c r="LYR1935" s="1"/>
      <c r="LYS1935" s="1"/>
      <c r="LYT1935" s="1"/>
      <c r="LYU1935" s="1"/>
      <c r="LYV1935" s="1"/>
      <c r="LYW1935" s="1"/>
      <c r="LYX1935" s="1"/>
      <c r="LYY1935" s="1"/>
      <c r="LYZ1935" s="1"/>
      <c r="LZA1935" s="1"/>
      <c r="LZB1935" s="1"/>
      <c r="LZC1935" s="1"/>
      <c r="LZD1935" s="1"/>
      <c r="LZE1935" s="1"/>
      <c r="LZF1935" s="1"/>
      <c r="LZG1935" s="1"/>
      <c r="LZH1935" s="1"/>
      <c r="LZI1935" s="1"/>
      <c r="LZJ1935" s="1"/>
      <c r="LZK1935" s="1"/>
      <c r="LZL1935" s="1"/>
      <c r="LZM1935" s="1"/>
      <c r="LZN1935" s="1"/>
      <c r="LZO1935" s="1"/>
      <c r="LZP1935" s="1"/>
      <c r="LZQ1935" s="1"/>
      <c r="LZR1935" s="1"/>
      <c r="LZS1935" s="1"/>
      <c r="LZT1935" s="1"/>
      <c r="LZU1935" s="1"/>
      <c r="LZV1935" s="1"/>
      <c r="LZW1935" s="1"/>
      <c r="LZX1935" s="1"/>
      <c r="LZY1935" s="1"/>
      <c r="LZZ1935" s="1"/>
      <c r="MAA1935" s="1"/>
      <c r="MAB1935" s="1"/>
      <c r="MAC1935" s="1"/>
      <c r="MAD1935" s="1"/>
      <c r="MAE1935" s="1"/>
      <c r="MAF1935" s="1"/>
      <c r="MAG1935" s="1"/>
      <c r="MAH1935" s="1"/>
      <c r="MAI1935" s="1"/>
      <c r="MAJ1935" s="1"/>
      <c r="MAK1935" s="1"/>
      <c r="MAL1935" s="1"/>
      <c r="MAM1935" s="1"/>
      <c r="MAN1935" s="1"/>
      <c r="MAO1935" s="1"/>
      <c r="MAP1935" s="1"/>
      <c r="MAQ1935" s="1"/>
      <c r="MAR1935" s="1"/>
      <c r="MAS1935" s="1"/>
      <c r="MAT1935" s="1"/>
      <c r="MAU1935" s="1"/>
      <c r="MAV1935" s="1"/>
      <c r="MAW1935" s="1"/>
      <c r="MAX1935" s="1"/>
      <c r="MAY1935" s="1"/>
      <c r="MAZ1935" s="1"/>
      <c r="MBA1935" s="1"/>
      <c r="MBB1935" s="1"/>
      <c r="MBC1935" s="1"/>
      <c r="MBD1935" s="1"/>
      <c r="MBE1935" s="1"/>
      <c r="MBF1935" s="1"/>
      <c r="MBG1935" s="1"/>
      <c r="MBH1935" s="1"/>
      <c r="MBI1935" s="1"/>
      <c r="MBJ1935" s="1"/>
      <c r="MBK1935" s="1"/>
      <c r="MBL1935" s="1"/>
      <c r="MBM1935" s="1"/>
      <c r="MBN1935" s="1"/>
      <c r="MBO1935" s="1"/>
      <c r="MBP1935" s="1"/>
      <c r="MBQ1935" s="1"/>
      <c r="MBR1935" s="1"/>
      <c r="MBS1935" s="1"/>
      <c r="MBT1935" s="1"/>
      <c r="MBU1935" s="1"/>
      <c r="MBV1935" s="1"/>
      <c r="MBW1935" s="1"/>
      <c r="MBX1935" s="1"/>
      <c r="MBY1935" s="1"/>
      <c r="MBZ1935" s="1"/>
      <c r="MCA1935" s="1"/>
      <c r="MCB1935" s="1"/>
      <c r="MCC1935" s="1"/>
      <c r="MCD1935" s="1"/>
      <c r="MCE1935" s="1"/>
      <c r="MCF1935" s="1"/>
      <c r="MCG1935" s="1"/>
      <c r="MCH1935" s="1"/>
      <c r="MCI1935" s="1"/>
      <c r="MCJ1935" s="1"/>
      <c r="MCK1935" s="1"/>
      <c r="MCL1935" s="1"/>
      <c r="MCM1935" s="1"/>
      <c r="MCN1935" s="1"/>
      <c r="MCO1935" s="1"/>
      <c r="MCP1935" s="1"/>
      <c r="MCQ1935" s="1"/>
      <c r="MCR1935" s="1"/>
      <c r="MCS1935" s="1"/>
      <c r="MCT1935" s="1"/>
      <c r="MCU1935" s="1"/>
      <c r="MCV1935" s="1"/>
      <c r="MCW1935" s="1"/>
      <c r="MCX1935" s="1"/>
      <c r="MCY1935" s="1"/>
      <c r="MCZ1935" s="1"/>
      <c r="MDA1935" s="1"/>
      <c r="MDB1935" s="1"/>
      <c r="MDC1935" s="1"/>
      <c r="MDD1935" s="1"/>
      <c r="MDE1935" s="1"/>
      <c r="MDF1935" s="1"/>
      <c r="MDG1935" s="1"/>
      <c r="MDH1935" s="1"/>
      <c r="MDI1935" s="1"/>
      <c r="MDJ1935" s="1"/>
      <c r="MDK1935" s="1"/>
      <c r="MDL1935" s="1"/>
      <c r="MDM1935" s="1"/>
      <c r="MDN1935" s="1"/>
      <c r="MDO1935" s="1"/>
      <c r="MDP1935" s="1"/>
      <c r="MDQ1935" s="1"/>
      <c r="MDR1935" s="1"/>
      <c r="MDS1935" s="1"/>
      <c r="MDT1935" s="1"/>
      <c r="MDU1935" s="1"/>
      <c r="MDV1935" s="1"/>
      <c r="MDW1935" s="1"/>
      <c r="MDX1935" s="1"/>
      <c r="MDY1935" s="1"/>
      <c r="MDZ1935" s="1"/>
      <c r="MEA1935" s="1"/>
      <c r="MEB1935" s="1"/>
      <c r="MEC1935" s="1"/>
      <c r="MED1935" s="1"/>
      <c r="MEE1935" s="1"/>
      <c r="MEF1935" s="1"/>
      <c r="MEG1935" s="1"/>
      <c r="MEH1935" s="1"/>
      <c r="MEI1935" s="1"/>
      <c r="MEJ1935" s="1"/>
      <c r="MEK1935" s="1"/>
      <c r="MEL1935" s="1"/>
      <c r="MEM1935" s="1"/>
      <c r="MEN1935" s="1"/>
      <c r="MEO1935" s="1"/>
      <c r="MEP1935" s="1"/>
      <c r="MEQ1935" s="1"/>
      <c r="MER1935" s="1"/>
      <c r="MES1935" s="1"/>
      <c r="MET1935" s="1"/>
      <c r="MEU1935" s="1"/>
      <c r="MEV1935" s="1"/>
      <c r="MEW1935" s="1"/>
      <c r="MEX1935" s="1"/>
      <c r="MEY1935" s="1"/>
      <c r="MEZ1935" s="1"/>
      <c r="MFA1935" s="1"/>
      <c r="MFB1935" s="1"/>
      <c r="MFC1935" s="1"/>
      <c r="MFD1935" s="1"/>
      <c r="MFE1935" s="1"/>
      <c r="MFF1935" s="1"/>
      <c r="MFG1935" s="1"/>
      <c r="MFH1935" s="1"/>
      <c r="MFI1935" s="1"/>
      <c r="MFJ1935" s="1"/>
      <c r="MFK1935" s="1"/>
      <c r="MFL1935" s="1"/>
      <c r="MFM1935" s="1"/>
      <c r="MFN1935" s="1"/>
      <c r="MFO1935" s="1"/>
      <c r="MFP1935" s="1"/>
      <c r="MFQ1935" s="1"/>
      <c r="MFR1935" s="1"/>
      <c r="MFS1935" s="1"/>
      <c r="MFT1935" s="1"/>
      <c r="MFU1935" s="1"/>
      <c r="MFV1935" s="1"/>
      <c r="MFW1935" s="1"/>
      <c r="MFX1935" s="1"/>
      <c r="MFY1935" s="1"/>
      <c r="MFZ1935" s="1"/>
      <c r="MGA1935" s="1"/>
      <c r="MGB1935" s="1"/>
      <c r="MGC1935" s="1"/>
      <c r="MGD1935" s="1"/>
      <c r="MGE1935" s="1"/>
      <c r="MGF1935" s="1"/>
      <c r="MGG1935" s="1"/>
      <c r="MGH1935" s="1"/>
      <c r="MGI1935" s="1"/>
      <c r="MGJ1935" s="1"/>
      <c r="MGK1935" s="1"/>
      <c r="MGL1935" s="1"/>
      <c r="MGM1935" s="1"/>
      <c r="MGN1935" s="1"/>
      <c r="MGO1935" s="1"/>
      <c r="MGP1935" s="1"/>
      <c r="MGQ1935" s="1"/>
      <c r="MGR1935" s="1"/>
      <c r="MGS1935" s="1"/>
      <c r="MGT1935" s="1"/>
      <c r="MGU1935" s="1"/>
      <c r="MGV1935" s="1"/>
      <c r="MGW1935" s="1"/>
      <c r="MGX1935" s="1"/>
      <c r="MGY1935" s="1"/>
      <c r="MGZ1935" s="1"/>
      <c r="MHA1935" s="1"/>
      <c r="MHB1935" s="1"/>
      <c r="MHC1935" s="1"/>
      <c r="MHD1935" s="1"/>
      <c r="MHE1935" s="1"/>
      <c r="MHF1935" s="1"/>
      <c r="MHG1935" s="1"/>
      <c r="MHH1935" s="1"/>
      <c r="MHI1935" s="1"/>
      <c r="MHJ1935" s="1"/>
      <c r="MHK1935" s="1"/>
      <c r="MHL1935" s="1"/>
      <c r="MHM1935" s="1"/>
      <c r="MHN1935" s="1"/>
      <c r="MHO1935" s="1"/>
      <c r="MHP1935" s="1"/>
      <c r="MHQ1935" s="1"/>
      <c r="MHR1935" s="1"/>
      <c r="MHS1935" s="1"/>
      <c r="MHT1935" s="1"/>
      <c r="MHU1935" s="1"/>
      <c r="MHV1935" s="1"/>
      <c r="MHW1935" s="1"/>
      <c r="MHX1935" s="1"/>
      <c r="MHY1935" s="1"/>
      <c r="MHZ1935" s="1"/>
      <c r="MIA1935" s="1"/>
      <c r="MIB1935" s="1"/>
      <c r="MIC1935" s="1"/>
      <c r="MID1935" s="1"/>
      <c r="MIE1935" s="1"/>
      <c r="MIF1935" s="1"/>
      <c r="MIG1935" s="1"/>
      <c r="MIH1935" s="1"/>
      <c r="MII1935" s="1"/>
      <c r="MIJ1935" s="1"/>
      <c r="MIK1935" s="1"/>
      <c r="MIL1935" s="1"/>
      <c r="MIM1935" s="1"/>
      <c r="MIN1935" s="1"/>
      <c r="MIO1935" s="1"/>
      <c r="MIP1935" s="1"/>
      <c r="MIQ1935" s="1"/>
      <c r="MIR1935" s="1"/>
      <c r="MIS1935" s="1"/>
      <c r="MIT1935" s="1"/>
      <c r="MIU1935" s="1"/>
      <c r="MIV1935" s="1"/>
      <c r="MIW1935" s="1"/>
      <c r="MIX1935" s="1"/>
      <c r="MIY1935" s="1"/>
      <c r="MIZ1935" s="1"/>
      <c r="MJA1935" s="1"/>
      <c r="MJB1935" s="1"/>
      <c r="MJC1935" s="1"/>
      <c r="MJD1935" s="1"/>
      <c r="MJE1935" s="1"/>
      <c r="MJF1935" s="1"/>
      <c r="MJG1935" s="1"/>
      <c r="MJH1935" s="1"/>
      <c r="MJI1935" s="1"/>
      <c r="MJJ1935" s="1"/>
      <c r="MJK1935" s="1"/>
      <c r="MJL1935" s="1"/>
      <c r="MJM1935" s="1"/>
      <c r="MJN1935" s="1"/>
      <c r="MJO1935" s="1"/>
      <c r="MJP1935" s="1"/>
      <c r="MJQ1935" s="1"/>
      <c r="MJR1935" s="1"/>
      <c r="MJS1935" s="1"/>
      <c r="MJT1935" s="1"/>
      <c r="MJU1935" s="1"/>
      <c r="MJV1935" s="1"/>
      <c r="MJW1935" s="1"/>
      <c r="MJX1935" s="1"/>
      <c r="MJY1935" s="1"/>
      <c r="MJZ1935" s="1"/>
      <c r="MKA1935" s="1"/>
      <c r="MKB1935" s="1"/>
      <c r="MKC1935" s="1"/>
      <c r="MKD1935" s="1"/>
      <c r="MKE1935" s="1"/>
      <c r="MKF1935" s="1"/>
      <c r="MKG1935" s="1"/>
      <c r="MKH1935" s="1"/>
      <c r="MKI1935" s="1"/>
      <c r="MKJ1935" s="1"/>
      <c r="MKK1935" s="1"/>
      <c r="MKL1935" s="1"/>
      <c r="MKM1935" s="1"/>
      <c r="MKN1935" s="1"/>
      <c r="MKO1935" s="1"/>
      <c r="MKP1935" s="1"/>
      <c r="MKQ1935" s="1"/>
      <c r="MKR1935" s="1"/>
      <c r="MKS1935" s="1"/>
      <c r="MKT1935" s="1"/>
      <c r="MKU1935" s="1"/>
      <c r="MKV1935" s="1"/>
      <c r="MKW1935" s="1"/>
      <c r="MKX1935" s="1"/>
      <c r="MKY1935" s="1"/>
      <c r="MKZ1935" s="1"/>
      <c r="MLA1935" s="1"/>
      <c r="MLB1935" s="1"/>
      <c r="MLC1935" s="1"/>
      <c r="MLD1935" s="1"/>
      <c r="MLE1935" s="1"/>
      <c r="MLF1935" s="1"/>
      <c r="MLG1935" s="1"/>
      <c r="MLH1935" s="1"/>
      <c r="MLI1935" s="1"/>
      <c r="MLJ1935" s="1"/>
      <c r="MLK1935" s="1"/>
      <c r="MLL1935" s="1"/>
      <c r="MLM1935" s="1"/>
      <c r="MLN1935" s="1"/>
      <c r="MLO1935" s="1"/>
      <c r="MLP1935" s="1"/>
      <c r="MLQ1935" s="1"/>
      <c r="MLR1935" s="1"/>
      <c r="MLS1935" s="1"/>
      <c r="MLT1935" s="1"/>
      <c r="MLU1935" s="1"/>
      <c r="MLV1935" s="1"/>
      <c r="MLW1935" s="1"/>
      <c r="MLX1935" s="1"/>
      <c r="MLY1935" s="1"/>
      <c r="MLZ1935" s="1"/>
      <c r="MMA1935" s="1"/>
      <c r="MMB1935" s="1"/>
      <c r="MMC1935" s="1"/>
      <c r="MMD1935" s="1"/>
      <c r="MME1935" s="1"/>
      <c r="MMF1935" s="1"/>
      <c r="MMG1935" s="1"/>
      <c r="MMH1935" s="1"/>
      <c r="MMI1935" s="1"/>
      <c r="MMJ1935" s="1"/>
      <c r="MMK1935" s="1"/>
      <c r="MML1935" s="1"/>
      <c r="MMM1935" s="1"/>
      <c r="MMN1935" s="1"/>
      <c r="MMO1935" s="1"/>
      <c r="MMP1935" s="1"/>
      <c r="MMQ1935" s="1"/>
      <c r="MMR1935" s="1"/>
      <c r="MMS1935" s="1"/>
      <c r="MMT1935" s="1"/>
      <c r="MMU1935" s="1"/>
      <c r="MMV1935" s="1"/>
      <c r="MMW1935" s="1"/>
      <c r="MMX1935" s="1"/>
      <c r="MMY1935" s="1"/>
      <c r="MMZ1935" s="1"/>
      <c r="MNA1935" s="1"/>
      <c r="MNB1935" s="1"/>
      <c r="MNC1935" s="1"/>
      <c r="MND1935" s="1"/>
      <c r="MNE1935" s="1"/>
      <c r="MNF1935" s="1"/>
      <c r="MNG1935" s="1"/>
      <c r="MNH1935" s="1"/>
      <c r="MNI1935" s="1"/>
      <c r="MNJ1935" s="1"/>
      <c r="MNK1935" s="1"/>
      <c r="MNL1935" s="1"/>
      <c r="MNM1935" s="1"/>
      <c r="MNN1935" s="1"/>
      <c r="MNO1935" s="1"/>
      <c r="MNP1935" s="1"/>
      <c r="MNQ1935" s="1"/>
      <c r="MNR1935" s="1"/>
      <c r="MNS1935" s="1"/>
      <c r="MNT1935" s="1"/>
      <c r="MNU1935" s="1"/>
      <c r="MNV1935" s="1"/>
      <c r="MNW1935" s="1"/>
      <c r="MNX1935" s="1"/>
      <c r="MNY1935" s="1"/>
      <c r="MNZ1935" s="1"/>
      <c r="MOA1935" s="1"/>
      <c r="MOB1935" s="1"/>
      <c r="MOC1935" s="1"/>
      <c r="MOD1935" s="1"/>
      <c r="MOE1935" s="1"/>
      <c r="MOF1935" s="1"/>
      <c r="MOG1935" s="1"/>
      <c r="MOH1935" s="1"/>
      <c r="MOI1935" s="1"/>
      <c r="MOJ1935" s="1"/>
      <c r="MOK1935" s="1"/>
      <c r="MOL1935" s="1"/>
      <c r="MOM1935" s="1"/>
      <c r="MON1935" s="1"/>
      <c r="MOO1935" s="1"/>
      <c r="MOP1935" s="1"/>
      <c r="MOQ1935" s="1"/>
      <c r="MOR1935" s="1"/>
      <c r="MOS1935" s="1"/>
      <c r="MOT1935" s="1"/>
      <c r="MOU1935" s="1"/>
      <c r="MOV1935" s="1"/>
      <c r="MOW1935" s="1"/>
      <c r="MOX1935" s="1"/>
      <c r="MOY1935" s="1"/>
      <c r="MOZ1935" s="1"/>
      <c r="MPA1935" s="1"/>
      <c r="MPB1935" s="1"/>
      <c r="MPC1935" s="1"/>
      <c r="MPD1935" s="1"/>
      <c r="MPE1935" s="1"/>
      <c r="MPF1935" s="1"/>
      <c r="MPG1935" s="1"/>
      <c r="MPH1935" s="1"/>
      <c r="MPI1935" s="1"/>
      <c r="MPJ1935" s="1"/>
      <c r="MPK1935" s="1"/>
      <c r="MPL1935" s="1"/>
      <c r="MPM1935" s="1"/>
      <c r="MPN1935" s="1"/>
      <c r="MPO1935" s="1"/>
      <c r="MPP1935" s="1"/>
      <c r="MPQ1935" s="1"/>
      <c r="MPR1935" s="1"/>
      <c r="MPS1935" s="1"/>
      <c r="MPT1935" s="1"/>
      <c r="MPU1935" s="1"/>
      <c r="MPV1935" s="1"/>
      <c r="MPW1935" s="1"/>
      <c r="MPX1935" s="1"/>
      <c r="MPY1935" s="1"/>
      <c r="MPZ1935" s="1"/>
      <c r="MQA1935" s="1"/>
      <c r="MQB1935" s="1"/>
      <c r="MQC1935" s="1"/>
      <c r="MQD1935" s="1"/>
      <c r="MQE1935" s="1"/>
      <c r="MQF1935" s="1"/>
      <c r="MQG1935" s="1"/>
      <c r="MQH1935" s="1"/>
      <c r="MQI1935" s="1"/>
      <c r="MQJ1935" s="1"/>
      <c r="MQK1935" s="1"/>
      <c r="MQL1935" s="1"/>
      <c r="MQM1935" s="1"/>
      <c r="MQN1935" s="1"/>
      <c r="MQO1935" s="1"/>
      <c r="MQP1935" s="1"/>
      <c r="MQQ1935" s="1"/>
      <c r="MQR1935" s="1"/>
      <c r="MQS1935" s="1"/>
      <c r="MQT1935" s="1"/>
      <c r="MQU1935" s="1"/>
      <c r="MQV1935" s="1"/>
      <c r="MQW1935" s="1"/>
      <c r="MQX1935" s="1"/>
      <c r="MQY1935" s="1"/>
      <c r="MQZ1935" s="1"/>
      <c r="MRA1935" s="1"/>
      <c r="MRB1935" s="1"/>
      <c r="MRC1935" s="1"/>
      <c r="MRD1935" s="1"/>
      <c r="MRE1935" s="1"/>
      <c r="MRF1935" s="1"/>
      <c r="MRG1935" s="1"/>
      <c r="MRH1935" s="1"/>
      <c r="MRI1935" s="1"/>
      <c r="MRJ1935" s="1"/>
      <c r="MRK1935" s="1"/>
      <c r="MRL1935" s="1"/>
      <c r="MRM1935" s="1"/>
      <c r="MRN1935" s="1"/>
      <c r="MRO1935" s="1"/>
      <c r="MRP1935" s="1"/>
      <c r="MRQ1935" s="1"/>
      <c r="MRR1935" s="1"/>
      <c r="MRS1935" s="1"/>
      <c r="MRT1935" s="1"/>
      <c r="MRU1935" s="1"/>
      <c r="MRV1935" s="1"/>
      <c r="MRW1935" s="1"/>
      <c r="MRX1935" s="1"/>
      <c r="MRY1935" s="1"/>
      <c r="MRZ1935" s="1"/>
      <c r="MSA1935" s="1"/>
      <c r="MSB1935" s="1"/>
      <c r="MSC1935" s="1"/>
      <c r="MSD1935" s="1"/>
      <c r="MSE1935" s="1"/>
      <c r="MSF1935" s="1"/>
      <c r="MSG1935" s="1"/>
      <c r="MSH1935" s="1"/>
      <c r="MSI1935" s="1"/>
      <c r="MSJ1935" s="1"/>
      <c r="MSK1935" s="1"/>
      <c r="MSL1935" s="1"/>
      <c r="MSM1935" s="1"/>
      <c r="MSN1935" s="1"/>
      <c r="MSO1935" s="1"/>
      <c r="MSP1935" s="1"/>
      <c r="MSQ1935" s="1"/>
      <c r="MSR1935" s="1"/>
      <c r="MSS1935" s="1"/>
      <c r="MST1935" s="1"/>
      <c r="MSU1935" s="1"/>
      <c r="MSV1935" s="1"/>
      <c r="MSW1935" s="1"/>
      <c r="MSX1935" s="1"/>
      <c r="MSY1935" s="1"/>
      <c r="MSZ1935" s="1"/>
      <c r="MTA1935" s="1"/>
      <c r="MTB1935" s="1"/>
      <c r="MTC1935" s="1"/>
      <c r="MTD1935" s="1"/>
      <c r="MTE1935" s="1"/>
      <c r="MTF1935" s="1"/>
      <c r="MTG1935" s="1"/>
      <c r="MTH1935" s="1"/>
      <c r="MTI1935" s="1"/>
      <c r="MTJ1935" s="1"/>
      <c r="MTK1935" s="1"/>
      <c r="MTL1935" s="1"/>
      <c r="MTM1935" s="1"/>
      <c r="MTN1935" s="1"/>
      <c r="MTO1935" s="1"/>
      <c r="MTP1935" s="1"/>
      <c r="MTQ1935" s="1"/>
      <c r="MTR1935" s="1"/>
      <c r="MTS1935" s="1"/>
      <c r="MTT1935" s="1"/>
      <c r="MTU1935" s="1"/>
      <c r="MTV1935" s="1"/>
      <c r="MTW1935" s="1"/>
      <c r="MTX1935" s="1"/>
      <c r="MTY1935" s="1"/>
      <c r="MTZ1935" s="1"/>
      <c r="MUA1935" s="1"/>
      <c r="MUB1935" s="1"/>
      <c r="MUC1935" s="1"/>
      <c r="MUD1935" s="1"/>
      <c r="MUE1935" s="1"/>
      <c r="MUF1935" s="1"/>
      <c r="MUG1935" s="1"/>
      <c r="MUH1935" s="1"/>
      <c r="MUI1935" s="1"/>
      <c r="MUJ1935" s="1"/>
      <c r="MUK1935" s="1"/>
      <c r="MUL1935" s="1"/>
      <c r="MUM1935" s="1"/>
      <c r="MUN1935" s="1"/>
      <c r="MUO1935" s="1"/>
      <c r="MUP1935" s="1"/>
      <c r="MUQ1935" s="1"/>
      <c r="MUR1935" s="1"/>
      <c r="MUS1935" s="1"/>
      <c r="MUT1935" s="1"/>
      <c r="MUU1935" s="1"/>
      <c r="MUV1935" s="1"/>
      <c r="MUW1935" s="1"/>
      <c r="MUX1935" s="1"/>
      <c r="MUY1935" s="1"/>
      <c r="MUZ1935" s="1"/>
      <c r="MVA1935" s="1"/>
      <c r="MVB1935" s="1"/>
      <c r="MVC1935" s="1"/>
      <c r="MVD1935" s="1"/>
      <c r="MVE1935" s="1"/>
      <c r="MVF1935" s="1"/>
      <c r="MVG1935" s="1"/>
      <c r="MVH1935" s="1"/>
      <c r="MVI1935" s="1"/>
      <c r="MVJ1935" s="1"/>
      <c r="MVK1935" s="1"/>
      <c r="MVL1935" s="1"/>
      <c r="MVM1935" s="1"/>
      <c r="MVN1935" s="1"/>
      <c r="MVO1935" s="1"/>
      <c r="MVP1935" s="1"/>
      <c r="MVQ1935" s="1"/>
      <c r="MVR1935" s="1"/>
      <c r="MVS1935" s="1"/>
      <c r="MVT1935" s="1"/>
      <c r="MVU1935" s="1"/>
      <c r="MVV1935" s="1"/>
      <c r="MVW1935" s="1"/>
      <c r="MVX1935" s="1"/>
      <c r="MVY1935" s="1"/>
      <c r="MVZ1935" s="1"/>
      <c r="MWA1935" s="1"/>
      <c r="MWB1935" s="1"/>
      <c r="MWC1935" s="1"/>
      <c r="MWD1935" s="1"/>
      <c r="MWE1935" s="1"/>
      <c r="MWF1935" s="1"/>
      <c r="MWG1935" s="1"/>
      <c r="MWH1935" s="1"/>
      <c r="MWI1935" s="1"/>
      <c r="MWJ1935" s="1"/>
      <c r="MWK1935" s="1"/>
      <c r="MWL1935" s="1"/>
      <c r="MWM1935" s="1"/>
      <c r="MWN1935" s="1"/>
      <c r="MWO1935" s="1"/>
      <c r="MWP1935" s="1"/>
      <c r="MWQ1935" s="1"/>
      <c r="MWR1935" s="1"/>
      <c r="MWS1935" s="1"/>
      <c r="MWT1935" s="1"/>
      <c r="MWU1935" s="1"/>
      <c r="MWV1935" s="1"/>
      <c r="MWW1935" s="1"/>
      <c r="MWX1935" s="1"/>
      <c r="MWY1935" s="1"/>
      <c r="MWZ1935" s="1"/>
      <c r="MXA1935" s="1"/>
      <c r="MXB1935" s="1"/>
      <c r="MXC1935" s="1"/>
      <c r="MXD1935" s="1"/>
      <c r="MXE1935" s="1"/>
      <c r="MXF1935" s="1"/>
      <c r="MXG1935" s="1"/>
      <c r="MXH1935" s="1"/>
      <c r="MXI1935" s="1"/>
      <c r="MXJ1935" s="1"/>
      <c r="MXK1935" s="1"/>
      <c r="MXL1935" s="1"/>
      <c r="MXM1935" s="1"/>
      <c r="MXN1935" s="1"/>
      <c r="MXO1935" s="1"/>
      <c r="MXP1935" s="1"/>
      <c r="MXQ1935" s="1"/>
      <c r="MXR1935" s="1"/>
      <c r="MXS1935" s="1"/>
      <c r="MXT1935" s="1"/>
      <c r="MXU1935" s="1"/>
      <c r="MXV1935" s="1"/>
      <c r="MXW1935" s="1"/>
      <c r="MXX1935" s="1"/>
      <c r="MXY1935" s="1"/>
      <c r="MXZ1935" s="1"/>
      <c r="MYA1935" s="1"/>
      <c r="MYB1935" s="1"/>
      <c r="MYC1935" s="1"/>
      <c r="MYD1935" s="1"/>
      <c r="MYE1935" s="1"/>
      <c r="MYF1935" s="1"/>
      <c r="MYG1935" s="1"/>
      <c r="MYH1935" s="1"/>
      <c r="MYI1935" s="1"/>
      <c r="MYJ1935" s="1"/>
      <c r="MYK1935" s="1"/>
      <c r="MYL1935" s="1"/>
      <c r="MYM1935" s="1"/>
      <c r="MYN1935" s="1"/>
      <c r="MYO1935" s="1"/>
      <c r="MYP1935" s="1"/>
      <c r="MYQ1935" s="1"/>
      <c r="MYR1935" s="1"/>
      <c r="MYS1935" s="1"/>
      <c r="MYT1935" s="1"/>
      <c r="MYU1935" s="1"/>
      <c r="MYV1935" s="1"/>
      <c r="MYW1935" s="1"/>
      <c r="MYX1935" s="1"/>
      <c r="MYY1935" s="1"/>
      <c r="MYZ1935" s="1"/>
      <c r="MZA1935" s="1"/>
      <c r="MZB1935" s="1"/>
      <c r="MZC1935" s="1"/>
      <c r="MZD1935" s="1"/>
      <c r="MZE1935" s="1"/>
      <c r="MZF1935" s="1"/>
      <c r="MZG1935" s="1"/>
      <c r="MZH1935" s="1"/>
      <c r="MZI1935" s="1"/>
      <c r="MZJ1935" s="1"/>
      <c r="MZK1935" s="1"/>
      <c r="MZL1935" s="1"/>
      <c r="MZM1935" s="1"/>
      <c r="MZN1935" s="1"/>
      <c r="MZO1935" s="1"/>
      <c r="MZP1935" s="1"/>
      <c r="MZQ1935" s="1"/>
      <c r="MZR1935" s="1"/>
      <c r="MZS1935" s="1"/>
      <c r="MZT1935" s="1"/>
      <c r="MZU1935" s="1"/>
      <c r="MZV1935" s="1"/>
      <c r="MZW1935" s="1"/>
      <c r="MZX1935" s="1"/>
      <c r="MZY1935" s="1"/>
      <c r="MZZ1935" s="1"/>
      <c r="NAA1935" s="1"/>
      <c r="NAB1935" s="1"/>
      <c r="NAC1935" s="1"/>
      <c r="NAD1935" s="1"/>
      <c r="NAE1935" s="1"/>
      <c r="NAF1935" s="1"/>
      <c r="NAG1935" s="1"/>
      <c r="NAH1935" s="1"/>
      <c r="NAI1935" s="1"/>
      <c r="NAJ1935" s="1"/>
      <c r="NAK1935" s="1"/>
      <c r="NAL1935" s="1"/>
      <c r="NAM1935" s="1"/>
      <c r="NAN1935" s="1"/>
      <c r="NAO1935" s="1"/>
      <c r="NAP1935" s="1"/>
      <c r="NAQ1935" s="1"/>
      <c r="NAR1935" s="1"/>
      <c r="NAS1935" s="1"/>
      <c r="NAT1935" s="1"/>
      <c r="NAU1935" s="1"/>
      <c r="NAV1935" s="1"/>
      <c r="NAW1935" s="1"/>
      <c r="NAX1935" s="1"/>
      <c r="NAY1935" s="1"/>
      <c r="NAZ1935" s="1"/>
      <c r="NBA1935" s="1"/>
      <c r="NBB1935" s="1"/>
      <c r="NBC1935" s="1"/>
      <c r="NBD1935" s="1"/>
      <c r="NBE1935" s="1"/>
      <c r="NBF1935" s="1"/>
      <c r="NBG1935" s="1"/>
      <c r="NBH1935" s="1"/>
      <c r="NBI1935" s="1"/>
      <c r="NBJ1935" s="1"/>
      <c r="NBK1935" s="1"/>
      <c r="NBL1935" s="1"/>
      <c r="NBM1935" s="1"/>
      <c r="NBN1935" s="1"/>
      <c r="NBO1935" s="1"/>
      <c r="NBP1935" s="1"/>
      <c r="NBQ1935" s="1"/>
      <c r="NBR1935" s="1"/>
      <c r="NBS1935" s="1"/>
      <c r="NBT1935" s="1"/>
      <c r="NBU1935" s="1"/>
      <c r="NBV1935" s="1"/>
      <c r="NBW1935" s="1"/>
      <c r="NBX1935" s="1"/>
      <c r="NBY1935" s="1"/>
      <c r="NBZ1935" s="1"/>
      <c r="NCA1935" s="1"/>
      <c r="NCB1935" s="1"/>
      <c r="NCC1935" s="1"/>
      <c r="NCD1935" s="1"/>
      <c r="NCE1935" s="1"/>
      <c r="NCF1935" s="1"/>
      <c r="NCG1935" s="1"/>
      <c r="NCH1935" s="1"/>
      <c r="NCI1935" s="1"/>
      <c r="NCJ1935" s="1"/>
      <c r="NCK1935" s="1"/>
      <c r="NCL1935" s="1"/>
      <c r="NCM1935" s="1"/>
      <c r="NCN1935" s="1"/>
      <c r="NCO1935" s="1"/>
      <c r="NCP1935" s="1"/>
      <c r="NCQ1935" s="1"/>
      <c r="NCR1935" s="1"/>
      <c r="NCS1935" s="1"/>
      <c r="NCT1935" s="1"/>
      <c r="NCU1935" s="1"/>
      <c r="NCV1935" s="1"/>
      <c r="NCW1935" s="1"/>
      <c r="NCX1935" s="1"/>
      <c r="NCY1935" s="1"/>
      <c r="NCZ1935" s="1"/>
      <c r="NDA1935" s="1"/>
      <c r="NDB1935" s="1"/>
      <c r="NDC1935" s="1"/>
      <c r="NDD1935" s="1"/>
      <c r="NDE1935" s="1"/>
      <c r="NDF1935" s="1"/>
      <c r="NDG1935" s="1"/>
      <c r="NDH1935" s="1"/>
      <c r="NDI1935" s="1"/>
      <c r="NDJ1935" s="1"/>
      <c r="NDK1935" s="1"/>
      <c r="NDL1935" s="1"/>
      <c r="NDM1935" s="1"/>
      <c r="NDN1935" s="1"/>
      <c r="NDO1935" s="1"/>
      <c r="NDP1935" s="1"/>
      <c r="NDQ1935" s="1"/>
      <c r="NDR1935" s="1"/>
      <c r="NDS1935" s="1"/>
      <c r="NDT1935" s="1"/>
      <c r="NDU1935" s="1"/>
      <c r="NDV1935" s="1"/>
      <c r="NDW1935" s="1"/>
      <c r="NDX1935" s="1"/>
      <c r="NDY1935" s="1"/>
      <c r="NDZ1935" s="1"/>
      <c r="NEA1935" s="1"/>
      <c r="NEB1935" s="1"/>
      <c r="NEC1935" s="1"/>
      <c r="NED1935" s="1"/>
      <c r="NEE1935" s="1"/>
      <c r="NEF1935" s="1"/>
      <c r="NEG1935" s="1"/>
      <c r="NEH1935" s="1"/>
      <c r="NEI1935" s="1"/>
      <c r="NEJ1935" s="1"/>
      <c r="NEK1935" s="1"/>
      <c r="NEL1935" s="1"/>
      <c r="NEM1935" s="1"/>
      <c r="NEN1935" s="1"/>
      <c r="NEO1935" s="1"/>
      <c r="NEP1935" s="1"/>
      <c r="NEQ1935" s="1"/>
      <c r="NER1935" s="1"/>
      <c r="NES1935" s="1"/>
      <c r="NET1935" s="1"/>
      <c r="NEU1935" s="1"/>
      <c r="NEV1935" s="1"/>
      <c r="NEW1935" s="1"/>
      <c r="NEX1935" s="1"/>
      <c r="NEY1935" s="1"/>
      <c r="NEZ1935" s="1"/>
      <c r="NFA1935" s="1"/>
      <c r="NFB1935" s="1"/>
      <c r="NFC1935" s="1"/>
      <c r="NFD1935" s="1"/>
      <c r="NFE1935" s="1"/>
      <c r="NFF1935" s="1"/>
      <c r="NFG1935" s="1"/>
      <c r="NFH1935" s="1"/>
      <c r="NFI1935" s="1"/>
      <c r="NFJ1935" s="1"/>
      <c r="NFK1935" s="1"/>
      <c r="NFL1935" s="1"/>
      <c r="NFM1935" s="1"/>
      <c r="NFN1935" s="1"/>
      <c r="NFO1935" s="1"/>
      <c r="NFP1935" s="1"/>
      <c r="NFQ1935" s="1"/>
      <c r="NFR1935" s="1"/>
      <c r="NFS1935" s="1"/>
      <c r="NFT1935" s="1"/>
      <c r="NFU1935" s="1"/>
      <c r="NFV1935" s="1"/>
      <c r="NFW1935" s="1"/>
      <c r="NFX1935" s="1"/>
      <c r="NFY1935" s="1"/>
      <c r="NFZ1935" s="1"/>
      <c r="NGA1935" s="1"/>
      <c r="NGB1935" s="1"/>
      <c r="NGC1935" s="1"/>
      <c r="NGD1935" s="1"/>
      <c r="NGE1935" s="1"/>
      <c r="NGF1935" s="1"/>
      <c r="NGG1935" s="1"/>
      <c r="NGH1935" s="1"/>
      <c r="NGI1935" s="1"/>
      <c r="NGJ1935" s="1"/>
      <c r="NGK1935" s="1"/>
      <c r="NGL1935" s="1"/>
      <c r="NGM1935" s="1"/>
      <c r="NGN1935" s="1"/>
      <c r="NGO1935" s="1"/>
      <c r="NGP1935" s="1"/>
      <c r="NGQ1935" s="1"/>
      <c r="NGR1935" s="1"/>
      <c r="NGS1935" s="1"/>
      <c r="NGT1935" s="1"/>
      <c r="NGU1935" s="1"/>
      <c r="NGV1935" s="1"/>
      <c r="NGW1935" s="1"/>
      <c r="NGX1935" s="1"/>
      <c r="NGY1935" s="1"/>
      <c r="NGZ1935" s="1"/>
      <c r="NHA1935" s="1"/>
      <c r="NHB1935" s="1"/>
      <c r="NHC1935" s="1"/>
      <c r="NHD1935" s="1"/>
      <c r="NHE1935" s="1"/>
      <c r="NHF1935" s="1"/>
      <c r="NHG1935" s="1"/>
      <c r="NHH1935" s="1"/>
      <c r="NHI1935" s="1"/>
      <c r="NHJ1935" s="1"/>
      <c r="NHK1935" s="1"/>
      <c r="NHL1935" s="1"/>
      <c r="NHM1935" s="1"/>
      <c r="NHN1935" s="1"/>
      <c r="NHO1935" s="1"/>
      <c r="NHP1935" s="1"/>
      <c r="NHQ1935" s="1"/>
      <c r="NHR1935" s="1"/>
      <c r="NHS1935" s="1"/>
      <c r="NHT1935" s="1"/>
      <c r="NHU1935" s="1"/>
      <c r="NHV1935" s="1"/>
      <c r="NHW1935" s="1"/>
      <c r="NHX1935" s="1"/>
      <c r="NHY1935" s="1"/>
      <c r="NHZ1935" s="1"/>
      <c r="NIA1935" s="1"/>
      <c r="NIB1935" s="1"/>
      <c r="NIC1935" s="1"/>
      <c r="NID1935" s="1"/>
      <c r="NIE1935" s="1"/>
      <c r="NIF1935" s="1"/>
      <c r="NIG1935" s="1"/>
      <c r="NIH1935" s="1"/>
      <c r="NII1935" s="1"/>
      <c r="NIJ1935" s="1"/>
      <c r="NIK1935" s="1"/>
      <c r="NIL1935" s="1"/>
      <c r="NIM1935" s="1"/>
      <c r="NIN1935" s="1"/>
      <c r="NIO1935" s="1"/>
      <c r="NIP1935" s="1"/>
      <c r="NIQ1935" s="1"/>
      <c r="NIR1935" s="1"/>
      <c r="NIS1935" s="1"/>
      <c r="NIT1935" s="1"/>
      <c r="NIU1935" s="1"/>
      <c r="NIV1935" s="1"/>
      <c r="NIW1935" s="1"/>
      <c r="NIX1935" s="1"/>
      <c r="NIY1935" s="1"/>
      <c r="NIZ1935" s="1"/>
      <c r="NJA1935" s="1"/>
      <c r="NJB1935" s="1"/>
      <c r="NJC1935" s="1"/>
      <c r="NJD1935" s="1"/>
      <c r="NJE1935" s="1"/>
      <c r="NJF1935" s="1"/>
      <c r="NJG1935" s="1"/>
      <c r="NJH1935" s="1"/>
      <c r="NJI1935" s="1"/>
      <c r="NJJ1935" s="1"/>
      <c r="NJK1935" s="1"/>
      <c r="NJL1935" s="1"/>
      <c r="NJM1935" s="1"/>
      <c r="NJN1935" s="1"/>
      <c r="NJO1935" s="1"/>
      <c r="NJP1935" s="1"/>
      <c r="NJQ1935" s="1"/>
      <c r="NJR1935" s="1"/>
      <c r="NJS1935" s="1"/>
      <c r="NJT1935" s="1"/>
      <c r="NJU1935" s="1"/>
      <c r="NJV1935" s="1"/>
      <c r="NJW1935" s="1"/>
      <c r="NJX1935" s="1"/>
      <c r="NJY1935" s="1"/>
      <c r="NJZ1935" s="1"/>
      <c r="NKA1935" s="1"/>
      <c r="NKB1935" s="1"/>
      <c r="NKC1935" s="1"/>
      <c r="NKD1935" s="1"/>
      <c r="NKE1935" s="1"/>
      <c r="NKF1935" s="1"/>
      <c r="NKG1935" s="1"/>
      <c r="NKH1935" s="1"/>
      <c r="NKI1935" s="1"/>
      <c r="NKJ1935" s="1"/>
      <c r="NKK1935" s="1"/>
      <c r="NKL1935" s="1"/>
      <c r="NKM1935" s="1"/>
      <c r="NKN1935" s="1"/>
      <c r="NKO1935" s="1"/>
      <c r="NKP1935" s="1"/>
      <c r="NKQ1935" s="1"/>
      <c r="NKR1935" s="1"/>
      <c r="NKS1935" s="1"/>
      <c r="NKT1935" s="1"/>
      <c r="NKU1935" s="1"/>
      <c r="NKV1935" s="1"/>
      <c r="NKW1935" s="1"/>
      <c r="NKX1935" s="1"/>
      <c r="NKY1935" s="1"/>
      <c r="NKZ1935" s="1"/>
      <c r="NLA1935" s="1"/>
      <c r="NLB1935" s="1"/>
      <c r="NLC1935" s="1"/>
      <c r="NLD1935" s="1"/>
      <c r="NLE1935" s="1"/>
      <c r="NLF1935" s="1"/>
      <c r="NLG1935" s="1"/>
      <c r="NLH1935" s="1"/>
      <c r="NLI1935" s="1"/>
      <c r="NLJ1935" s="1"/>
      <c r="NLK1935" s="1"/>
      <c r="NLL1935" s="1"/>
      <c r="NLM1935" s="1"/>
      <c r="NLN1935" s="1"/>
      <c r="NLO1935" s="1"/>
      <c r="NLP1935" s="1"/>
      <c r="NLQ1935" s="1"/>
      <c r="NLR1935" s="1"/>
      <c r="NLS1935" s="1"/>
      <c r="NLT1935" s="1"/>
      <c r="NLU1935" s="1"/>
      <c r="NLV1935" s="1"/>
      <c r="NLW1935" s="1"/>
      <c r="NLX1935" s="1"/>
      <c r="NLY1935" s="1"/>
      <c r="NLZ1935" s="1"/>
      <c r="NMA1935" s="1"/>
      <c r="NMB1935" s="1"/>
      <c r="NMC1935" s="1"/>
      <c r="NMD1935" s="1"/>
      <c r="NME1935" s="1"/>
      <c r="NMF1935" s="1"/>
      <c r="NMG1935" s="1"/>
      <c r="NMH1935" s="1"/>
      <c r="NMI1935" s="1"/>
      <c r="NMJ1935" s="1"/>
      <c r="NMK1935" s="1"/>
      <c r="NML1935" s="1"/>
      <c r="NMM1935" s="1"/>
      <c r="NMN1935" s="1"/>
      <c r="NMO1935" s="1"/>
      <c r="NMP1935" s="1"/>
      <c r="NMQ1935" s="1"/>
      <c r="NMR1935" s="1"/>
      <c r="NMS1935" s="1"/>
      <c r="NMT1935" s="1"/>
      <c r="NMU1935" s="1"/>
      <c r="NMV1935" s="1"/>
      <c r="NMW1935" s="1"/>
      <c r="NMX1935" s="1"/>
      <c r="NMY1935" s="1"/>
      <c r="NMZ1935" s="1"/>
      <c r="NNA1935" s="1"/>
      <c r="NNB1935" s="1"/>
      <c r="NNC1935" s="1"/>
      <c r="NND1935" s="1"/>
      <c r="NNE1935" s="1"/>
      <c r="NNF1935" s="1"/>
      <c r="NNG1935" s="1"/>
      <c r="NNH1935" s="1"/>
      <c r="NNI1935" s="1"/>
      <c r="NNJ1935" s="1"/>
      <c r="NNK1935" s="1"/>
      <c r="NNL1935" s="1"/>
      <c r="NNM1935" s="1"/>
      <c r="NNN1935" s="1"/>
      <c r="NNO1935" s="1"/>
      <c r="NNP1935" s="1"/>
      <c r="NNQ1935" s="1"/>
      <c r="NNR1935" s="1"/>
      <c r="NNS1935" s="1"/>
      <c r="NNT1935" s="1"/>
      <c r="NNU1935" s="1"/>
      <c r="NNV1935" s="1"/>
      <c r="NNW1935" s="1"/>
      <c r="NNX1935" s="1"/>
      <c r="NNY1935" s="1"/>
      <c r="NNZ1935" s="1"/>
      <c r="NOA1935" s="1"/>
      <c r="NOB1935" s="1"/>
      <c r="NOC1935" s="1"/>
      <c r="NOD1935" s="1"/>
      <c r="NOE1935" s="1"/>
      <c r="NOF1935" s="1"/>
      <c r="NOG1935" s="1"/>
      <c r="NOH1935" s="1"/>
      <c r="NOI1935" s="1"/>
      <c r="NOJ1935" s="1"/>
      <c r="NOK1935" s="1"/>
      <c r="NOL1935" s="1"/>
      <c r="NOM1935" s="1"/>
      <c r="NON1935" s="1"/>
      <c r="NOO1935" s="1"/>
      <c r="NOP1935" s="1"/>
      <c r="NOQ1935" s="1"/>
      <c r="NOR1935" s="1"/>
      <c r="NOS1935" s="1"/>
      <c r="NOT1935" s="1"/>
      <c r="NOU1935" s="1"/>
      <c r="NOV1935" s="1"/>
      <c r="NOW1935" s="1"/>
      <c r="NOX1935" s="1"/>
      <c r="NOY1935" s="1"/>
      <c r="NOZ1935" s="1"/>
      <c r="NPA1935" s="1"/>
      <c r="NPB1935" s="1"/>
      <c r="NPC1935" s="1"/>
      <c r="NPD1935" s="1"/>
      <c r="NPE1935" s="1"/>
      <c r="NPF1935" s="1"/>
      <c r="NPG1935" s="1"/>
      <c r="NPH1935" s="1"/>
      <c r="NPI1935" s="1"/>
      <c r="NPJ1935" s="1"/>
      <c r="NPK1935" s="1"/>
      <c r="NPL1935" s="1"/>
      <c r="NPM1935" s="1"/>
      <c r="NPN1935" s="1"/>
      <c r="NPO1935" s="1"/>
      <c r="NPP1935" s="1"/>
      <c r="NPQ1935" s="1"/>
      <c r="NPR1935" s="1"/>
      <c r="NPS1935" s="1"/>
      <c r="NPT1935" s="1"/>
      <c r="NPU1935" s="1"/>
      <c r="NPV1935" s="1"/>
      <c r="NPW1935" s="1"/>
      <c r="NPX1935" s="1"/>
      <c r="NPY1935" s="1"/>
      <c r="NPZ1935" s="1"/>
      <c r="NQA1935" s="1"/>
      <c r="NQB1935" s="1"/>
      <c r="NQC1935" s="1"/>
      <c r="NQD1935" s="1"/>
      <c r="NQE1935" s="1"/>
      <c r="NQF1935" s="1"/>
      <c r="NQG1935" s="1"/>
      <c r="NQH1935" s="1"/>
      <c r="NQI1935" s="1"/>
      <c r="NQJ1935" s="1"/>
      <c r="NQK1935" s="1"/>
      <c r="NQL1935" s="1"/>
      <c r="NQM1935" s="1"/>
      <c r="NQN1935" s="1"/>
      <c r="NQO1935" s="1"/>
      <c r="NQP1935" s="1"/>
      <c r="NQQ1935" s="1"/>
      <c r="NQR1935" s="1"/>
      <c r="NQS1935" s="1"/>
      <c r="NQT1935" s="1"/>
      <c r="NQU1935" s="1"/>
      <c r="NQV1935" s="1"/>
      <c r="NQW1935" s="1"/>
      <c r="NQX1935" s="1"/>
      <c r="NQY1935" s="1"/>
      <c r="NQZ1935" s="1"/>
      <c r="NRA1935" s="1"/>
      <c r="NRB1935" s="1"/>
      <c r="NRC1935" s="1"/>
      <c r="NRD1935" s="1"/>
      <c r="NRE1935" s="1"/>
      <c r="NRF1935" s="1"/>
      <c r="NRG1935" s="1"/>
      <c r="NRH1935" s="1"/>
      <c r="NRI1935" s="1"/>
      <c r="NRJ1935" s="1"/>
      <c r="NRK1935" s="1"/>
      <c r="NRL1935" s="1"/>
      <c r="NRM1935" s="1"/>
      <c r="NRN1935" s="1"/>
      <c r="NRO1935" s="1"/>
      <c r="NRP1935" s="1"/>
      <c r="NRQ1935" s="1"/>
      <c r="NRR1935" s="1"/>
      <c r="NRS1935" s="1"/>
      <c r="NRT1935" s="1"/>
      <c r="NRU1935" s="1"/>
      <c r="NRV1935" s="1"/>
      <c r="NRW1935" s="1"/>
      <c r="NRX1935" s="1"/>
      <c r="NRY1935" s="1"/>
      <c r="NRZ1935" s="1"/>
      <c r="NSA1935" s="1"/>
      <c r="NSB1935" s="1"/>
      <c r="NSC1935" s="1"/>
      <c r="NSD1935" s="1"/>
      <c r="NSE1935" s="1"/>
      <c r="NSF1935" s="1"/>
      <c r="NSG1935" s="1"/>
      <c r="NSH1935" s="1"/>
      <c r="NSI1935" s="1"/>
      <c r="NSJ1935" s="1"/>
      <c r="NSK1935" s="1"/>
      <c r="NSL1935" s="1"/>
      <c r="NSM1935" s="1"/>
      <c r="NSN1935" s="1"/>
      <c r="NSO1935" s="1"/>
      <c r="NSP1935" s="1"/>
      <c r="NSQ1935" s="1"/>
      <c r="NSR1935" s="1"/>
      <c r="NSS1935" s="1"/>
      <c r="NST1935" s="1"/>
      <c r="NSU1935" s="1"/>
      <c r="NSV1935" s="1"/>
      <c r="NSW1935" s="1"/>
      <c r="NSX1935" s="1"/>
      <c r="NSY1935" s="1"/>
      <c r="NSZ1935" s="1"/>
      <c r="NTA1935" s="1"/>
      <c r="NTB1935" s="1"/>
      <c r="NTC1935" s="1"/>
      <c r="NTD1935" s="1"/>
      <c r="NTE1935" s="1"/>
      <c r="NTF1935" s="1"/>
      <c r="NTG1935" s="1"/>
      <c r="NTH1935" s="1"/>
      <c r="NTI1935" s="1"/>
      <c r="NTJ1935" s="1"/>
      <c r="NTK1935" s="1"/>
      <c r="NTL1935" s="1"/>
      <c r="NTM1935" s="1"/>
      <c r="NTN1935" s="1"/>
      <c r="NTO1935" s="1"/>
      <c r="NTP1935" s="1"/>
      <c r="NTQ1935" s="1"/>
      <c r="NTR1935" s="1"/>
      <c r="NTS1935" s="1"/>
      <c r="NTT1935" s="1"/>
      <c r="NTU1935" s="1"/>
      <c r="NTV1935" s="1"/>
      <c r="NTW1935" s="1"/>
      <c r="NTX1935" s="1"/>
      <c r="NTY1935" s="1"/>
      <c r="NTZ1935" s="1"/>
      <c r="NUA1935" s="1"/>
      <c r="NUB1935" s="1"/>
      <c r="NUC1935" s="1"/>
      <c r="NUD1935" s="1"/>
      <c r="NUE1935" s="1"/>
      <c r="NUF1935" s="1"/>
      <c r="NUG1935" s="1"/>
      <c r="NUH1935" s="1"/>
      <c r="NUI1935" s="1"/>
      <c r="NUJ1935" s="1"/>
      <c r="NUK1935" s="1"/>
      <c r="NUL1935" s="1"/>
      <c r="NUM1935" s="1"/>
      <c r="NUN1935" s="1"/>
      <c r="NUO1935" s="1"/>
      <c r="NUP1935" s="1"/>
      <c r="NUQ1935" s="1"/>
      <c r="NUR1935" s="1"/>
      <c r="NUS1935" s="1"/>
      <c r="NUT1935" s="1"/>
      <c r="NUU1935" s="1"/>
      <c r="NUV1935" s="1"/>
      <c r="NUW1935" s="1"/>
      <c r="NUX1935" s="1"/>
      <c r="NUY1935" s="1"/>
      <c r="NUZ1935" s="1"/>
      <c r="NVA1935" s="1"/>
      <c r="NVB1935" s="1"/>
      <c r="NVC1935" s="1"/>
      <c r="NVD1935" s="1"/>
      <c r="NVE1935" s="1"/>
      <c r="NVF1935" s="1"/>
      <c r="NVG1935" s="1"/>
      <c r="NVH1935" s="1"/>
      <c r="NVI1935" s="1"/>
      <c r="NVJ1935" s="1"/>
      <c r="NVK1935" s="1"/>
      <c r="NVL1935" s="1"/>
      <c r="NVM1935" s="1"/>
      <c r="NVN1935" s="1"/>
      <c r="NVO1935" s="1"/>
      <c r="NVP1935" s="1"/>
      <c r="NVQ1935" s="1"/>
      <c r="NVR1935" s="1"/>
      <c r="NVS1935" s="1"/>
      <c r="NVT1935" s="1"/>
      <c r="NVU1935" s="1"/>
      <c r="NVV1935" s="1"/>
      <c r="NVW1935" s="1"/>
      <c r="NVX1935" s="1"/>
      <c r="NVY1935" s="1"/>
      <c r="NVZ1935" s="1"/>
      <c r="NWA1935" s="1"/>
      <c r="NWB1935" s="1"/>
      <c r="NWC1935" s="1"/>
      <c r="NWD1935" s="1"/>
      <c r="NWE1935" s="1"/>
      <c r="NWF1935" s="1"/>
      <c r="NWG1935" s="1"/>
      <c r="NWH1935" s="1"/>
      <c r="NWI1935" s="1"/>
      <c r="NWJ1935" s="1"/>
      <c r="NWK1935" s="1"/>
      <c r="NWL1935" s="1"/>
      <c r="NWM1935" s="1"/>
      <c r="NWN1935" s="1"/>
      <c r="NWO1935" s="1"/>
      <c r="NWP1935" s="1"/>
      <c r="NWQ1935" s="1"/>
      <c r="NWR1935" s="1"/>
      <c r="NWS1935" s="1"/>
      <c r="NWT1935" s="1"/>
      <c r="NWU1935" s="1"/>
      <c r="NWV1935" s="1"/>
      <c r="NWW1935" s="1"/>
      <c r="NWX1935" s="1"/>
      <c r="NWY1935" s="1"/>
      <c r="NWZ1935" s="1"/>
      <c r="NXA1935" s="1"/>
      <c r="NXB1935" s="1"/>
      <c r="NXC1935" s="1"/>
      <c r="NXD1935" s="1"/>
      <c r="NXE1935" s="1"/>
      <c r="NXF1935" s="1"/>
      <c r="NXG1935" s="1"/>
      <c r="NXH1935" s="1"/>
      <c r="NXI1935" s="1"/>
      <c r="NXJ1935" s="1"/>
      <c r="NXK1935" s="1"/>
      <c r="NXL1935" s="1"/>
      <c r="NXM1935" s="1"/>
      <c r="NXN1935" s="1"/>
      <c r="NXO1935" s="1"/>
      <c r="NXP1935" s="1"/>
      <c r="NXQ1935" s="1"/>
      <c r="NXR1935" s="1"/>
      <c r="NXS1935" s="1"/>
      <c r="NXT1935" s="1"/>
      <c r="NXU1935" s="1"/>
      <c r="NXV1935" s="1"/>
      <c r="NXW1935" s="1"/>
      <c r="NXX1935" s="1"/>
      <c r="NXY1935" s="1"/>
      <c r="NXZ1935" s="1"/>
      <c r="NYA1935" s="1"/>
      <c r="NYB1935" s="1"/>
      <c r="NYC1935" s="1"/>
      <c r="NYD1935" s="1"/>
      <c r="NYE1935" s="1"/>
      <c r="NYF1935" s="1"/>
      <c r="NYG1935" s="1"/>
      <c r="NYH1935" s="1"/>
      <c r="NYI1935" s="1"/>
      <c r="NYJ1935" s="1"/>
      <c r="NYK1935" s="1"/>
      <c r="NYL1935" s="1"/>
      <c r="NYM1935" s="1"/>
      <c r="NYN1935" s="1"/>
      <c r="NYO1935" s="1"/>
      <c r="NYP1935" s="1"/>
      <c r="NYQ1935" s="1"/>
      <c r="NYR1935" s="1"/>
      <c r="NYS1935" s="1"/>
      <c r="NYT1935" s="1"/>
      <c r="NYU1935" s="1"/>
      <c r="NYV1935" s="1"/>
      <c r="NYW1935" s="1"/>
      <c r="NYX1935" s="1"/>
      <c r="NYY1935" s="1"/>
      <c r="NYZ1935" s="1"/>
      <c r="NZA1935" s="1"/>
      <c r="NZB1935" s="1"/>
      <c r="NZC1935" s="1"/>
      <c r="NZD1935" s="1"/>
      <c r="NZE1935" s="1"/>
      <c r="NZF1935" s="1"/>
      <c r="NZG1935" s="1"/>
      <c r="NZH1935" s="1"/>
      <c r="NZI1935" s="1"/>
      <c r="NZJ1935" s="1"/>
      <c r="NZK1935" s="1"/>
      <c r="NZL1935" s="1"/>
      <c r="NZM1935" s="1"/>
      <c r="NZN1935" s="1"/>
      <c r="NZO1935" s="1"/>
      <c r="NZP1935" s="1"/>
      <c r="NZQ1935" s="1"/>
      <c r="NZR1935" s="1"/>
      <c r="NZS1935" s="1"/>
      <c r="NZT1935" s="1"/>
      <c r="NZU1935" s="1"/>
      <c r="NZV1935" s="1"/>
      <c r="NZW1935" s="1"/>
      <c r="NZX1935" s="1"/>
      <c r="NZY1935" s="1"/>
      <c r="NZZ1935" s="1"/>
      <c r="OAA1935" s="1"/>
      <c r="OAB1935" s="1"/>
      <c r="OAC1935" s="1"/>
      <c r="OAD1935" s="1"/>
      <c r="OAE1935" s="1"/>
      <c r="OAF1935" s="1"/>
      <c r="OAG1935" s="1"/>
      <c r="OAH1935" s="1"/>
      <c r="OAI1935" s="1"/>
      <c r="OAJ1935" s="1"/>
      <c r="OAK1935" s="1"/>
      <c r="OAL1935" s="1"/>
      <c r="OAM1935" s="1"/>
      <c r="OAN1935" s="1"/>
      <c r="OAO1935" s="1"/>
      <c r="OAP1935" s="1"/>
      <c r="OAQ1935" s="1"/>
      <c r="OAR1935" s="1"/>
      <c r="OAS1935" s="1"/>
      <c r="OAT1935" s="1"/>
      <c r="OAU1935" s="1"/>
      <c r="OAV1935" s="1"/>
      <c r="OAW1935" s="1"/>
      <c r="OAX1935" s="1"/>
      <c r="OAY1935" s="1"/>
      <c r="OAZ1935" s="1"/>
      <c r="OBA1935" s="1"/>
      <c r="OBB1935" s="1"/>
      <c r="OBC1935" s="1"/>
      <c r="OBD1935" s="1"/>
      <c r="OBE1935" s="1"/>
      <c r="OBF1935" s="1"/>
      <c r="OBG1935" s="1"/>
      <c r="OBH1935" s="1"/>
      <c r="OBI1935" s="1"/>
      <c r="OBJ1935" s="1"/>
      <c r="OBK1935" s="1"/>
      <c r="OBL1935" s="1"/>
      <c r="OBM1935" s="1"/>
      <c r="OBN1935" s="1"/>
      <c r="OBO1935" s="1"/>
      <c r="OBP1935" s="1"/>
      <c r="OBQ1935" s="1"/>
      <c r="OBR1935" s="1"/>
      <c r="OBS1935" s="1"/>
      <c r="OBT1935" s="1"/>
      <c r="OBU1935" s="1"/>
      <c r="OBV1935" s="1"/>
      <c r="OBW1935" s="1"/>
      <c r="OBX1935" s="1"/>
      <c r="OBY1935" s="1"/>
      <c r="OBZ1935" s="1"/>
      <c r="OCA1935" s="1"/>
      <c r="OCB1935" s="1"/>
      <c r="OCC1935" s="1"/>
      <c r="OCD1935" s="1"/>
      <c r="OCE1935" s="1"/>
      <c r="OCF1935" s="1"/>
      <c r="OCG1935" s="1"/>
      <c r="OCH1935" s="1"/>
      <c r="OCI1935" s="1"/>
      <c r="OCJ1935" s="1"/>
      <c r="OCK1935" s="1"/>
      <c r="OCL1935" s="1"/>
      <c r="OCM1935" s="1"/>
      <c r="OCN1935" s="1"/>
      <c r="OCO1935" s="1"/>
      <c r="OCP1935" s="1"/>
      <c r="OCQ1935" s="1"/>
      <c r="OCR1935" s="1"/>
      <c r="OCS1935" s="1"/>
      <c r="OCT1935" s="1"/>
      <c r="OCU1935" s="1"/>
      <c r="OCV1935" s="1"/>
      <c r="OCW1935" s="1"/>
      <c r="OCX1935" s="1"/>
      <c r="OCY1935" s="1"/>
      <c r="OCZ1935" s="1"/>
      <c r="ODA1935" s="1"/>
      <c r="ODB1935" s="1"/>
      <c r="ODC1935" s="1"/>
      <c r="ODD1935" s="1"/>
      <c r="ODE1935" s="1"/>
      <c r="ODF1935" s="1"/>
      <c r="ODG1935" s="1"/>
      <c r="ODH1935" s="1"/>
      <c r="ODI1935" s="1"/>
      <c r="ODJ1935" s="1"/>
      <c r="ODK1935" s="1"/>
      <c r="ODL1935" s="1"/>
      <c r="ODM1935" s="1"/>
      <c r="ODN1935" s="1"/>
      <c r="ODO1935" s="1"/>
      <c r="ODP1935" s="1"/>
      <c r="ODQ1935" s="1"/>
      <c r="ODR1935" s="1"/>
      <c r="ODS1935" s="1"/>
      <c r="ODT1935" s="1"/>
      <c r="ODU1935" s="1"/>
      <c r="ODV1935" s="1"/>
      <c r="ODW1935" s="1"/>
      <c r="ODX1935" s="1"/>
      <c r="ODY1935" s="1"/>
      <c r="ODZ1935" s="1"/>
      <c r="OEA1935" s="1"/>
      <c r="OEB1935" s="1"/>
      <c r="OEC1935" s="1"/>
      <c r="OED1935" s="1"/>
      <c r="OEE1935" s="1"/>
      <c r="OEF1935" s="1"/>
      <c r="OEG1935" s="1"/>
      <c r="OEH1935" s="1"/>
      <c r="OEI1935" s="1"/>
      <c r="OEJ1935" s="1"/>
      <c r="OEK1935" s="1"/>
      <c r="OEL1935" s="1"/>
      <c r="OEM1935" s="1"/>
      <c r="OEN1935" s="1"/>
      <c r="OEO1935" s="1"/>
      <c r="OEP1935" s="1"/>
      <c r="OEQ1935" s="1"/>
      <c r="OER1935" s="1"/>
      <c r="OES1935" s="1"/>
      <c r="OET1935" s="1"/>
      <c r="OEU1935" s="1"/>
      <c r="OEV1935" s="1"/>
      <c r="OEW1935" s="1"/>
      <c r="OEX1935" s="1"/>
      <c r="OEY1935" s="1"/>
      <c r="OEZ1935" s="1"/>
      <c r="OFA1935" s="1"/>
      <c r="OFB1935" s="1"/>
      <c r="OFC1935" s="1"/>
      <c r="OFD1935" s="1"/>
      <c r="OFE1935" s="1"/>
      <c r="OFF1935" s="1"/>
      <c r="OFG1935" s="1"/>
      <c r="OFH1935" s="1"/>
      <c r="OFI1935" s="1"/>
      <c r="OFJ1935" s="1"/>
      <c r="OFK1935" s="1"/>
      <c r="OFL1935" s="1"/>
      <c r="OFM1935" s="1"/>
      <c r="OFN1935" s="1"/>
      <c r="OFO1935" s="1"/>
      <c r="OFP1935" s="1"/>
      <c r="OFQ1935" s="1"/>
      <c r="OFR1935" s="1"/>
      <c r="OFS1935" s="1"/>
      <c r="OFT1935" s="1"/>
      <c r="OFU1935" s="1"/>
      <c r="OFV1935" s="1"/>
      <c r="OFW1935" s="1"/>
      <c r="OFX1935" s="1"/>
      <c r="OFY1935" s="1"/>
      <c r="OFZ1935" s="1"/>
      <c r="OGA1935" s="1"/>
      <c r="OGB1935" s="1"/>
      <c r="OGC1935" s="1"/>
      <c r="OGD1935" s="1"/>
      <c r="OGE1935" s="1"/>
      <c r="OGF1935" s="1"/>
      <c r="OGG1935" s="1"/>
      <c r="OGH1935" s="1"/>
      <c r="OGI1935" s="1"/>
      <c r="OGJ1935" s="1"/>
      <c r="OGK1935" s="1"/>
      <c r="OGL1935" s="1"/>
      <c r="OGM1935" s="1"/>
      <c r="OGN1935" s="1"/>
      <c r="OGO1935" s="1"/>
      <c r="OGP1935" s="1"/>
      <c r="OGQ1935" s="1"/>
      <c r="OGR1935" s="1"/>
      <c r="OGS1935" s="1"/>
      <c r="OGT1935" s="1"/>
      <c r="OGU1935" s="1"/>
      <c r="OGV1935" s="1"/>
      <c r="OGW1935" s="1"/>
      <c r="OGX1935" s="1"/>
      <c r="OGY1935" s="1"/>
      <c r="OGZ1935" s="1"/>
      <c r="OHA1935" s="1"/>
      <c r="OHB1935" s="1"/>
      <c r="OHC1935" s="1"/>
      <c r="OHD1935" s="1"/>
      <c r="OHE1935" s="1"/>
      <c r="OHF1935" s="1"/>
      <c r="OHG1935" s="1"/>
      <c r="OHH1935" s="1"/>
      <c r="OHI1935" s="1"/>
      <c r="OHJ1935" s="1"/>
      <c r="OHK1935" s="1"/>
      <c r="OHL1935" s="1"/>
      <c r="OHM1935" s="1"/>
      <c r="OHN1935" s="1"/>
      <c r="OHO1935" s="1"/>
      <c r="OHP1935" s="1"/>
      <c r="OHQ1935" s="1"/>
      <c r="OHR1935" s="1"/>
      <c r="OHS1935" s="1"/>
      <c r="OHT1935" s="1"/>
      <c r="OHU1935" s="1"/>
      <c r="OHV1935" s="1"/>
      <c r="OHW1935" s="1"/>
      <c r="OHX1935" s="1"/>
      <c r="OHY1935" s="1"/>
      <c r="OHZ1935" s="1"/>
      <c r="OIA1935" s="1"/>
      <c r="OIB1935" s="1"/>
      <c r="OIC1935" s="1"/>
      <c r="OID1935" s="1"/>
      <c r="OIE1935" s="1"/>
      <c r="OIF1935" s="1"/>
      <c r="OIG1935" s="1"/>
      <c r="OIH1935" s="1"/>
      <c r="OII1935" s="1"/>
      <c r="OIJ1935" s="1"/>
      <c r="OIK1935" s="1"/>
      <c r="OIL1935" s="1"/>
      <c r="OIM1935" s="1"/>
      <c r="OIN1935" s="1"/>
      <c r="OIO1935" s="1"/>
      <c r="OIP1935" s="1"/>
      <c r="OIQ1935" s="1"/>
      <c r="OIR1935" s="1"/>
      <c r="OIS1935" s="1"/>
      <c r="OIT1935" s="1"/>
      <c r="OIU1935" s="1"/>
      <c r="OIV1935" s="1"/>
      <c r="OIW1935" s="1"/>
      <c r="OIX1935" s="1"/>
      <c r="OIY1935" s="1"/>
      <c r="OIZ1935" s="1"/>
      <c r="OJA1935" s="1"/>
      <c r="OJB1935" s="1"/>
      <c r="OJC1935" s="1"/>
      <c r="OJD1935" s="1"/>
      <c r="OJE1935" s="1"/>
      <c r="OJF1935" s="1"/>
      <c r="OJG1935" s="1"/>
      <c r="OJH1935" s="1"/>
      <c r="OJI1935" s="1"/>
      <c r="OJJ1935" s="1"/>
      <c r="OJK1935" s="1"/>
      <c r="OJL1935" s="1"/>
      <c r="OJM1935" s="1"/>
      <c r="OJN1935" s="1"/>
      <c r="OJO1935" s="1"/>
      <c r="OJP1935" s="1"/>
      <c r="OJQ1935" s="1"/>
      <c r="OJR1935" s="1"/>
      <c r="OJS1935" s="1"/>
      <c r="OJT1935" s="1"/>
      <c r="OJU1935" s="1"/>
      <c r="OJV1935" s="1"/>
      <c r="OJW1935" s="1"/>
      <c r="OJX1935" s="1"/>
      <c r="OJY1935" s="1"/>
      <c r="OJZ1935" s="1"/>
      <c r="OKA1935" s="1"/>
      <c r="OKB1935" s="1"/>
      <c r="OKC1935" s="1"/>
      <c r="OKD1935" s="1"/>
      <c r="OKE1935" s="1"/>
      <c r="OKF1935" s="1"/>
      <c r="OKG1935" s="1"/>
      <c r="OKH1935" s="1"/>
      <c r="OKI1935" s="1"/>
      <c r="OKJ1935" s="1"/>
      <c r="OKK1935" s="1"/>
      <c r="OKL1935" s="1"/>
      <c r="OKM1935" s="1"/>
      <c r="OKN1935" s="1"/>
      <c r="OKO1935" s="1"/>
      <c r="OKP1935" s="1"/>
      <c r="OKQ1935" s="1"/>
      <c r="OKR1935" s="1"/>
      <c r="OKS1935" s="1"/>
      <c r="OKT1935" s="1"/>
      <c r="OKU1935" s="1"/>
      <c r="OKV1935" s="1"/>
      <c r="OKW1935" s="1"/>
      <c r="OKX1935" s="1"/>
      <c r="OKY1935" s="1"/>
      <c r="OKZ1935" s="1"/>
      <c r="OLA1935" s="1"/>
      <c r="OLB1935" s="1"/>
      <c r="OLC1935" s="1"/>
      <c r="OLD1935" s="1"/>
      <c r="OLE1935" s="1"/>
      <c r="OLF1935" s="1"/>
      <c r="OLG1935" s="1"/>
      <c r="OLH1935" s="1"/>
      <c r="OLI1935" s="1"/>
      <c r="OLJ1935" s="1"/>
      <c r="OLK1935" s="1"/>
      <c r="OLL1935" s="1"/>
      <c r="OLM1935" s="1"/>
      <c r="OLN1935" s="1"/>
      <c r="OLO1935" s="1"/>
      <c r="OLP1935" s="1"/>
      <c r="OLQ1935" s="1"/>
      <c r="OLR1935" s="1"/>
      <c r="OLS1935" s="1"/>
      <c r="OLT1935" s="1"/>
      <c r="OLU1935" s="1"/>
      <c r="OLV1935" s="1"/>
      <c r="OLW1935" s="1"/>
      <c r="OLX1935" s="1"/>
      <c r="OLY1935" s="1"/>
      <c r="OLZ1935" s="1"/>
      <c r="OMA1935" s="1"/>
      <c r="OMB1935" s="1"/>
      <c r="OMC1935" s="1"/>
      <c r="OMD1935" s="1"/>
      <c r="OME1935" s="1"/>
      <c r="OMF1935" s="1"/>
      <c r="OMG1935" s="1"/>
      <c r="OMH1935" s="1"/>
      <c r="OMI1935" s="1"/>
      <c r="OMJ1935" s="1"/>
      <c r="OMK1935" s="1"/>
      <c r="OML1935" s="1"/>
      <c r="OMM1935" s="1"/>
      <c r="OMN1935" s="1"/>
      <c r="OMO1935" s="1"/>
      <c r="OMP1935" s="1"/>
      <c r="OMQ1935" s="1"/>
      <c r="OMR1935" s="1"/>
      <c r="OMS1935" s="1"/>
      <c r="OMT1935" s="1"/>
      <c r="OMU1935" s="1"/>
      <c r="OMV1935" s="1"/>
      <c r="OMW1935" s="1"/>
      <c r="OMX1935" s="1"/>
      <c r="OMY1935" s="1"/>
      <c r="OMZ1935" s="1"/>
      <c r="ONA1935" s="1"/>
      <c r="ONB1935" s="1"/>
      <c r="ONC1935" s="1"/>
      <c r="OND1935" s="1"/>
      <c r="ONE1935" s="1"/>
      <c r="ONF1935" s="1"/>
      <c r="ONG1935" s="1"/>
      <c r="ONH1935" s="1"/>
      <c r="ONI1935" s="1"/>
      <c r="ONJ1935" s="1"/>
      <c r="ONK1935" s="1"/>
      <c r="ONL1935" s="1"/>
      <c r="ONM1935" s="1"/>
      <c r="ONN1935" s="1"/>
      <c r="ONO1935" s="1"/>
      <c r="ONP1935" s="1"/>
      <c r="ONQ1935" s="1"/>
      <c r="ONR1935" s="1"/>
      <c r="ONS1935" s="1"/>
      <c r="ONT1935" s="1"/>
      <c r="ONU1935" s="1"/>
      <c r="ONV1935" s="1"/>
      <c r="ONW1935" s="1"/>
      <c r="ONX1935" s="1"/>
      <c r="ONY1935" s="1"/>
      <c r="ONZ1935" s="1"/>
      <c r="OOA1935" s="1"/>
      <c r="OOB1935" s="1"/>
      <c r="OOC1935" s="1"/>
      <c r="OOD1935" s="1"/>
      <c r="OOE1935" s="1"/>
      <c r="OOF1935" s="1"/>
      <c r="OOG1935" s="1"/>
      <c r="OOH1935" s="1"/>
      <c r="OOI1935" s="1"/>
      <c r="OOJ1935" s="1"/>
      <c r="OOK1935" s="1"/>
      <c r="OOL1935" s="1"/>
      <c r="OOM1935" s="1"/>
      <c r="OON1935" s="1"/>
      <c r="OOO1935" s="1"/>
      <c r="OOP1935" s="1"/>
      <c r="OOQ1935" s="1"/>
      <c r="OOR1935" s="1"/>
      <c r="OOS1935" s="1"/>
      <c r="OOT1935" s="1"/>
      <c r="OOU1935" s="1"/>
      <c r="OOV1935" s="1"/>
      <c r="OOW1935" s="1"/>
      <c r="OOX1935" s="1"/>
      <c r="OOY1935" s="1"/>
      <c r="OOZ1935" s="1"/>
      <c r="OPA1935" s="1"/>
      <c r="OPB1935" s="1"/>
      <c r="OPC1935" s="1"/>
      <c r="OPD1935" s="1"/>
      <c r="OPE1935" s="1"/>
      <c r="OPF1935" s="1"/>
      <c r="OPG1935" s="1"/>
      <c r="OPH1935" s="1"/>
      <c r="OPI1935" s="1"/>
      <c r="OPJ1935" s="1"/>
      <c r="OPK1935" s="1"/>
      <c r="OPL1935" s="1"/>
      <c r="OPM1935" s="1"/>
      <c r="OPN1935" s="1"/>
      <c r="OPO1935" s="1"/>
      <c r="OPP1935" s="1"/>
      <c r="OPQ1935" s="1"/>
      <c r="OPR1935" s="1"/>
      <c r="OPS1935" s="1"/>
      <c r="OPT1935" s="1"/>
      <c r="OPU1935" s="1"/>
      <c r="OPV1935" s="1"/>
      <c r="OPW1935" s="1"/>
      <c r="OPX1935" s="1"/>
      <c r="OPY1935" s="1"/>
      <c r="OPZ1935" s="1"/>
      <c r="OQA1935" s="1"/>
      <c r="OQB1935" s="1"/>
      <c r="OQC1935" s="1"/>
      <c r="OQD1935" s="1"/>
      <c r="OQE1935" s="1"/>
      <c r="OQF1935" s="1"/>
      <c r="OQG1935" s="1"/>
      <c r="OQH1935" s="1"/>
      <c r="OQI1935" s="1"/>
      <c r="OQJ1935" s="1"/>
      <c r="OQK1935" s="1"/>
      <c r="OQL1935" s="1"/>
      <c r="OQM1935" s="1"/>
      <c r="OQN1935" s="1"/>
      <c r="OQO1935" s="1"/>
      <c r="OQP1935" s="1"/>
      <c r="OQQ1935" s="1"/>
      <c r="OQR1935" s="1"/>
      <c r="OQS1935" s="1"/>
      <c r="OQT1935" s="1"/>
      <c r="OQU1935" s="1"/>
      <c r="OQV1935" s="1"/>
      <c r="OQW1935" s="1"/>
      <c r="OQX1935" s="1"/>
      <c r="OQY1935" s="1"/>
      <c r="OQZ1935" s="1"/>
      <c r="ORA1935" s="1"/>
      <c r="ORB1935" s="1"/>
      <c r="ORC1935" s="1"/>
      <c r="ORD1935" s="1"/>
      <c r="ORE1935" s="1"/>
      <c r="ORF1935" s="1"/>
      <c r="ORG1935" s="1"/>
      <c r="ORH1935" s="1"/>
      <c r="ORI1935" s="1"/>
      <c r="ORJ1935" s="1"/>
      <c r="ORK1935" s="1"/>
      <c r="ORL1935" s="1"/>
      <c r="ORM1935" s="1"/>
      <c r="ORN1935" s="1"/>
      <c r="ORO1935" s="1"/>
      <c r="ORP1935" s="1"/>
      <c r="ORQ1935" s="1"/>
      <c r="ORR1935" s="1"/>
      <c r="ORS1935" s="1"/>
      <c r="ORT1935" s="1"/>
      <c r="ORU1935" s="1"/>
      <c r="ORV1935" s="1"/>
      <c r="ORW1935" s="1"/>
      <c r="ORX1935" s="1"/>
      <c r="ORY1935" s="1"/>
      <c r="ORZ1935" s="1"/>
      <c r="OSA1935" s="1"/>
      <c r="OSB1935" s="1"/>
      <c r="OSC1935" s="1"/>
      <c r="OSD1935" s="1"/>
      <c r="OSE1935" s="1"/>
      <c r="OSF1935" s="1"/>
      <c r="OSG1935" s="1"/>
      <c r="OSH1935" s="1"/>
      <c r="OSI1935" s="1"/>
      <c r="OSJ1935" s="1"/>
      <c r="OSK1935" s="1"/>
      <c r="OSL1935" s="1"/>
      <c r="OSM1935" s="1"/>
      <c r="OSN1935" s="1"/>
      <c r="OSO1935" s="1"/>
      <c r="OSP1935" s="1"/>
      <c r="OSQ1935" s="1"/>
      <c r="OSR1935" s="1"/>
      <c r="OSS1935" s="1"/>
      <c r="OST1935" s="1"/>
      <c r="OSU1935" s="1"/>
      <c r="OSV1935" s="1"/>
      <c r="OSW1935" s="1"/>
      <c r="OSX1935" s="1"/>
      <c r="OSY1935" s="1"/>
      <c r="OSZ1935" s="1"/>
      <c r="OTA1935" s="1"/>
      <c r="OTB1935" s="1"/>
      <c r="OTC1935" s="1"/>
      <c r="OTD1935" s="1"/>
      <c r="OTE1935" s="1"/>
      <c r="OTF1935" s="1"/>
      <c r="OTG1935" s="1"/>
      <c r="OTH1935" s="1"/>
      <c r="OTI1935" s="1"/>
      <c r="OTJ1935" s="1"/>
      <c r="OTK1935" s="1"/>
      <c r="OTL1935" s="1"/>
      <c r="OTM1935" s="1"/>
      <c r="OTN1935" s="1"/>
      <c r="OTO1935" s="1"/>
      <c r="OTP1935" s="1"/>
      <c r="OTQ1935" s="1"/>
      <c r="OTR1935" s="1"/>
      <c r="OTS1935" s="1"/>
      <c r="OTT1935" s="1"/>
      <c r="OTU1935" s="1"/>
      <c r="OTV1935" s="1"/>
      <c r="OTW1935" s="1"/>
      <c r="OTX1935" s="1"/>
      <c r="OTY1935" s="1"/>
      <c r="OTZ1935" s="1"/>
      <c r="OUA1935" s="1"/>
      <c r="OUB1935" s="1"/>
      <c r="OUC1935" s="1"/>
      <c r="OUD1935" s="1"/>
      <c r="OUE1935" s="1"/>
      <c r="OUF1935" s="1"/>
      <c r="OUG1935" s="1"/>
      <c r="OUH1935" s="1"/>
      <c r="OUI1935" s="1"/>
      <c r="OUJ1935" s="1"/>
      <c r="OUK1935" s="1"/>
      <c r="OUL1935" s="1"/>
      <c r="OUM1935" s="1"/>
      <c r="OUN1935" s="1"/>
      <c r="OUO1935" s="1"/>
      <c r="OUP1935" s="1"/>
      <c r="OUQ1935" s="1"/>
      <c r="OUR1935" s="1"/>
      <c r="OUS1935" s="1"/>
      <c r="OUT1935" s="1"/>
      <c r="OUU1935" s="1"/>
      <c r="OUV1935" s="1"/>
      <c r="OUW1935" s="1"/>
      <c r="OUX1935" s="1"/>
      <c r="OUY1935" s="1"/>
      <c r="OUZ1935" s="1"/>
      <c r="OVA1935" s="1"/>
      <c r="OVB1935" s="1"/>
      <c r="OVC1935" s="1"/>
      <c r="OVD1935" s="1"/>
      <c r="OVE1935" s="1"/>
      <c r="OVF1935" s="1"/>
      <c r="OVG1935" s="1"/>
      <c r="OVH1935" s="1"/>
      <c r="OVI1935" s="1"/>
      <c r="OVJ1935" s="1"/>
      <c r="OVK1935" s="1"/>
      <c r="OVL1935" s="1"/>
      <c r="OVM1935" s="1"/>
      <c r="OVN1935" s="1"/>
      <c r="OVO1935" s="1"/>
      <c r="OVP1935" s="1"/>
      <c r="OVQ1935" s="1"/>
      <c r="OVR1935" s="1"/>
      <c r="OVS1935" s="1"/>
      <c r="OVT1935" s="1"/>
      <c r="OVU1935" s="1"/>
      <c r="OVV1935" s="1"/>
      <c r="OVW1935" s="1"/>
      <c r="OVX1935" s="1"/>
      <c r="OVY1935" s="1"/>
      <c r="OVZ1935" s="1"/>
      <c r="OWA1935" s="1"/>
      <c r="OWB1935" s="1"/>
      <c r="OWC1935" s="1"/>
      <c r="OWD1935" s="1"/>
      <c r="OWE1935" s="1"/>
      <c r="OWF1935" s="1"/>
      <c r="OWG1935" s="1"/>
      <c r="OWH1935" s="1"/>
      <c r="OWI1935" s="1"/>
      <c r="OWJ1935" s="1"/>
      <c r="OWK1935" s="1"/>
      <c r="OWL1935" s="1"/>
      <c r="OWM1935" s="1"/>
      <c r="OWN1935" s="1"/>
      <c r="OWO1935" s="1"/>
      <c r="OWP1935" s="1"/>
      <c r="OWQ1935" s="1"/>
      <c r="OWR1935" s="1"/>
      <c r="OWS1935" s="1"/>
      <c r="OWT1935" s="1"/>
      <c r="OWU1935" s="1"/>
      <c r="OWV1935" s="1"/>
      <c r="OWW1935" s="1"/>
      <c r="OWX1935" s="1"/>
      <c r="OWY1935" s="1"/>
      <c r="OWZ1935" s="1"/>
      <c r="OXA1935" s="1"/>
      <c r="OXB1935" s="1"/>
      <c r="OXC1935" s="1"/>
      <c r="OXD1935" s="1"/>
      <c r="OXE1935" s="1"/>
      <c r="OXF1935" s="1"/>
      <c r="OXG1935" s="1"/>
      <c r="OXH1935" s="1"/>
      <c r="OXI1935" s="1"/>
      <c r="OXJ1935" s="1"/>
      <c r="OXK1935" s="1"/>
      <c r="OXL1935" s="1"/>
      <c r="OXM1935" s="1"/>
      <c r="OXN1935" s="1"/>
      <c r="OXO1935" s="1"/>
      <c r="OXP1935" s="1"/>
      <c r="OXQ1935" s="1"/>
      <c r="OXR1935" s="1"/>
      <c r="OXS1935" s="1"/>
      <c r="OXT1935" s="1"/>
      <c r="OXU1935" s="1"/>
      <c r="OXV1935" s="1"/>
      <c r="OXW1935" s="1"/>
      <c r="OXX1935" s="1"/>
      <c r="OXY1935" s="1"/>
      <c r="OXZ1935" s="1"/>
      <c r="OYA1935" s="1"/>
      <c r="OYB1935" s="1"/>
      <c r="OYC1935" s="1"/>
      <c r="OYD1935" s="1"/>
      <c r="OYE1935" s="1"/>
      <c r="OYF1935" s="1"/>
      <c r="OYG1935" s="1"/>
      <c r="OYH1935" s="1"/>
      <c r="OYI1935" s="1"/>
      <c r="OYJ1935" s="1"/>
      <c r="OYK1935" s="1"/>
      <c r="OYL1935" s="1"/>
      <c r="OYM1935" s="1"/>
      <c r="OYN1935" s="1"/>
      <c r="OYO1935" s="1"/>
      <c r="OYP1935" s="1"/>
      <c r="OYQ1935" s="1"/>
      <c r="OYR1935" s="1"/>
      <c r="OYS1935" s="1"/>
      <c r="OYT1935" s="1"/>
      <c r="OYU1935" s="1"/>
      <c r="OYV1935" s="1"/>
      <c r="OYW1935" s="1"/>
      <c r="OYX1935" s="1"/>
      <c r="OYY1935" s="1"/>
      <c r="OYZ1935" s="1"/>
      <c r="OZA1935" s="1"/>
      <c r="OZB1935" s="1"/>
      <c r="OZC1935" s="1"/>
      <c r="OZD1935" s="1"/>
      <c r="OZE1935" s="1"/>
      <c r="OZF1935" s="1"/>
      <c r="OZG1935" s="1"/>
      <c r="OZH1935" s="1"/>
      <c r="OZI1935" s="1"/>
      <c r="OZJ1935" s="1"/>
      <c r="OZK1935" s="1"/>
      <c r="OZL1935" s="1"/>
      <c r="OZM1935" s="1"/>
      <c r="OZN1935" s="1"/>
      <c r="OZO1935" s="1"/>
      <c r="OZP1935" s="1"/>
      <c r="OZQ1935" s="1"/>
      <c r="OZR1935" s="1"/>
      <c r="OZS1935" s="1"/>
      <c r="OZT1935" s="1"/>
      <c r="OZU1935" s="1"/>
      <c r="OZV1935" s="1"/>
      <c r="OZW1935" s="1"/>
      <c r="OZX1935" s="1"/>
      <c r="OZY1935" s="1"/>
      <c r="OZZ1935" s="1"/>
      <c r="PAA1935" s="1"/>
      <c r="PAB1935" s="1"/>
      <c r="PAC1935" s="1"/>
      <c r="PAD1935" s="1"/>
      <c r="PAE1935" s="1"/>
      <c r="PAF1935" s="1"/>
      <c r="PAG1935" s="1"/>
      <c r="PAH1935" s="1"/>
      <c r="PAI1935" s="1"/>
      <c r="PAJ1935" s="1"/>
      <c r="PAK1935" s="1"/>
      <c r="PAL1935" s="1"/>
      <c r="PAM1935" s="1"/>
      <c r="PAN1935" s="1"/>
      <c r="PAO1935" s="1"/>
      <c r="PAP1935" s="1"/>
      <c r="PAQ1935" s="1"/>
      <c r="PAR1935" s="1"/>
      <c r="PAS1935" s="1"/>
      <c r="PAT1935" s="1"/>
      <c r="PAU1935" s="1"/>
      <c r="PAV1935" s="1"/>
      <c r="PAW1935" s="1"/>
      <c r="PAX1935" s="1"/>
      <c r="PAY1935" s="1"/>
      <c r="PAZ1935" s="1"/>
      <c r="PBA1935" s="1"/>
      <c r="PBB1935" s="1"/>
      <c r="PBC1935" s="1"/>
      <c r="PBD1935" s="1"/>
      <c r="PBE1935" s="1"/>
      <c r="PBF1935" s="1"/>
      <c r="PBG1935" s="1"/>
      <c r="PBH1935" s="1"/>
      <c r="PBI1935" s="1"/>
      <c r="PBJ1935" s="1"/>
      <c r="PBK1935" s="1"/>
      <c r="PBL1935" s="1"/>
      <c r="PBM1935" s="1"/>
      <c r="PBN1935" s="1"/>
      <c r="PBO1935" s="1"/>
      <c r="PBP1935" s="1"/>
      <c r="PBQ1935" s="1"/>
      <c r="PBR1935" s="1"/>
      <c r="PBS1935" s="1"/>
      <c r="PBT1935" s="1"/>
      <c r="PBU1935" s="1"/>
      <c r="PBV1935" s="1"/>
      <c r="PBW1935" s="1"/>
      <c r="PBX1935" s="1"/>
      <c r="PBY1935" s="1"/>
      <c r="PBZ1935" s="1"/>
      <c r="PCA1935" s="1"/>
      <c r="PCB1935" s="1"/>
      <c r="PCC1935" s="1"/>
      <c r="PCD1935" s="1"/>
      <c r="PCE1935" s="1"/>
      <c r="PCF1935" s="1"/>
      <c r="PCG1935" s="1"/>
      <c r="PCH1935" s="1"/>
      <c r="PCI1935" s="1"/>
      <c r="PCJ1935" s="1"/>
      <c r="PCK1935" s="1"/>
      <c r="PCL1935" s="1"/>
      <c r="PCM1935" s="1"/>
      <c r="PCN1935" s="1"/>
      <c r="PCO1935" s="1"/>
      <c r="PCP1935" s="1"/>
      <c r="PCQ1935" s="1"/>
      <c r="PCR1935" s="1"/>
      <c r="PCS1935" s="1"/>
      <c r="PCT1935" s="1"/>
      <c r="PCU1935" s="1"/>
      <c r="PCV1935" s="1"/>
      <c r="PCW1935" s="1"/>
      <c r="PCX1935" s="1"/>
      <c r="PCY1935" s="1"/>
      <c r="PCZ1935" s="1"/>
      <c r="PDA1935" s="1"/>
      <c r="PDB1935" s="1"/>
      <c r="PDC1935" s="1"/>
      <c r="PDD1935" s="1"/>
      <c r="PDE1935" s="1"/>
      <c r="PDF1935" s="1"/>
      <c r="PDG1935" s="1"/>
      <c r="PDH1935" s="1"/>
      <c r="PDI1935" s="1"/>
      <c r="PDJ1935" s="1"/>
      <c r="PDK1935" s="1"/>
      <c r="PDL1935" s="1"/>
      <c r="PDM1935" s="1"/>
      <c r="PDN1935" s="1"/>
      <c r="PDO1935" s="1"/>
      <c r="PDP1935" s="1"/>
      <c r="PDQ1935" s="1"/>
      <c r="PDR1935" s="1"/>
      <c r="PDS1935" s="1"/>
      <c r="PDT1935" s="1"/>
      <c r="PDU1935" s="1"/>
      <c r="PDV1935" s="1"/>
      <c r="PDW1935" s="1"/>
      <c r="PDX1935" s="1"/>
      <c r="PDY1935" s="1"/>
      <c r="PDZ1935" s="1"/>
      <c r="PEA1935" s="1"/>
      <c r="PEB1935" s="1"/>
      <c r="PEC1935" s="1"/>
      <c r="PED1935" s="1"/>
      <c r="PEE1935" s="1"/>
      <c r="PEF1935" s="1"/>
      <c r="PEG1935" s="1"/>
      <c r="PEH1935" s="1"/>
      <c r="PEI1935" s="1"/>
      <c r="PEJ1935" s="1"/>
      <c r="PEK1935" s="1"/>
      <c r="PEL1935" s="1"/>
      <c r="PEM1935" s="1"/>
      <c r="PEN1935" s="1"/>
      <c r="PEO1935" s="1"/>
      <c r="PEP1935" s="1"/>
      <c r="PEQ1935" s="1"/>
      <c r="PER1935" s="1"/>
      <c r="PES1935" s="1"/>
      <c r="PET1935" s="1"/>
      <c r="PEU1935" s="1"/>
      <c r="PEV1935" s="1"/>
      <c r="PEW1935" s="1"/>
      <c r="PEX1935" s="1"/>
      <c r="PEY1935" s="1"/>
      <c r="PEZ1935" s="1"/>
      <c r="PFA1935" s="1"/>
      <c r="PFB1935" s="1"/>
      <c r="PFC1935" s="1"/>
      <c r="PFD1935" s="1"/>
      <c r="PFE1935" s="1"/>
      <c r="PFF1935" s="1"/>
      <c r="PFG1935" s="1"/>
      <c r="PFH1935" s="1"/>
      <c r="PFI1935" s="1"/>
      <c r="PFJ1935" s="1"/>
      <c r="PFK1935" s="1"/>
      <c r="PFL1935" s="1"/>
      <c r="PFM1935" s="1"/>
      <c r="PFN1935" s="1"/>
      <c r="PFO1935" s="1"/>
      <c r="PFP1935" s="1"/>
      <c r="PFQ1935" s="1"/>
      <c r="PFR1935" s="1"/>
      <c r="PFS1935" s="1"/>
      <c r="PFT1935" s="1"/>
      <c r="PFU1935" s="1"/>
      <c r="PFV1935" s="1"/>
      <c r="PFW1935" s="1"/>
      <c r="PFX1935" s="1"/>
      <c r="PFY1935" s="1"/>
      <c r="PFZ1935" s="1"/>
      <c r="PGA1935" s="1"/>
      <c r="PGB1935" s="1"/>
      <c r="PGC1935" s="1"/>
      <c r="PGD1935" s="1"/>
      <c r="PGE1935" s="1"/>
      <c r="PGF1935" s="1"/>
      <c r="PGG1935" s="1"/>
      <c r="PGH1935" s="1"/>
      <c r="PGI1935" s="1"/>
      <c r="PGJ1935" s="1"/>
      <c r="PGK1935" s="1"/>
      <c r="PGL1935" s="1"/>
      <c r="PGM1935" s="1"/>
      <c r="PGN1935" s="1"/>
      <c r="PGO1935" s="1"/>
      <c r="PGP1935" s="1"/>
      <c r="PGQ1935" s="1"/>
      <c r="PGR1935" s="1"/>
      <c r="PGS1935" s="1"/>
      <c r="PGT1935" s="1"/>
      <c r="PGU1935" s="1"/>
      <c r="PGV1935" s="1"/>
      <c r="PGW1935" s="1"/>
      <c r="PGX1935" s="1"/>
      <c r="PGY1935" s="1"/>
      <c r="PGZ1935" s="1"/>
      <c r="PHA1935" s="1"/>
      <c r="PHB1935" s="1"/>
      <c r="PHC1935" s="1"/>
      <c r="PHD1935" s="1"/>
      <c r="PHE1935" s="1"/>
      <c r="PHF1935" s="1"/>
      <c r="PHG1935" s="1"/>
      <c r="PHH1935" s="1"/>
      <c r="PHI1935" s="1"/>
      <c r="PHJ1935" s="1"/>
      <c r="PHK1935" s="1"/>
      <c r="PHL1935" s="1"/>
      <c r="PHM1935" s="1"/>
      <c r="PHN1935" s="1"/>
      <c r="PHO1935" s="1"/>
      <c r="PHP1935" s="1"/>
      <c r="PHQ1935" s="1"/>
      <c r="PHR1935" s="1"/>
      <c r="PHS1935" s="1"/>
      <c r="PHT1935" s="1"/>
      <c r="PHU1935" s="1"/>
      <c r="PHV1935" s="1"/>
      <c r="PHW1935" s="1"/>
      <c r="PHX1935" s="1"/>
      <c r="PHY1935" s="1"/>
      <c r="PHZ1935" s="1"/>
      <c r="PIA1935" s="1"/>
      <c r="PIB1935" s="1"/>
      <c r="PIC1935" s="1"/>
      <c r="PID1935" s="1"/>
      <c r="PIE1935" s="1"/>
      <c r="PIF1935" s="1"/>
      <c r="PIG1935" s="1"/>
      <c r="PIH1935" s="1"/>
      <c r="PII1935" s="1"/>
      <c r="PIJ1935" s="1"/>
      <c r="PIK1935" s="1"/>
      <c r="PIL1935" s="1"/>
      <c r="PIM1935" s="1"/>
      <c r="PIN1935" s="1"/>
      <c r="PIO1935" s="1"/>
      <c r="PIP1935" s="1"/>
      <c r="PIQ1935" s="1"/>
      <c r="PIR1935" s="1"/>
      <c r="PIS1935" s="1"/>
      <c r="PIT1935" s="1"/>
      <c r="PIU1935" s="1"/>
      <c r="PIV1935" s="1"/>
      <c r="PIW1935" s="1"/>
      <c r="PIX1935" s="1"/>
      <c r="PIY1935" s="1"/>
      <c r="PIZ1935" s="1"/>
      <c r="PJA1935" s="1"/>
      <c r="PJB1935" s="1"/>
      <c r="PJC1935" s="1"/>
      <c r="PJD1935" s="1"/>
      <c r="PJE1935" s="1"/>
      <c r="PJF1935" s="1"/>
      <c r="PJG1935" s="1"/>
      <c r="PJH1935" s="1"/>
      <c r="PJI1935" s="1"/>
      <c r="PJJ1935" s="1"/>
      <c r="PJK1935" s="1"/>
      <c r="PJL1935" s="1"/>
      <c r="PJM1935" s="1"/>
      <c r="PJN1935" s="1"/>
      <c r="PJO1935" s="1"/>
      <c r="PJP1935" s="1"/>
      <c r="PJQ1935" s="1"/>
      <c r="PJR1935" s="1"/>
      <c r="PJS1935" s="1"/>
      <c r="PJT1935" s="1"/>
      <c r="PJU1935" s="1"/>
      <c r="PJV1935" s="1"/>
      <c r="PJW1935" s="1"/>
      <c r="PJX1935" s="1"/>
      <c r="PJY1935" s="1"/>
      <c r="PJZ1935" s="1"/>
      <c r="PKA1935" s="1"/>
      <c r="PKB1935" s="1"/>
      <c r="PKC1935" s="1"/>
      <c r="PKD1935" s="1"/>
      <c r="PKE1935" s="1"/>
      <c r="PKF1935" s="1"/>
      <c r="PKG1935" s="1"/>
      <c r="PKH1935" s="1"/>
      <c r="PKI1935" s="1"/>
      <c r="PKJ1935" s="1"/>
      <c r="PKK1935" s="1"/>
      <c r="PKL1935" s="1"/>
      <c r="PKM1935" s="1"/>
      <c r="PKN1935" s="1"/>
      <c r="PKO1935" s="1"/>
      <c r="PKP1935" s="1"/>
      <c r="PKQ1935" s="1"/>
      <c r="PKR1935" s="1"/>
      <c r="PKS1935" s="1"/>
      <c r="PKT1935" s="1"/>
      <c r="PKU1935" s="1"/>
      <c r="PKV1935" s="1"/>
      <c r="PKW1935" s="1"/>
      <c r="PKX1935" s="1"/>
      <c r="PKY1935" s="1"/>
      <c r="PKZ1935" s="1"/>
      <c r="PLA1935" s="1"/>
      <c r="PLB1935" s="1"/>
      <c r="PLC1935" s="1"/>
      <c r="PLD1935" s="1"/>
      <c r="PLE1935" s="1"/>
      <c r="PLF1935" s="1"/>
      <c r="PLG1935" s="1"/>
      <c r="PLH1935" s="1"/>
      <c r="PLI1935" s="1"/>
      <c r="PLJ1935" s="1"/>
      <c r="PLK1935" s="1"/>
      <c r="PLL1935" s="1"/>
      <c r="PLM1935" s="1"/>
      <c r="PLN1935" s="1"/>
      <c r="PLO1935" s="1"/>
      <c r="PLP1935" s="1"/>
      <c r="PLQ1935" s="1"/>
      <c r="PLR1935" s="1"/>
      <c r="PLS1935" s="1"/>
      <c r="PLT1935" s="1"/>
      <c r="PLU1935" s="1"/>
      <c r="PLV1935" s="1"/>
      <c r="PLW1935" s="1"/>
      <c r="PLX1935" s="1"/>
      <c r="PLY1935" s="1"/>
      <c r="PLZ1935" s="1"/>
      <c r="PMA1935" s="1"/>
      <c r="PMB1935" s="1"/>
      <c r="PMC1935" s="1"/>
      <c r="PMD1935" s="1"/>
      <c r="PME1935" s="1"/>
      <c r="PMF1935" s="1"/>
      <c r="PMG1935" s="1"/>
      <c r="PMH1935" s="1"/>
      <c r="PMI1935" s="1"/>
      <c r="PMJ1935" s="1"/>
      <c r="PMK1935" s="1"/>
      <c r="PML1935" s="1"/>
      <c r="PMM1935" s="1"/>
      <c r="PMN1935" s="1"/>
      <c r="PMO1935" s="1"/>
      <c r="PMP1935" s="1"/>
      <c r="PMQ1935" s="1"/>
      <c r="PMR1935" s="1"/>
      <c r="PMS1935" s="1"/>
      <c r="PMT1935" s="1"/>
      <c r="PMU1935" s="1"/>
      <c r="PMV1935" s="1"/>
      <c r="PMW1935" s="1"/>
      <c r="PMX1935" s="1"/>
      <c r="PMY1935" s="1"/>
      <c r="PMZ1935" s="1"/>
      <c r="PNA1935" s="1"/>
      <c r="PNB1935" s="1"/>
      <c r="PNC1935" s="1"/>
      <c r="PND1935" s="1"/>
      <c r="PNE1935" s="1"/>
      <c r="PNF1935" s="1"/>
      <c r="PNG1935" s="1"/>
      <c r="PNH1935" s="1"/>
      <c r="PNI1935" s="1"/>
      <c r="PNJ1935" s="1"/>
      <c r="PNK1935" s="1"/>
      <c r="PNL1935" s="1"/>
      <c r="PNM1935" s="1"/>
      <c r="PNN1935" s="1"/>
      <c r="PNO1935" s="1"/>
      <c r="PNP1935" s="1"/>
      <c r="PNQ1935" s="1"/>
      <c r="PNR1935" s="1"/>
      <c r="PNS1935" s="1"/>
      <c r="PNT1935" s="1"/>
      <c r="PNU1935" s="1"/>
      <c r="PNV1935" s="1"/>
      <c r="PNW1935" s="1"/>
      <c r="PNX1935" s="1"/>
      <c r="PNY1935" s="1"/>
      <c r="PNZ1935" s="1"/>
      <c r="POA1935" s="1"/>
      <c r="POB1935" s="1"/>
      <c r="POC1935" s="1"/>
      <c r="POD1935" s="1"/>
      <c r="POE1935" s="1"/>
      <c r="POF1935" s="1"/>
      <c r="POG1935" s="1"/>
      <c r="POH1935" s="1"/>
      <c r="POI1935" s="1"/>
      <c r="POJ1935" s="1"/>
      <c r="POK1935" s="1"/>
      <c r="POL1935" s="1"/>
      <c r="POM1935" s="1"/>
      <c r="PON1935" s="1"/>
      <c r="POO1935" s="1"/>
      <c r="POP1935" s="1"/>
      <c r="POQ1935" s="1"/>
      <c r="POR1935" s="1"/>
      <c r="POS1935" s="1"/>
      <c r="POT1935" s="1"/>
      <c r="POU1935" s="1"/>
      <c r="POV1935" s="1"/>
      <c r="POW1935" s="1"/>
      <c r="POX1935" s="1"/>
      <c r="POY1935" s="1"/>
      <c r="POZ1935" s="1"/>
      <c r="PPA1935" s="1"/>
      <c r="PPB1935" s="1"/>
      <c r="PPC1935" s="1"/>
      <c r="PPD1935" s="1"/>
      <c r="PPE1935" s="1"/>
      <c r="PPF1935" s="1"/>
      <c r="PPG1935" s="1"/>
      <c r="PPH1935" s="1"/>
      <c r="PPI1935" s="1"/>
      <c r="PPJ1935" s="1"/>
      <c r="PPK1935" s="1"/>
      <c r="PPL1935" s="1"/>
      <c r="PPM1935" s="1"/>
      <c r="PPN1935" s="1"/>
      <c r="PPO1935" s="1"/>
      <c r="PPP1935" s="1"/>
      <c r="PPQ1935" s="1"/>
      <c r="PPR1935" s="1"/>
      <c r="PPS1935" s="1"/>
      <c r="PPT1935" s="1"/>
      <c r="PPU1935" s="1"/>
      <c r="PPV1935" s="1"/>
      <c r="PPW1935" s="1"/>
      <c r="PPX1935" s="1"/>
      <c r="PPY1935" s="1"/>
      <c r="PPZ1935" s="1"/>
      <c r="PQA1935" s="1"/>
      <c r="PQB1935" s="1"/>
      <c r="PQC1935" s="1"/>
      <c r="PQD1935" s="1"/>
      <c r="PQE1935" s="1"/>
      <c r="PQF1935" s="1"/>
      <c r="PQG1935" s="1"/>
      <c r="PQH1935" s="1"/>
      <c r="PQI1935" s="1"/>
      <c r="PQJ1935" s="1"/>
      <c r="PQK1935" s="1"/>
      <c r="PQL1935" s="1"/>
      <c r="PQM1935" s="1"/>
      <c r="PQN1935" s="1"/>
      <c r="PQO1935" s="1"/>
      <c r="PQP1935" s="1"/>
      <c r="PQQ1935" s="1"/>
      <c r="PQR1935" s="1"/>
      <c r="PQS1935" s="1"/>
      <c r="PQT1935" s="1"/>
      <c r="PQU1935" s="1"/>
      <c r="PQV1935" s="1"/>
      <c r="PQW1935" s="1"/>
      <c r="PQX1935" s="1"/>
      <c r="PQY1935" s="1"/>
      <c r="PQZ1935" s="1"/>
      <c r="PRA1935" s="1"/>
      <c r="PRB1935" s="1"/>
      <c r="PRC1935" s="1"/>
      <c r="PRD1935" s="1"/>
      <c r="PRE1935" s="1"/>
      <c r="PRF1935" s="1"/>
      <c r="PRG1935" s="1"/>
      <c r="PRH1935" s="1"/>
      <c r="PRI1935" s="1"/>
      <c r="PRJ1935" s="1"/>
      <c r="PRK1935" s="1"/>
      <c r="PRL1935" s="1"/>
      <c r="PRM1935" s="1"/>
      <c r="PRN1935" s="1"/>
      <c r="PRO1935" s="1"/>
      <c r="PRP1935" s="1"/>
      <c r="PRQ1935" s="1"/>
      <c r="PRR1935" s="1"/>
      <c r="PRS1935" s="1"/>
      <c r="PRT1935" s="1"/>
      <c r="PRU1935" s="1"/>
      <c r="PRV1935" s="1"/>
      <c r="PRW1935" s="1"/>
      <c r="PRX1935" s="1"/>
      <c r="PRY1935" s="1"/>
      <c r="PRZ1935" s="1"/>
      <c r="PSA1935" s="1"/>
      <c r="PSB1935" s="1"/>
      <c r="PSC1935" s="1"/>
      <c r="PSD1935" s="1"/>
      <c r="PSE1935" s="1"/>
      <c r="PSF1935" s="1"/>
      <c r="PSG1935" s="1"/>
      <c r="PSH1935" s="1"/>
      <c r="PSI1935" s="1"/>
      <c r="PSJ1935" s="1"/>
      <c r="PSK1935" s="1"/>
      <c r="PSL1935" s="1"/>
      <c r="PSM1935" s="1"/>
      <c r="PSN1935" s="1"/>
      <c r="PSO1935" s="1"/>
      <c r="PSP1935" s="1"/>
      <c r="PSQ1935" s="1"/>
      <c r="PSR1935" s="1"/>
      <c r="PSS1935" s="1"/>
      <c r="PST1935" s="1"/>
      <c r="PSU1935" s="1"/>
      <c r="PSV1935" s="1"/>
      <c r="PSW1935" s="1"/>
      <c r="PSX1935" s="1"/>
      <c r="PSY1935" s="1"/>
      <c r="PSZ1935" s="1"/>
      <c r="PTA1935" s="1"/>
      <c r="PTB1935" s="1"/>
      <c r="PTC1935" s="1"/>
      <c r="PTD1935" s="1"/>
      <c r="PTE1935" s="1"/>
      <c r="PTF1935" s="1"/>
      <c r="PTG1935" s="1"/>
      <c r="PTH1935" s="1"/>
      <c r="PTI1935" s="1"/>
      <c r="PTJ1935" s="1"/>
      <c r="PTK1935" s="1"/>
      <c r="PTL1935" s="1"/>
      <c r="PTM1935" s="1"/>
      <c r="PTN1935" s="1"/>
      <c r="PTO1935" s="1"/>
      <c r="PTP1935" s="1"/>
      <c r="PTQ1935" s="1"/>
      <c r="PTR1935" s="1"/>
      <c r="PTS1935" s="1"/>
      <c r="PTT1935" s="1"/>
      <c r="PTU1935" s="1"/>
      <c r="PTV1935" s="1"/>
      <c r="PTW1935" s="1"/>
      <c r="PTX1935" s="1"/>
      <c r="PTY1935" s="1"/>
      <c r="PTZ1935" s="1"/>
      <c r="PUA1935" s="1"/>
      <c r="PUB1935" s="1"/>
      <c r="PUC1935" s="1"/>
      <c r="PUD1935" s="1"/>
      <c r="PUE1935" s="1"/>
      <c r="PUF1935" s="1"/>
      <c r="PUG1935" s="1"/>
      <c r="PUH1935" s="1"/>
      <c r="PUI1935" s="1"/>
      <c r="PUJ1935" s="1"/>
      <c r="PUK1935" s="1"/>
      <c r="PUL1935" s="1"/>
      <c r="PUM1935" s="1"/>
      <c r="PUN1935" s="1"/>
      <c r="PUO1935" s="1"/>
      <c r="PUP1935" s="1"/>
      <c r="PUQ1935" s="1"/>
      <c r="PUR1935" s="1"/>
      <c r="PUS1935" s="1"/>
      <c r="PUT1935" s="1"/>
      <c r="PUU1935" s="1"/>
      <c r="PUV1935" s="1"/>
      <c r="PUW1935" s="1"/>
      <c r="PUX1935" s="1"/>
      <c r="PUY1935" s="1"/>
      <c r="PUZ1935" s="1"/>
      <c r="PVA1935" s="1"/>
      <c r="PVB1935" s="1"/>
      <c r="PVC1935" s="1"/>
      <c r="PVD1935" s="1"/>
      <c r="PVE1935" s="1"/>
      <c r="PVF1935" s="1"/>
      <c r="PVG1935" s="1"/>
      <c r="PVH1935" s="1"/>
      <c r="PVI1935" s="1"/>
      <c r="PVJ1935" s="1"/>
      <c r="PVK1935" s="1"/>
      <c r="PVL1935" s="1"/>
      <c r="PVM1935" s="1"/>
      <c r="PVN1935" s="1"/>
      <c r="PVO1935" s="1"/>
      <c r="PVP1935" s="1"/>
      <c r="PVQ1935" s="1"/>
      <c r="PVR1935" s="1"/>
      <c r="PVS1935" s="1"/>
      <c r="PVT1935" s="1"/>
      <c r="PVU1935" s="1"/>
      <c r="PVV1935" s="1"/>
      <c r="PVW1935" s="1"/>
      <c r="PVX1935" s="1"/>
      <c r="PVY1935" s="1"/>
      <c r="PVZ1935" s="1"/>
      <c r="PWA1935" s="1"/>
      <c r="PWB1935" s="1"/>
      <c r="PWC1935" s="1"/>
      <c r="PWD1935" s="1"/>
      <c r="PWE1935" s="1"/>
      <c r="PWF1935" s="1"/>
      <c r="PWG1935" s="1"/>
      <c r="PWH1935" s="1"/>
      <c r="PWI1935" s="1"/>
      <c r="PWJ1935" s="1"/>
      <c r="PWK1935" s="1"/>
      <c r="PWL1935" s="1"/>
      <c r="PWM1935" s="1"/>
      <c r="PWN1935" s="1"/>
      <c r="PWO1935" s="1"/>
      <c r="PWP1935" s="1"/>
      <c r="PWQ1935" s="1"/>
      <c r="PWR1935" s="1"/>
      <c r="PWS1935" s="1"/>
      <c r="PWT1935" s="1"/>
      <c r="PWU1935" s="1"/>
      <c r="PWV1935" s="1"/>
      <c r="PWW1935" s="1"/>
      <c r="PWX1935" s="1"/>
      <c r="PWY1935" s="1"/>
      <c r="PWZ1935" s="1"/>
      <c r="PXA1935" s="1"/>
      <c r="PXB1935" s="1"/>
      <c r="PXC1935" s="1"/>
      <c r="PXD1935" s="1"/>
      <c r="PXE1935" s="1"/>
      <c r="PXF1935" s="1"/>
      <c r="PXG1935" s="1"/>
      <c r="PXH1935" s="1"/>
      <c r="PXI1935" s="1"/>
      <c r="PXJ1935" s="1"/>
      <c r="PXK1935" s="1"/>
      <c r="PXL1935" s="1"/>
      <c r="PXM1935" s="1"/>
      <c r="PXN1935" s="1"/>
      <c r="PXO1935" s="1"/>
      <c r="PXP1935" s="1"/>
      <c r="PXQ1935" s="1"/>
      <c r="PXR1935" s="1"/>
      <c r="PXS1935" s="1"/>
      <c r="PXT1935" s="1"/>
      <c r="PXU1935" s="1"/>
      <c r="PXV1935" s="1"/>
      <c r="PXW1935" s="1"/>
      <c r="PXX1935" s="1"/>
      <c r="PXY1935" s="1"/>
      <c r="PXZ1935" s="1"/>
      <c r="PYA1935" s="1"/>
      <c r="PYB1935" s="1"/>
      <c r="PYC1935" s="1"/>
      <c r="PYD1935" s="1"/>
      <c r="PYE1935" s="1"/>
      <c r="PYF1935" s="1"/>
      <c r="PYG1935" s="1"/>
      <c r="PYH1935" s="1"/>
      <c r="PYI1935" s="1"/>
      <c r="PYJ1935" s="1"/>
      <c r="PYK1935" s="1"/>
      <c r="PYL1935" s="1"/>
      <c r="PYM1935" s="1"/>
      <c r="PYN1935" s="1"/>
      <c r="PYO1935" s="1"/>
      <c r="PYP1935" s="1"/>
      <c r="PYQ1935" s="1"/>
      <c r="PYR1935" s="1"/>
      <c r="PYS1935" s="1"/>
      <c r="PYT1935" s="1"/>
      <c r="PYU1935" s="1"/>
      <c r="PYV1935" s="1"/>
      <c r="PYW1935" s="1"/>
      <c r="PYX1935" s="1"/>
      <c r="PYY1935" s="1"/>
      <c r="PYZ1935" s="1"/>
      <c r="PZA1935" s="1"/>
      <c r="PZB1935" s="1"/>
      <c r="PZC1935" s="1"/>
      <c r="PZD1935" s="1"/>
      <c r="PZE1935" s="1"/>
      <c r="PZF1935" s="1"/>
      <c r="PZG1935" s="1"/>
      <c r="PZH1935" s="1"/>
      <c r="PZI1935" s="1"/>
      <c r="PZJ1935" s="1"/>
      <c r="PZK1935" s="1"/>
      <c r="PZL1935" s="1"/>
      <c r="PZM1935" s="1"/>
      <c r="PZN1935" s="1"/>
      <c r="PZO1935" s="1"/>
      <c r="PZP1935" s="1"/>
      <c r="PZQ1935" s="1"/>
      <c r="PZR1935" s="1"/>
      <c r="PZS1935" s="1"/>
      <c r="PZT1935" s="1"/>
      <c r="PZU1935" s="1"/>
      <c r="PZV1935" s="1"/>
      <c r="PZW1935" s="1"/>
      <c r="PZX1935" s="1"/>
      <c r="PZY1935" s="1"/>
      <c r="PZZ1935" s="1"/>
      <c r="QAA1935" s="1"/>
      <c r="QAB1935" s="1"/>
      <c r="QAC1935" s="1"/>
      <c r="QAD1935" s="1"/>
      <c r="QAE1935" s="1"/>
      <c r="QAF1935" s="1"/>
      <c r="QAG1935" s="1"/>
      <c r="QAH1935" s="1"/>
      <c r="QAI1935" s="1"/>
      <c r="QAJ1935" s="1"/>
      <c r="QAK1935" s="1"/>
      <c r="QAL1935" s="1"/>
      <c r="QAM1935" s="1"/>
      <c r="QAN1935" s="1"/>
      <c r="QAO1935" s="1"/>
      <c r="QAP1935" s="1"/>
      <c r="QAQ1935" s="1"/>
      <c r="QAR1935" s="1"/>
      <c r="QAS1935" s="1"/>
      <c r="QAT1935" s="1"/>
      <c r="QAU1935" s="1"/>
      <c r="QAV1935" s="1"/>
      <c r="QAW1935" s="1"/>
      <c r="QAX1935" s="1"/>
      <c r="QAY1935" s="1"/>
      <c r="QAZ1935" s="1"/>
      <c r="QBA1935" s="1"/>
      <c r="QBB1935" s="1"/>
      <c r="QBC1935" s="1"/>
      <c r="QBD1935" s="1"/>
      <c r="QBE1935" s="1"/>
      <c r="QBF1935" s="1"/>
      <c r="QBG1935" s="1"/>
      <c r="QBH1935" s="1"/>
      <c r="QBI1935" s="1"/>
      <c r="QBJ1935" s="1"/>
      <c r="QBK1935" s="1"/>
      <c r="QBL1935" s="1"/>
      <c r="QBM1935" s="1"/>
      <c r="QBN1935" s="1"/>
      <c r="QBO1935" s="1"/>
      <c r="QBP1935" s="1"/>
      <c r="QBQ1935" s="1"/>
      <c r="QBR1935" s="1"/>
      <c r="QBS1935" s="1"/>
      <c r="QBT1935" s="1"/>
      <c r="QBU1935" s="1"/>
      <c r="QBV1935" s="1"/>
      <c r="QBW1935" s="1"/>
      <c r="QBX1935" s="1"/>
      <c r="QBY1935" s="1"/>
      <c r="QBZ1935" s="1"/>
      <c r="QCA1935" s="1"/>
      <c r="QCB1935" s="1"/>
      <c r="QCC1935" s="1"/>
      <c r="QCD1935" s="1"/>
      <c r="QCE1935" s="1"/>
      <c r="QCF1935" s="1"/>
      <c r="QCG1935" s="1"/>
      <c r="QCH1935" s="1"/>
      <c r="QCI1935" s="1"/>
      <c r="QCJ1935" s="1"/>
      <c r="QCK1935" s="1"/>
      <c r="QCL1935" s="1"/>
      <c r="QCM1935" s="1"/>
      <c r="QCN1935" s="1"/>
      <c r="QCO1935" s="1"/>
      <c r="QCP1935" s="1"/>
      <c r="QCQ1935" s="1"/>
      <c r="QCR1935" s="1"/>
      <c r="QCS1935" s="1"/>
      <c r="QCT1935" s="1"/>
      <c r="QCU1935" s="1"/>
      <c r="QCV1935" s="1"/>
      <c r="QCW1935" s="1"/>
      <c r="QCX1935" s="1"/>
      <c r="QCY1935" s="1"/>
      <c r="QCZ1935" s="1"/>
      <c r="QDA1935" s="1"/>
      <c r="QDB1935" s="1"/>
      <c r="QDC1935" s="1"/>
      <c r="QDD1935" s="1"/>
      <c r="QDE1935" s="1"/>
      <c r="QDF1935" s="1"/>
      <c r="QDG1935" s="1"/>
      <c r="QDH1935" s="1"/>
      <c r="QDI1935" s="1"/>
      <c r="QDJ1935" s="1"/>
      <c r="QDK1935" s="1"/>
      <c r="QDL1935" s="1"/>
      <c r="QDM1935" s="1"/>
      <c r="QDN1935" s="1"/>
      <c r="QDO1935" s="1"/>
      <c r="QDP1935" s="1"/>
      <c r="QDQ1935" s="1"/>
      <c r="QDR1935" s="1"/>
      <c r="QDS1935" s="1"/>
      <c r="QDT1935" s="1"/>
      <c r="QDU1935" s="1"/>
      <c r="QDV1935" s="1"/>
      <c r="QDW1935" s="1"/>
      <c r="QDX1935" s="1"/>
      <c r="QDY1935" s="1"/>
      <c r="QDZ1935" s="1"/>
      <c r="QEA1935" s="1"/>
      <c r="QEB1935" s="1"/>
      <c r="QEC1935" s="1"/>
      <c r="QED1935" s="1"/>
      <c r="QEE1935" s="1"/>
      <c r="QEF1935" s="1"/>
      <c r="QEG1935" s="1"/>
      <c r="QEH1935" s="1"/>
      <c r="QEI1935" s="1"/>
      <c r="QEJ1935" s="1"/>
      <c r="QEK1935" s="1"/>
      <c r="QEL1935" s="1"/>
      <c r="QEM1935" s="1"/>
      <c r="QEN1935" s="1"/>
      <c r="QEO1935" s="1"/>
      <c r="QEP1935" s="1"/>
      <c r="QEQ1935" s="1"/>
      <c r="QER1935" s="1"/>
      <c r="QES1935" s="1"/>
      <c r="QET1935" s="1"/>
      <c r="QEU1935" s="1"/>
      <c r="QEV1935" s="1"/>
      <c r="QEW1935" s="1"/>
      <c r="QEX1935" s="1"/>
      <c r="QEY1935" s="1"/>
      <c r="QEZ1935" s="1"/>
      <c r="QFA1935" s="1"/>
      <c r="QFB1935" s="1"/>
      <c r="QFC1935" s="1"/>
      <c r="QFD1935" s="1"/>
      <c r="QFE1935" s="1"/>
      <c r="QFF1935" s="1"/>
      <c r="QFG1935" s="1"/>
      <c r="QFH1935" s="1"/>
      <c r="QFI1935" s="1"/>
      <c r="QFJ1935" s="1"/>
      <c r="QFK1935" s="1"/>
      <c r="QFL1935" s="1"/>
      <c r="QFM1935" s="1"/>
      <c r="QFN1935" s="1"/>
      <c r="QFO1935" s="1"/>
      <c r="QFP1935" s="1"/>
      <c r="QFQ1935" s="1"/>
      <c r="QFR1935" s="1"/>
      <c r="QFS1935" s="1"/>
      <c r="QFT1935" s="1"/>
      <c r="QFU1935" s="1"/>
      <c r="QFV1935" s="1"/>
      <c r="QFW1935" s="1"/>
      <c r="QFX1935" s="1"/>
      <c r="QFY1935" s="1"/>
      <c r="QFZ1935" s="1"/>
      <c r="QGA1935" s="1"/>
      <c r="QGB1935" s="1"/>
      <c r="QGC1935" s="1"/>
      <c r="QGD1935" s="1"/>
      <c r="QGE1935" s="1"/>
      <c r="QGF1935" s="1"/>
      <c r="QGG1935" s="1"/>
      <c r="QGH1935" s="1"/>
      <c r="QGI1935" s="1"/>
      <c r="QGJ1935" s="1"/>
      <c r="QGK1935" s="1"/>
      <c r="QGL1935" s="1"/>
      <c r="QGM1935" s="1"/>
      <c r="QGN1935" s="1"/>
      <c r="QGO1935" s="1"/>
      <c r="QGP1935" s="1"/>
      <c r="QGQ1935" s="1"/>
      <c r="QGR1935" s="1"/>
      <c r="QGS1935" s="1"/>
      <c r="QGT1935" s="1"/>
      <c r="QGU1935" s="1"/>
      <c r="QGV1935" s="1"/>
      <c r="QGW1935" s="1"/>
      <c r="QGX1935" s="1"/>
      <c r="QGY1935" s="1"/>
      <c r="QGZ1935" s="1"/>
      <c r="QHA1935" s="1"/>
      <c r="QHB1935" s="1"/>
      <c r="QHC1935" s="1"/>
      <c r="QHD1935" s="1"/>
      <c r="QHE1935" s="1"/>
      <c r="QHF1935" s="1"/>
      <c r="QHG1935" s="1"/>
      <c r="QHH1935" s="1"/>
      <c r="QHI1935" s="1"/>
      <c r="QHJ1935" s="1"/>
      <c r="QHK1935" s="1"/>
      <c r="QHL1935" s="1"/>
      <c r="QHM1935" s="1"/>
      <c r="QHN1935" s="1"/>
      <c r="QHO1935" s="1"/>
      <c r="QHP1935" s="1"/>
      <c r="QHQ1935" s="1"/>
      <c r="QHR1935" s="1"/>
      <c r="QHS1935" s="1"/>
      <c r="QHT1935" s="1"/>
      <c r="QHU1935" s="1"/>
      <c r="QHV1935" s="1"/>
      <c r="QHW1935" s="1"/>
      <c r="QHX1935" s="1"/>
      <c r="QHY1935" s="1"/>
      <c r="QHZ1935" s="1"/>
      <c r="QIA1935" s="1"/>
      <c r="QIB1935" s="1"/>
      <c r="QIC1935" s="1"/>
      <c r="QID1935" s="1"/>
      <c r="QIE1935" s="1"/>
      <c r="QIF1935" s="1"/>
      <c r="QIG1935" s="1"/>
      <c r="QIH1935" s="1"/>
      <c r="QII1935" s="1"/>
      <c r="QIJ1935" s="1"/>
      <c r="QIK1935" s="1"/>
      <c r="QIL1935" s="1"/>
      <c r="QIM1935" s="1"/>
      <c r="QIN1935" s="1"/>
      <c r="QIO1935" s="1"/>
      <c r="QIP1935" s="1"/>
      <c r="QIQ1935" s="1"/>
      <c r="QIR1935" s="1"/>
      <c r="QIS1935" s="1"/>
      <c r="QIT1935" s="1"/>
      <c r="QIU1935" s="1"/>
      <c r="QIV1935" s="1"/>
      <c r="QIW1935" s="1"/>
      <c r="QIX1935" s="1"/>
      <c r="QIY1935" s="1"/>
      <c r="QIZ1935" s="1"/>
      <c r="QJA1935" s="1"/>
      <c r="QJB1935" s="1"/>
      <c r="QJC1935" s="1"/>
      <c r="QJD1935" s="1"/>
      <c r="QJE1935" s="1"/>
      <c r="QJF1935" s="1"/>
      <c r="QJG1935" s="1"/>
      <c r="QJH1935" s="1"/>
      <c r="QJI1935" s="1"/>
      <c r="QJJ1935" s="1"/>
      <c r="QJK1935" s="1"/>
      <c r="QJL1935" s="1"/>
      <c r="QJM1935" s="1"/>
      <c r="QJN1935" s="1"/>
      <c r="QJO1935" s="1"/>
      <c r="QJP1935" s="1"/>
      <c r="QJQ1935" s="1"/>
      <c r="QJR1935" s="1"/>
      <c r="QJS1935" s="1"/>
      <c r="QJT1935" s="1"/>
      <c r="QJU1935" s="1"/>
      <c r="QJV1935" s="1"/>
      <c r="QJW1935" s="1"/>
      <c r="QJX1935" s="1"/>
      <c r="QJY1935" s="1"/>
      <c r="QJZ1935" s="1"/>
      <c r="QKA1935" s="1"/>
      <c r="QKB1935" s="1"/>
      <c r="QKC1935" s="1"/>
      <c r="QKD1935" s="1"/>
      <c r="QKE1935" s="1"/>
      <c r="QKF1935" s="1"/>
      <c r="QKG1935" s="1"/>
      <c r="QKH1935" s="1"/>
      <c r="QKI1935" s="1"/>
      <c r="QKJ1935" s="1"/>
      <c r="QKK1935" s="1"/>
      <c r="QKL1935" s="1"/>
      <c r="QKM1935" s="1"/>
      <c r="QKN1935" s="1"/>
      <c r="QKO1935" s="1"/>
      <c r="QKP1935" s="1"/>
      <c r="QKQ1935" s="1"/>
      <c r="QKR1935" s="1"/>
      <c r="QKS1935" s="1"/>
      <c r="QKT1935" s="1"/>
      <c r="QKU1935" s="1"/>
      <c r="QKV1935" s="1"/>
      <c r="QKW1935" s="1"/>
      <c r="QKX1935" s="1"/>
      <c r="QKY1935" s="1"/>
      <c r="QKZ1935" s="1"/>
      <c r="QLA1935" s="1"/>
      <c r="QLB1935" s="1"/>
      <c r="QLC1935" s="1"/>
      <c r="QLD1935" s="1"/>
      <c r="QLE1935" s="1"/>
      <c r="QLF1935" s="1"/>
      <c r="QLG1935" s="1"/>
      <c r="QLH1935" s="1"/>
      <c r="QLI1935" s="1"/>
      <c r="QLJ1935" s="1"/>
      <c r="QLK1935" s="1"/>
      <c r="QLL1935" s="1"/>
      <c r="QLM1935" s="1"/>
      <c r="QLN1935" s="1"/>
      <c r="QLO1935" s="1"/>
      <c r="QLP1935" s="1"/>
      <c r="QLQ1935" s="1"/>
      <c r="QLR1935" s="1"/>
      <c r="QLS1935" s="1"/>
      <c r="QLT1935" s="1"/>
      <c r="QLU1935" s="1"/>
      <c r="QLV1935" s="1"/>
      <c r="QLW1935" s="1"/>
      <c r="QLX1935" s="1"/>
      <c r="QLY1935" s="1"/>
      <c r="QLZ1935" s="1"/>
      <c r="QMA1935" s="1"/>
      <c r="QMB1935" s="1"/>
      <c r="QMC1935" s="1"/>
      <c r="QMD1935" s="1"/>
      <c r="QME1935" s="1"/>
      <c r="QMF1935" s="1"/>
      <c r="QMG1935" s="1"/>
      <c r="QMH1935" s="1"/>
      <c r="QMI1935" s="1"/>
      <c r="QMJ1935" s="1"/>
      <c r="QMK1935" s="1"/>
      <c r="QML1935" s="1"/>
      <c r="QMM1935" s="1"/>
      <c r="QMN1935" s="1"/>
      <c r="QMO1935" s="1"/>
      <c r="QMP1935" s="1"/>
      <c r="QMQ1935" s="1"/>
      <c r="QMR1935" s="1"/>
      <c r="QMS1935" s="1"/>
      <c r="QMT1935" s="1"/>
      <c r="QMU1935" s="1"/>
      <c r="QMV1935" s="1"/>
      <c r="QMW1935" s="1"/>
      <c r="QMX1935" s="1"/>
      <c r="QMY1935" s="1"/>
      <c r="QMZ1935" s="1"/>
      <c r="QNA1935" s="1"/>
      <c r="QNB1935" s="1"/>
      <c r="QNC1935" s="1"/>
      <c r="QND1935" s="1"/>
      <c r="QNE1935" s="1"/>
      <c r="QNF1935" s="1"/>
      <c r="QNG1935" s="1"/>
      <c r="QNH1935" s="1"/>
      <c r="QNI1935" s="1"/>
      <c r="QNJ1935" s="1"/>
      <c r="QNK1935" s="1"/>
      <c r="QNL1935" s="1"/>
      <c r="QNM1935" s="1"/>
      <c r="QNN1935" s="1"/>
      <c r="QNO1935" s="1"/>
      <c r="QNP1935" s="1"/>
      <c r="QNQ1935" s="1"/>
      <c r="QNR1935" s="1"/>
      <c r="QNS1935" s="1"/>
      <c r="QNT1935" s="1"/>
      <c r="QNU1935" s="1"/>
      <c r="QNV1935" s="1"/>
      <c r="QNW1935" s="1"/>
      <c r="QNX1935" s="1"/>
      <c r="QNY1935" s="1"/>
      <c r="QNZ1935" s="1"/>
      <c r="QOA1935" s="1"/>
      <c r="QOB1935" s="1"/>
      <c r="QOC1935" s="1"/>
      <c r="QOD1935" s="1"/>
      <c r="QOE1935" s="1"/>
      <c r="QOF1935" s="1"/>
      <c r="QOG1935" s="1"/>
      <c r="QOH1935" s="1"/>
      <c r="QOI1935" s="1"/>
      <c r="QOJ1935" s="1"/>
      <c r="QOK1935" s="1"/>
      <c r="QOL1935" s="1"/>
      <c r="QOM1935" s="1"/>
      <c r="QON1935" s="1"/>
      <c r="QOO1935" s="1"/>
      <c r="QOP1935" s="1"/>
      <c r="QOQ1935" s="1"/>
      <c r="QOR1935" s="1"/>
      <c r="QOS1935" s="1"/>
      <c r="QOT1935" s="1"/>
      <c r="QOU1935" s="1"/>
      <c r="QOV1935" s="1"/>
      <c r="QOW1935" s="1"/>
      <c r="QOX1935" s="1"/>
      <c r="QOY1935" s="1"/>
      <c r="QOZ1935" s="1"/>
      <c r="QPA1935" s="1"/>
      <c r="QPB1935" s="1"/>
      <c r="QPC1935" s="1"/>
      <c r="QPD1935" s="1"/>
      <c r="QPE1935" s="1"/>
      <c r="QPF1935" s="1"/>
      <c r="QPG1935" s="1"/>
      <c r="QPH1935" s="1"/>
      <c r="QPI1935" s="1"/>
      <c r="QPJ1935" s="1"/>
      <c r="QPK1935" s="1"/>
      <c r="QPL1935" s="1"/>
      <c r="QPM1935" s="1"/>
      <c r="QPN1935" s="1"/>
      <c r="QPO1935" s="1"/>
      <c r="QPP1935" s="1"/>
      <c r="QPQ1935" s="1"/>
      <c r="QPR1935" s="1"/>
      <c r="QPS1935" s="1"/>
      <c r="QPT1935" s="1"/>
      <c r="QPU1935" s="1"/>
      <c r="QPV1935" s="1"/>
      <c r="QPW1935" s="1"/>
      <c r="QPX1935" s="1"/>
      <c r="QPY1935" s="1"/>
      <c r="QPZ1935" s="1"/>
      <c r="QQA1935" s="1"/>
      <c r="QQB1935" s="1"/>
      <c r="QQC1935" s="1"/>
      <c r="QQD1935" s="1"/>
      <c r="QQE1935" s="1"/>
      <c r="QQF1935" s="1"/>
      <c r="QQG1935" s="1"/>
      <c r="QQH1935" s="1"/>
      <c r="QQI1935" s="1"/>
      <c r="QQJ1935" s="1"/>
      <c r="QQK1935" s="1"/>
      <c r="QQL1935" s="1"/>
      <c r="QQM1935" s="1"/>
      <c r="QQN1935" s="1"/>
      <c r="QQO1935" s="1"/>
      <c r="QQP1935" s="1"/>
      <c r="QQQ1935" s="1"/>
      <c r="QQR1935" s="1"/>
      <c r="QQS1935" s="1"/>
      <c r="QQT1935" s="1"/>
      <c r="QQU1935" s="1"/>
      <c r="QQV1935" s="1"/>
      <c r="QQW1935" s="1"/>
      <c r="QQX1935" s="1"/>
      <c r="QQY1935" s="1"/>
      <c r="QQZ1935" s="1"/>
      <c r="QRA1935" s="1"/>
      <c r="QRB1935" s="1"/>
      <c r="QRC1935" s="1"/>
      <c r="QRD1935" s="1"/>
      <c r="QRE1935" s="1"/>
      <c r="QRF1935" s="1"/>
      <c r="QRG1935" s="1"/>
      <c r="QRH1935" s="1"/>
      <c r="QRI1935" s="1"/>
      <c r="QRJ1935" s="1"/>
      <c r="QRK1935" s="1"/>
      <c r="QRL1935" s="1"/>
      <c r="QRM1935" s="1"/>
      <c r="QRN1935" s="1"/>
      <c r="QRO1935" s="1"/>
      <c r="QRP1935" s="1"/>
      <c r="QRQ1935" s="1"/>
      <c r="QRR1935" s="1"/>
      <c r="QRS1935" s="1"/>
      <c r="QRT1935" s="1"/>
      <c r="QRU1935" s="1"/>
      <c r="QRV1935" s="1"/>
      <c r="QRW1935" s="1"/>
      <c r="QRX1935" s="1"/>
      <c r="QRY1935" s="1"/>
      <c r="QRZ1935" s="1"/>
      <c r="QSA1935" s="1"/>
      <c r="QSB1935" s="1"/>
      <c r="QSC1935" s="1"/>
      <c r="QSD1935" s="1"/>
      <c r="QSE1935" s="1"/>
      <c r="QSF1935" s="1"/>
      <c r="QSG1935" s="1"/>
      <c r="QSH1935" s="1"/>
      <c r="QSI1935" s="1"/>
      <c r="QSJ1935" s="1"/>
      <c r="QSK1935" s="1"/>
      <c r="QSL1935" s="1"/>
      <c r="QSM1935" s="1"/>
      <c r="QSN1935" s="1"/>
      <c r="QSO1935" s="1"/>
      <c r="QSP1935" s="1"/>
      <c r="QSQ1935" s="1"/>
      <c r="QSR1935" s="1"/>
      <c r="QSS1935" s="1"/>
      <c r="QST1935" s="1"/>
      <c r="QSU1935" s="1"/>
      <c r="QSV1935" s="1"/>
      <c r="QSW1935" s="1"/>
      <c r="QSX1935" s="1"/>
      <c r="QSY1935" s="1"/>
      <c r="QSZ1935" s="1"/>
      <c r="QTA1935" s="1"/>
      <c r="QTB1935" s="1"/>
      <c r="QTC1935" s="1"/>
      <c r="QTD1935" s="1"/>
      <c r="QTE1935" s="1"/>
      <c r="QTF1935" s="1"/>
      <c r="QTG1935" s="1"/>
      <c r="QTH1935" s="1"/>
      <c r="QTI1935" s="1"/>
      <c r="QTJ1935" s="1"/>
      <c r="QTK1935" s="1"/>
      <c r="QTL1935" s="1"/>
      <c r="QTM1935" s="1"/>
      <c r="QTN1935" s="1"/>
      <c r="QTO1935" s="1"/>
      <c r="QTP1935" s="1"/>
      <c r="QTQ1935" s="1"/>
      <c r="QTR1935" s="1"/>
      <c r="QTS1935" s="1"/>
      <c r="QTT1935" s="1"/>
      <c r="QTU1935" s="1"/>
      <c r="QTV1935" s="1"/>
      <c r="QTW1935" s="1"/>
      <c r="QTX1935" s="1"/>
      <c r="QTY1935" s="1"/>
      <c r="QTZ1935" s="1"/>
      <c r="QUA1935" s="1"/>
      <c r="QUB1935" s="1"/>
      <c r="QUC1935" s="1"/>
      <c r="QUD1935" s="1"/>
      <c r="QUE1935" s="1"/>
      <c r="QUF1935" s="1"/>
      <c r="QUG1935" s="1"/>
      <c r="QUH1935" s="1"/>
      <c r="QUI1935" s="1"/>
      <c r="QUJ1935" s="1"/>
      <c r="QUK1935" s="1"/>
      <c r="QUL1935" s="1"/>
      <c r="QUM1935" s="1"/>
      <c r="QUN1935" s="1"/>
      <c r="QUO1935" s="1"/>
      <c r="QUP1935" s="1"/>
      <c r="QUQ1935" s="1"/>
      <c r="QUR1935" s="1"/>
      <c r="QUS1935" s="1"/>
      <c r="QUT1935" s="1"/>
      <c r="QUU1935" s="1"/>
      <c r="QUV1935" s="1"/>
      <c r="QUW1935" s="1"/>
      <c r="QUX1935" s="1"/>
      <c r="QUY1935" s="1"/>
      <c r="QUZ1935" s="1"/>
      <c r="QVA1935" s="1"/>
      <c r="QVB1935" s="1"/>
      <c r="QVC1935" s="1"/>
      <c r="QVD1935" s="1"/>
      <c r="QVE1935" s="1"/>
      <c r="QVF1935" s="1"/>
      <c r="QVG1935" s="1"/>
      <c r="QVH1935" s="1"/>
      <c r="QVI1935" s="1"/>
      <c r="QVJ1935" s="1"/>
      <c r="QVK1935" s="1"/>
      <c r="QVL1935" s="1"/>
      <c r="QVM1935" s="1"/>
      <c r="QVN1935" s="1"/>
      <c r="QVO1935" s="1"/>
      <c r="QVP1935" s="1"/>
      <c r="QVQ1935" s="1"/>
      <c r="QVR1935" s="1"/>
      <c r="QVS1935" s="1"/>
      <c r="QVT1935" s="1"/>
      <c r="QVU1935" s="1"/>
      <c r="QVV1935" s="1"/>
      <c r="QVW1935" s="1"/>
      <c r="QVX1935" s="1"/>
      <c r="QVY1935" s="1"/>
      <c r="QVZ1935" s="1"/>
      <c r="QWA1935" s="1"/>
      <c r="QWB1935" s="1"/>
      <c r="QWC1935" s="1"/>
      <c r="QWD1935" s="1"/>
      <c r="QWE1935" s="1"/>
      <c r="QWF1935" s="1"/>
      <c r="QWG1935" s="1"/>
      <c r="QWH1935" s="1"/>
      <c r="QWI1935" s="1"/>
      <c r="QWJ1935" s="1"/>
      <c r="QWK1935" s="1"/>
      <c r="QWL1935" s="1"/>
      <c r="QWM1935" s="1"/>
      <c r="QWN1935" s="1"/>
      <c r="QWO1935" s="1"/>
      <c r="QWP1935" s="1"/>
      <c r="QWQ1935" s="1"/>
      <c r="QWR1935" s="1"/>
      <c r="QWS1935" s="1"/>
      <c r="QWT1935" s="1"/>
      <c r="QWU1935" s="1"/>
      <c r="QWV1935" s="1"/>
      <c r="QWW1935" s="1"/>
      <c r="QWX1935" s="1"/>
      <c r="QWY1935" s="1"/>
      <c r="QWZ1935" s="1"/>
      <c r="QXA1935" s="1"/>
      <c r="QXB1935" s="1"/>
      <c r="QXC1935" s="1"/>
      <c r="QXD1935" s="1"/>
      <c r="QXE1935" s="1"/>
      <c r="QXF1935" s="1"/>
      <c r="QXG1935" s="1"/>
      <c r="QXH1935" s="1"/>
      <c r="QXI1935" s="1"/>
      <c r="QXJ1935" s="1"/>
      <c r="QXK1935" s="1"/>
      <c r="QXL1935" s="1"/>
      <c r="QXM1935" s="1"/>
      <c r="QXN1935" s="1"/>
      <c r="QXO1935" s="1"/>
      <c r="QXP1935" s="1"/>
      <c r="QXQ1935" s="1"/>
      <c r="QXR1935" s="1"/>
      <c r="QXS1935" s="1"/>
      <c r="QXT1935" s="1"/>
      <c r="QXU1935" s="1"/>
      <c r="QXV1935" s="1"/>
      <c r="QXW1935" s="1"/>
      <c r="QXX1935" s="1"/>
      <c r="QXY1935" s="1"/>
      <c r="QXZ1935" s="1"/>
      <c r="QYA1935" s="1"/>
      <c r="QYB1935" s="1"/>
      <c r="QYC1935" s="1"/>
      <c r="QYD1935" s="1"/>
      <c r="QYE1935" s="1"/>
      <c r="QYF1935" s="1"/>
      <c r="QYG1935" s="1"/>
      <c r="QYH1935" s="1"/>
      <c r="QYI1935" s="1"/>
      <c r="QYJ1935" s="1"/>
      <c r="QYK1935" s="1"/>
      <c r="QYL1935" s="1"/>
      <c r="QYM1935" s="1"/>
      <c r="QYN1935" s="1"/>
      <c r="QYO1935" s="1"/>
      <c r="QYP1935" s="1"/>
      <c r="QYQ1935" s="1"/>
      <c r="QYR1935" s="1"/>
      <c r="QYS1935" s="1"/>
      <c r="QYT1935" s="1"/>
      <c r="QYU1935" s="1"/>
      <c r="QYV1935" s="1"/>
      <c r="QYW1935" s="1"/>
      <c r="QYX1935" s="1"/>
      <c r="QYY1935" s="1"/>
      <c r="QYZ1935" s="1"/>
      <c r="QZA1935" s="1"/>
      <c r="QZB1935" s="1"/>
      <c r="QZC1935" s="1"/>
      <c r="QZD1935" s="1"/>
      <c r="QZE1935" s="1"/>
      <c r="QZF1935" s="1"/>
      <c r="QZG1935" s="1"/>
      <c r="QZH1935" s="1"/>
      <c r="QZI1935" s="1"/>
      <c r="QZJ1935" s="1"/>
      <c r="QZK1935" s="1"/>
      <c r="QZL1935" s="1"/>
      <c r="QZM1935" s="1"/>
      <c r="QZN1935" s="1"/>
      <c r="QZO1935" s="1"/>
      <c r="QZP1935" s="1"/>
      <c r="QZQ1935" s="1"/>
      <c r="QZR1935" s="1"/>
      <c r="QZS1935" s="1"/>
      <c r="QZT1935" s="1"/>
      <c r="QZU1935" s="1"/>
      <c r="QZV1935" s="1"/>
      <c r="QZW1935" s="1"/>
      <c r="QZX1935" s="1"/>
      <c r="QZY1935" s="1"/>
      <c r="QZZ1935" s="1"/>
      <c r="RAA1935" s="1"/>
      <c r="RAB1935" s="1"/>
      <c r="RAC1935" s="1"/>
      <c r="RAD1935" s="1"/>
      <c r="RAE1935" s="1"/>
      <c r="RAF1935" s="1"/>
      <c r="RAG1935" s="1"/>
      <c r="RAH1935" s="1"/>
      <c r="RAI1935" s="1"/>
      <c r="RAJ1935" s="1"/>
      <c r="RAK1935" s="1"/>
      <c r="RAL1935" s="1"/>
      <c r="RAM1935" s="1"/>
      <c r="RAN1935" s="1"/>
      <c r="RAO1935" s="1"/>
      <c r="RAP1935" s="1"/>
      <c r="RAQ1935" s="1"/>
      <c r="RAR1935" s="1"/>
      <c r="RAS1935" s="1"/>
      <c r="RAT1935" s="1"/>
      <c r="RAU1935" s="1"/>
      <c r="RAV1935" s="1"/>
      <c r="RAW1935" s="1"/>
      <c r="RAX1935" s="1"/>
      <c r="RAY1935" s="1"/>
      <c r="RAZ1935" s="1"/>
      <c r="RBA1935" s="1"/>
      <c r="RBB1935" s="1"/>
      <c r="RBC1935" s="1"/>
      <c r="RBD1935" s="1"/>
      <c r="RBE1935" s="1"/>
      <c r="RBF1935" s="1"/>
      <c r="RBG1935" s="1"/>
      <c r="RBH1935" s="1"/>
      <c r="RBI1935" s="1"/>
      <c r="RBJ1935" s="1"/>
      <c r="RBK1935" s="1"/>
      <c r="RBL1935" s="1"/>
      <c r="RBM1935" s="1"/>
      <c r="RBN1935" s="1"/>
      <c r="RBO1935" s="1"/>
      <c r="RBP1935" s="1"/>
      <c r="RBQ1935" s="1"/>
      <c r="RBR1935" s="1"/>
      <c r="RBS1935" s="1"/>
      <c r="RBT1935" s="1"/>
      <c r="RBU1935" s="1"/>
      <c r="RBV1935" s="1"/>
      <c r="RBW1935" s="1"/>
      <c r="RBX1935" s="1"/>
      <c r="RBY1935" s="1"/>
      <c r="RBZ1935" s="1"/>
      <c r="RCA1935" s="1"/>
      <c r="RCB1935" s="1"/>
      <c r="RCC1935" s="1"/>
      <c r="RCD1935" s="1"/>
      <c r="RCE1935" s="1"/>
      <c r="RCF1935" s="1"/>
      <c r="RCG1935" s="1"/>
      <c r="RCH1935" s="1"/>
      <c r="RCI1935" s="1"/>
      <c r="RCJ1935" s="1"/>
      <c r="RCK1935" s="1"/>
      <c r="RCL1935" s="1"/>
      <c r="RCM1935" s="1"/>
      <c r="RCN1935" s="1"/>
      <c r="RCO1935" s="1"/>
      <c r="RCP1935" s="1"/>
      <c r="RCQ1935" s="1"/>
      <c r="RCR1935" s="1"/>
      <c r="RCS1935" s="1"/>
      <c r="RCT1935" s="1"/>
      <c r="RCU1935" s="1"/>
      <c r="RCV1935" s="1"/>
      <c r="RCW1935" s="1"/>
      <c r="RCX1935" s="1"/>
      <c r="RCY1935" s="1"/>
      <c r="RCZ1935" s="1"/>
      <c r="RDA1935" s="1"/>
      <c r="RDB1935" s="1"/>
      <c r="RDC1935" s="1"/>
      <c r="RDD1935" s="1"/>
      <c r="RDE1935" s="1"/>
      <c r="RDF1935" s="1"/>
      <c r="RDG1935" s="1"/>
      <c r="RDH1935" s="1"/>
      <c r="RDI1935" s="1"/>
      <c r="RDJ1935" s="1"/>
      <c r="RDK1935" s="1"/>
      <c r="RDL1935" s="1"/>
      <c r="RDM1935" s="1"/>
      <c r="RDN1935" s="1"/>
      <c r="RDO1935" s="1"/>
      <c r="RDP1935" s="1"/>
      <c r="RDQ1935" s="1"/>
      <c r="RDR1935" s="1"/>
      <c r="RDS1935" s="1"/>
      <c r="RDT1935" s="1"/>
      <c r="RDU1935" s="1"/>
      <c r="RDV1935" s="1"/>
      <c r="RDW1935" s="1"/>
      <c r="RDX1935" s="1"/>
      <c r="RDY1935" s="1"/>
      <c r="RDZ1935" s="1"/>
      <c r="REA1935" s="1"/>
      <c r="REB1935" s="1"/>
      <c r="REC1935" s="1"/>
      <c r="RED1935" s="1"/>
      <c r="REE1935" s="1"/>
      <c r="REF1935" s="1"/>
      <c r="REG1935" s="1"/>
      <c r="REH1935" s="1"/>
      <c r="REI1935" s="1"/>
      <c r="REJ1935" s="1"/>
      <c r="REK1935" s="1"/>
      <c r="REL1935" s="1"/>
      <c r="REM1935" s="1"/>
      <c r="REN1935" s="1"/>
      <c r="REO1935" s="1"/>
      <c r="REP1935" s="1"/>
      <c r="REQ1935" s="1"/>
      <c r="RER1935" s="1"/>
      <c r="RES1935" s="1"/>
      <c r="RET1935" s="1"/>
      <c r="REU1935" s="1"/>
      <c r="REV1935" s="1"/>
      <c r="REW1935" s="1"/>
      <c r="REX1935" s="1"/>
      <c r="REY1935" s="1"/>
      <c r="REZ1935" s="1"/>
      <c r="RFA1935" s="1"/>
      <c r="RFB1935" s="1"/>
      <c r="RFC1935" s="1"/>
      <c r="RFD1935" s="1"/>
      <c r="RFE1935" s="1"/>
      <c r="RFF1935" s="1"/>
      <c r="RFG1935" s="1"/>
      <c r="RFH1935" s="1"/>
      <c r="RFI1935" s="1"/>
      <c r="RFJ1935" s="1"/>
      <c r="RFK1935" s="1"/>
      <c r="RFL1935" s="1"/>
      <c r="RFM1935" s="1"/>
      <c r="RFN1935" s="1"/>
      <c r="RFO1935" s="1"/>
      <c r="RFP1935" s="1"/>
      <c r="RFQ1935" s="1"/>
      <c r="RFR1935" s="1"/>
      <c r="RFS1935" s="1"/>
      <c r="RFT1935" s="1"/>
      <c r="RFU1935" s="1"/>
      <c r="RFV1935" s="1"/>
      <c r="RFW1935" s="1"/>
      <c r="RFX1935" s="1"/>
      <c r="RFY1935" s="1"/>
      <c r="RFZ1935" s="1"/>
      <c r="RGA1935" s="1"/>
      <c r="RGB1935" s="1"/>
      <c r="RGC1935" s="1"/>
      <c r="RGD1935" s="1"/>
      <c r="RGE1935" s="1"/>
      <c r="RGF1935" s="1"/>
      <c r="RGG1935" s="1"/>
      <c r="RGH1935" s="1"/>
      <c r="RGI1935" s="1"/>
      <c r="RGJ1935" s="1"/>
      <c r="RGK1935" s="1"/>
      <c r="RGL1935" s="1"/>
      <c r="RGM1935" s="1"/>
      <c r="RGN1935" s="1"/>
      <c r="RGO1935" s="1"/>
      <c r="RGP1935" s="1"/>
      <c r="RGQ1935" s="1"/>
      <c r="RGR1935" s="1"/>
      <c r="RGS1935" s="1"/>
      <c r="RGT1935" s="1"/>
      <c r="RGU1935" s="1"/>
      <c r="RGV1935" s="1"/>
      <c r="RGW1935" s="1"/>
      <c r="RGX1935" s="1"/>
      <c r="RGY1935" s="1"/>
      <c r="RGZ1935" s="1"/>
      <c r="RHA1935" s="1"/>
      <c r="RHB1935" s="1"/>
      <c r="RHC1935" s="1"/>
      <c r="RHD1935" s="1"/>
      <c r="RHE1935" s="1"/>
      <c r="RHF1935" s="1"/>
      <c r="RHG1935" s="1"/>
      <c r="RHH1935" s="1"/>
      <c r="RHI1935" s="1"/>
      <c r="RHJ1935" s="1"/>
      <c r="RHK1935" s="1"/>
      <c r="RHL1935" s="1"/>
      <c r="RHM1935" s="1"/>
      <c r="RHN1935" s="1"/>
      <c r="RHO1935" s="1"/>
      <c r="RHP1935" s="1"/>
      <c r="RHQ1935" s="1"/>
      <c r="RHR1935" s="1"/>
      <c r="RHS1935" s="1"/>
      <c r="RHT1935" s="1"/>
      <c r="RHU1935" s="1"/>
      <c r="RHV1935" s="1"/>
      <c r="RHW1935" s="1"/>
      <c r="RHX1935" s="1"/>
      <c r="RHY1935" s="1"/>
      <c r="RHZ1935" s="1"/>
      <c r="RIA1935" s="1"/>
      <c r="RIB1935" s="1"/>
      <c r="RIC1935" s="1"/>
      <c r="RID1935" s="1"/>
      <c r="RIE1935" s="1"/>
      <c r="RIF1935" s="1"/>
      <c r="RIG1935" s="1"/>
      <c r="RIH1935" s="1"/>
      <c r="RII1935" s="1"/>
      <c r="RIJ1935" s="1"/>
      <c r="RIK1935" s="1"/>
      <c r="RIL1935" s="1"/>
      <c r="RIM1935" s="1"/>
      <c r="RIN1935" s="1"/>
      <c r="RIO1935" s="1"/>
      <c r="RIP1935" s="1"/>
      <c r="RIQ1935" s="1"/>
      <c r="RIR1935" s="1"/>
      <c r="RIS1935" s="1"/>
      <c r="RIT1935" s="1"/>
      <c r="RIU1935" s="1"/>
      <c r="RIV1935" s="1"/>
      <c r="RIW1935" s="1"/>
      <c r="RIX1935" s="1"/>
      <c r="RIY1935" s="1"/>
      <c r="RIZ1935" s="1"/>
      <c r="RJA1935" s="1"/>
      <c r="RJB1935" s="1"/>
      <c r="RJC1935" s="1"/>
      <c r="RJD1935" s="1"/>
      <c r="RJE1935" s="1"/>
      <c r="RJF1935" s="1"/>
      <c r="RJG1935" s="1"/>
      <c r="RJH1935" s="1"/>
      <c r="RJI1935" s="1"/>
      <c r="RJJ1935" s="1"/>
      <c r="RJK1935" s="1"/>
      <c r="RJL1935" s="1"/>
      <c r="RJM1935" s="1"/>
      <c r="RJN1935" s="1"/>
      <c r="RJO1935" s="1"/>
      <c r="RJP1935" s="1"/>
      <c r="RJQ1935" s="1"/>
      <c r="RJR1935" s="1"/>
      <c r="RJS1935" s="1"/>
      <c r="RJT1935" s="1"/>
      <c r="RJU1935" s="1"/>
      <c r="RJV1935" s="1"/>
      <c r="RJW1935" s="1"/>
      <c r="RJX1935" s="1"/>
      <c r="RJY1935" s="1"/>
      <c r="RJZ1935" s="1"/>
      <c r="RKA1935" s="1"/>
      <c r="RKB1935" s="1"/>
      <c r="RKC1935" s="1"/>
      <c r="RKD1935" s="1"/>
      <c r="RKE1935" s="1"/>
      <c r="RKF1935" s="1"/>
      <c r="RKG1935" s="1"/>
      <c r="RKH1935" s="1"/>
      <c r="RKI1935" s="1"/>
      <c r="RKJ1935" s="1"/>
      <c r="RKK1935" s="1"/>
      <c r="RKL1935" s="1"/>
      <c r="RKM1935" s="1"/>
      <c r="RKN1935" s="1"/>
      <c r="RKO1935" s="1"/>
      <c r="RKP1935" s="1"/>
      <c r="RKQ1935" s="1"/>
      <c r="RKR1935" s="1"/>
      <c r="RKS1935" s="1"/>
      <c r="RKT1935" s="1"/>
      <c r="RKU1935" s="1"/>
      <c r="RKV1935" s="1"/>
      <c r="RKW1935" s="1"/>
      <c r="RKX1935" s="1"/>
      <c r="RKY1935" s="1"/>
      <c r="RKZ1935" s="1"/>
      <c r="RLA1935" s="1"/>
      <c r="RLB1935" s="1"/>
      <c r="RLC1935" s="1"/>
      <c r="RLD1935" s="1"/>
      <c r="RLE1935" s="1"/>
      <c r="RLF1935" s="1"/>
      <c r="RLG1935" s="1"/>
      <c r="RLH1935" s="1"/>
      <c r="RLI1935" s="1"/>
      <c r="RLJ1935" s="1"/>
      <c r="RLK1935" s="1"/>
      <c r="RLL1935" s="1"/>
      <c r="RLM1935" s="1"/>
      <c r="RLN1935" s="1"/>
      <c r="RLO1935" s="1"/>
      <c r="RLP1935" s="1"/>
      <c r="RLQ1935" s="1"/>
      <c r="RLR1935" s="1"/>
      <c r="RLS1935" s="1"/>
      <c r="RLT1935" s="1"/>
      <c r="RLU1935" s="1"/>
      <c r="RLV1935" s="1"/>
      <c r="RLW1935" s="1"/>
      <c r="RLX1935" s="1"/>
      <c r="RLY1935" s="1"/>
      <c r="RLZ1935" s="1"/>
      <c r="RMA1935" s="1"/>
      <c r="RMB1935" s="1"/>
      <c r="RMC1935" s="1"/>
      <c r="RMD1935" s="1"/>
      <c r="RME1935" s="1"/>
      <c r="RMF1935" s="1"/>
      <c r="RMG1935" s="1"/>
      <c r="RMH1935" s="1"/>
      <c r="RMI1935" s="1"/>
      <c r="RMJ1935" s="1"/>
      <c r="RMK1935" s="1"/>
      <c r="RML1935" s="1"/>
      <c r="RMM1935" s="1"/>
      <c r="RMN1935" s="1"/>
      <c r="RMO1935" s="1"/>
      <c r="RMP1935" s="1"/>
      <c r="RMQ1935" s="1"/>
      <c r="RMR1935" s="1"/>
      <c r="RMS1935" s="1"/>
      <c r="RMT1935" s="1"/>
      <c r="RMU1935" s="1"/>
      <c r="RMV1935" s="1"/>
      <c r="RMW1935" s="1"/>
      <c r="RMX1935" s="1"/>
      <c r="RMY1935" s="1"/>
      <c r="RMZ1935" s="1"/>
      <c r="RNA1935" s="1"/>
      <c r="RNB1935" s="1"/>
      <c r="RNC1935" s="1"/>
      <c r="RND1935" s="1"/>
      <c r="RNE1935" s="1"/>
      <c r="RNF1935" s="1"/>
      <c r="RNG1935" s="1"/>
      <c r="RNH1935" s="1"/>
      <c r="RNI1935" s="1"/>
      <c r="RNJ1935" s="1"/>
      <c r="RNK1935" s="1"/>
      <c r="RNL1935" s="1"/>
      <c r="RNM1935" s="1"/>
      <c r="RNN1935" s="1"/>
      <c r="RNO1935" s="1"/>
      <c r="RNP1935" s="1"/>
      <c r="RNQ1935" s="1"/>
      <c r="RNR1935" s="1"/>
      <c r="RNS1935" s="1"/>
      <c r="RNT1935" s="1"/>
      <c r="RNU1935" s="1"/>
      <c r="RNV1935" s="1"/>
      <c r="RNW1935" s="1"/>
      <c r="RNX1935" s="1"/>
      <c r="RNY1935" s="1"/>
      <c r="RNZ1935" s="1"/>
      <c r="ROA1935" s="1"/>
      <c r="ROB1935" s="1"/>
      <c r="ROC1935" s="1"/>
      <c r="ROD1935" s="1"/>
      <c r="ROE1935" s="1"/>
      <c r="ROF1935" s="1"/>
      <c r="ROG1935" s="1"/>
      <c r="ROH1935" s="1"/>
      <c r="ROI1935" s="1"/>
      <c r="ROJ1935" s="1"/>
      <c r="ROK1935" s="1"/>
      <c r="ROL1935" s="1"/>
      <c r="ROM1935" s="1"/>
      <c r="RON1935" s="1"/>
      <c r="ROO1935" s="1"/>
      <c r="ROP1935" s="1"/>
      <c r="ROQ1935" s="1"/>
      <c r="ROR1935" s="1"/>
      <c r="ROS1935" s="1"/>
      <c r="ROT1935" s="1"/>
      <c r="ROU1935" s="1"/>
      <c r="ROV1935" s="1"/>
      <c r="ROW1935" s="1"/>
      <c r="ROX1935" s="1"/>
      <c r="ROY1935" s="1"/>
      <c r="ROZ1935" s="1"/>
      <c r="RPA1935" s="1"/>
      <c r="RPB1935" s="1"/>
      <c r="RPC1935" s="1"/>
      <c r="RPD1935" s="1"/>
      <c r="RPE1935" s="1"/>
      <c r="RPF1935" s="1"/>
      <c r="RPG1935" s="1"/>
      <c r="RPH1935" s="1"/>
      <c r="RPI1935" s="1"/>
      <c r="RPJ1935" s="1"/>
      <c r="RPK1935" s="1"/>
      <c r="RPL1935" s="1"/>
      <c r="RPM1935" s="1"/>
      <c r="RPN1935" s="1"/>
      <c r="RPO1935" s="1"/>
      <c r="RPP1935" s="1"/>
      <c r="RPQ1935" s="1"/>
      <c r="RPR1935" s="1"/>
      <c r="RPS1935" s="1"/>
      <c r="RPT1935" s="1"/>
      <c r="RPU1935" s="1"/>
      <c r="RPV1935" s="1"/>
      <c r="RPW1935" s="1"/>
      <c r="RPX1935" s="1"/>
      <c r="RPY1935" s="1"/>
      <c r="RPZ1935" s="1"/>
      <c r="RQA1935" s="1"/>
      <c r="RQB1935" s="1"/>
      <c r="RQC1935" s="1"/>
      <c r="RQD1935" s="1"/>
      <c r="RQE1935" s="1"/>
      <c r="RQF1935" s="1"/>
      <c r="RQG1935" s="1"/>
      <c r="RQH1935" s="1"/>
      <c r="RQI1935" s="1"/>
      <c r="RQJ1935" s="1"/>
      <c r="RQK1935" s="1"/>
      <c r="RQL1935" s="1"/>
      <c r="RQM1935" s="1"/>
      <c r="RQN1935" s="1"/>
      <c r="RQO1935" s="1"/>
      <c r="RQP1935" s="1"/>
      <c r="RQQ1935" s="1"/>
      <c r="RQR1935" s="1"/>
      <c r="RQS1935" s="1"/>
      <c r="RQT1935" s="1"/>
      <c r="RQU1935" s="1"/>
      <c r="RQV1935" s="1"/>
      <c r="RQW1935" s="1"/>
      <c r="RQX1935" s="1"/>
      <c r="RQY1935" s="1"/>
      <c r="RQZ1935" s="1"/>
      <c r="RRA1935" s="1"/>
      <c r="RRB1935" s="1"/>
      <c r="RRC1935" s="1"/>
      <c r="RRD1935" s="1"/>
      <c r="RRE1935" s="1"/>
      <c r="RRF1935" s="1"/>
      <c r="RRG1935" s="1"/>
      <c r="RRH1935" s="1"/>
      <c r="RRI1935" s="1"/>
      <c r="RRJ1935" s="1"/>
      <c r="RRK1935" s="1"/>
      <c r="RRL1935" s="1"/>
      <c r="RRM1935" s="1"/>
      <c r="RRN1935" s="1"/>
      <c r="RRO1935" s="1"/>
      <c r="RRP1935" s="1"/>
      <c r="RRQ1935" s="1"/>
      <c r="RRR1935" s="1"/>
      <c r="RRS1935" s="1"/>
      <c r="RRT1935" s="1"/>
      <c r="RRU1935" s="1"/>
      <c r="RRV1935" s="1"/>
      <c r="RRW1935" s="1"/>
      <c r="RRX1935" s="1"/>
      <c r="RRY1935" s="1"/>
      <c r="RRZ1935" s="1"/>
      <c r="RSA1935" s="1"/>
      <c r="RSB1935" s="1"/>
      <c r="RSC1935" s="1"/>
      <c r="RSD1935" s="1"/>
      <c r="RSE1935" s="1"/>
      <c r="RSF1935" s="1"/>
      <c r="RSG1935" s="1"/>
      <c r="RSH1935" s="1"/>
      <c r="RSI1935" s="1"/>
      <c r="RSJ1935" s="1"/>
      <c r="RSK1935" s="1"/>
      <c r="RSL1935" s="1"/>
      <c r="RSM1935" s="1"/>
      <c r="RSN1935" s="1"/>
      <c r="RSO1935" s="1"/>
      <c r="RSP1935" s="1"/>
      <c r="RSQ1935" s="1"/>
      <c r="RSR1935" s="1"/>
      <c r="RSS1935" s="1"/>
      <c r="RST1935" s="1"/>
      <c r="RSU1935" s="1"/>
      <c r="RSV1935" s="1"/>
      <c r="RSW1935" s="1"/>
      <c r="RSX1935" s="1"/>
      <c r="RSY1935" s="1"/>
      <c r="RSZ1935" s="1"/>
      <c r="RTA1935" s="1"/>
      <c r="RTB1935" s="1"/>
      <c r="RTC1935" s="1"/>
      <c r="RTD1935" s="1"/>
      <c r="RTE1935" s="1"/>
      <c r="RTF1935" s="1"/>
      <c r="RTG1935" s="1"/>
      <c r="RTH1935" s="1"/>
      <c r="RTI1935" s="1"/>
      <c r="RTJ1935" s="1"/>
      <c r="RTK1935" s="1"/>
      <c r="RTL1935" s="1"/>
      <c r="RTM1935" s="1"/>
      <c r="RTN1935" s="1"/>
      <c r="RTO1935" s="1"/>
      <c r="RTP1935" s="1"/>
      <c r="RTQ1935" s="1"/>
      <c r="RTR1935" s="1"/>
      <c r="RTS1935" s="1"/>
      <c r="RTT1935" s="1"/>
      <c r="RTU1935" s="1"/>
      <c r="RTV1935" s="1"/>
      <c r="RTW1935" s="1"/>
      <c r="RTX1935" s="1"/>
      <c r="RTY1935" s="1"/>
      <c r="RTZ1935" s="1"/>
      <c r="RUA1935" s="1"/>
      <c r="RUB1935" s="1"/>
      <c r="RUC1935" s="1"/>
      <c r="RUD1935" s="1"/>
      <c r="RUE1935" s="1"/>
      <c r="RUF1935" s="1"/>
      <c r="RUG1935" s="1"/>
      <c r="RUH1935" s="1"/>
      <c r="RUI1935" s="1"/>
      <c r="RUJ1935" s="1"/>
      <c r="RUK1935" s="1"/>
      <c r="RUL1935" s="1"/>
      <c r="RUM1935" s="1"/>
      <c r="RUN1935" s="1"/>
      <c r="RUO1935" s="1"/>
      <c r="RUP1935" s="1"/>
      <c r="RUQ1935" s="1"/>
      <c r="RUR1935" s="1"/>
      <c r="RUS1935" s="1"/>
      <c r="RUT1935" s="1"/>
      <c r="RUU1935" s="1"/>
      <c r="RUV1935" s="1"/>
      <c r="RUW1935" s="1"/>
      <c r="RUX1935" s="1"/>
      <c r="RUY1935" s="1"/>
      <c r="RUZ1935" s="1"/>
      <c r="RVA1935" s="1"/>
      <c r="RVB1935" s="1"/>
      <c r="RVC1935" s="1"/>
      <c r="RVD1935" s="1"/>
      <c r="RVE1935" s="1"/>
      <c r="RVF1935" s="1"/>
      <c r="RVG1935" s="1"/>
      <c r="RVH1935" s="1"/>
      <c r="RVI1935" s="1"/>
      <c r="RVJ1935" s="1"/>
      <c r="RVK1935" s="1"/>
      <c r="RVL1935" s="1"/>
      <c r="RVM1935" s="1"/>
      <c r="RVN1935" s="1"/>
      <c r="RVO1935" s="1"/>
      <c r="RVP1935" s="1"/>
      <c r="RVQ1935" s="1"/>
      <c r="RVR1935" s="1"/>
      <c r="RVS1935" s="1"/>
      <c r="RVT1935" s="1"/>
      <c r="RVU1935" s="1"/>
      <c r="RVV1935" s="1"/>
      <c r="RVW1935" s="1"/>
      <c r="RVX1935" s="1"/>
      <c r="RVY1935" s="1"/>
      <c r="RVZ1935" s="1"/>
      <c r="RWA1935" s="1"/>
      <c r="RWB1935" s="1"/>
      <c r="RWC1935" s="1"/>
      <c r="RWD1935" s="1"/>
      <c r="RWE1935" s="1"/>
      <c r="RWF1935" s="1"/>
      <c r="RWG1935" s="1"/>
      <c r="RWH1935" s="1"/>
      <c r="RWI1935" s="1"/>
      <c r="RWJ1935" s="1"/>
      <c r="RWK1935" s="1"/>
      <c r="RWL1935" s="1"/>
      <c r="RWM1935" s="1"/>
      <c r="RWN1935" s="1"/>
      <c r="RWO1935" s="1"/>
      <c r="RWP1935" s="1"/>
      <c r="RWQ1935" s="1"/>
      <c r="RWR1935" s="1"/>
      <c r="RWS1935" s="1"/>
      <c r="RWT1935" s="1"/>
      <c r="RWU1935" s="1"/>
      <c r="RWV1935" s="1"/>
      <c r="RWW1935" s="1"/>
      <c r="RWX1935" s="1"/>
      <c r="RWY1935" s="1"/>
      <c r="RWZ1935" s="1"/>
      <c r="RXA1935" s="1"/>
      <c r="RXB1935" s="1"/>
      <c r="RXC1935" s="1"/>
      <c r="RXD1935" s="1"/>
      <c r="RXE1935" s="1"/>
      <c r="RXF1935" s="1"/>
      <c r="RXG1935" s="1"/>
      <c r="RXH1935" s="1"/>
      <c r="RXI1935" s="1"/>
      <c r="RXJ1935" s="1"/>
      <c r="RXK1935" s="1"/>
      <c r="RXL1935" s="1"/>
      <c r="RXM1935" s="1"/>
      <c r="RXN1935" s="1"/>
      <c r="RXO1935" s="1"/>
      <c r="RXP1935" s="1"/>
      <c r="RXQ1935" s="1"/>
      <c r="RXR1935" s="1"/>
      <c r="RXS1935" s="1"/>
      <c r="RXT1935" s="1"/>
      <c r="RXU1935" s="1"/>
      <c r="RXV1935" s="1"/>
      <c r="RXW1935" s="1"/>
      <c r="RXX1935" s="1"/>
      <c r="RXY1935" s="1"/>
      <c r="RXZ1935" s="1"/>
      <c r="RYA1935" s="1"/>
      <c r="RYB1935" s="1"/>
      <c r="RYC1935" s="1"/>
      <c r="RYD1935" s="1"/>
      <c r="RYE1935" s="1"/>
      <c r="RYF1935" s="1"/>
      <c r="RYG1935" s="1"/>
      <c r="RYH1935" s="1"/>
      <c r="RYI1935" s="1"/>
      <c r="RYJ1935" s="1"/>
      <c r="RYK1935" s="1"/>
      <c r="RYL1935" s="1"/>
      <c r="RYM1935" s="1"/>
      <c r="RYN1935" s="1"/>
      <c r="RYO1935" s="1"/>
      <c r="RYP1935" s="1"/>
      <c r="RYQ1935" s="1"/>
      <c r="RYR1935" s="1"/>
      <c r="RYS1935" s="1"/>
      <c r="RYT1935" s="1"/>
      <c r="RYU1935" s="1"/>
      <c r="RYV1935" s="1"/>
      <c r="RYW1935" s="1"/>
      <c r="RYX1935" s="1"/>
      <c r="RYY1935" s="1"/>
      <c r="RYZ1935" s="1"/>
      <c r="RZA1935" s="1"/>
      <c r="RZB1935" s="1"/>
      <c r="RZC1935" s="1"/>
      <c r="RZD1935" s="1"/>
      <c r="RZE1935" s="1"/>
      <c r="RZF1935" s="1"/>
      <c r="RZG1935" s="1"/>
      <c r="RZH1935" s="1"/>
      <c r="RZI1935" s="1"/>
      <c r="RZJ1935" s="1"/>
      <c r="RZK1935" s="1"/>
      <c r="RZL1935" s="1"/>
      <c r="RZM1935" s="1"/>
      <c r="RZN1935" s="1"/>
      <c r="RZO1935" s="1"/>
      <c r="RZP1935" s="1"/>
      <c r="RZQ1935" s="1"/>
      <c r="RZR1935" s="1"/>
      <c r="RZS1935" s="1"/>
      <c r="RZT1935" s="1"/>
      <c r="RZU1935" s="1"/>
      <c r="RZV1935" s="1"/>
      <c r="RZW1935" s="1"/>
      <c r="RZX1935" s="1"/>
      <c r="RZY1935" s="1"/>
      <c r="RZZ1935" s="1"/>
      <c r="SAA1935" s="1"/>
      <c r="SAB1935" s="1"/>
      <c r="SAC1935" s="1"/>
      <c r="SAD1935" s="1"/>
      <c r="SAE1935" s="1"/>
      <c r="SAF1935" s="1"/>
      <c r="SAG1935" s="1"/>
      <c r="SAH1935" s="1"/>
      <c r="SAI1935" s="1"/>
      <c r="SAJ1935" s="1"/>
      <c r="SAK1935" s="1"/>
      <c r="SAL1935" s="1"/>
      <c r="SAM1935" s="1"/>
      <c r="SAN1935" s="1"/>
      <c r="SAO1935" s="1"/>
      <c r="SAP1935" s="1"/>
      <c r="SAQ1935" s="1"/>
      <c r="SAR1935" s="1"/>
      <c r="SAS1935" s="1"/>
      <c r="SAT1935" s="1"/>
      <c r="SAU1935" s="1"/>
      <c r="SAV1935" s="1"/>
      <c r="SAW1935" s="1"/>
      <c r="SAX1935" s="1"/>
      <c r="SAY1935" s="1"/>
      <c r="SAZ1935" s="1"/>
      <c r="SBA1935" s="1"/>
      <c r="SBB1935" s="1"/>
      <c r="SBC1935" s="1"/>
      <c r="SBD1935" s="1"/>
      <c r="SBE1935" s="1"/>
      <c r="SBF1935" s="1"/>
      <c r="SBG1935" s="1"/>
      <c r="SBH1935" s="1"/>
      <c r="SBI1935" s="1"/>
      <c r="SBJ1935" s="1"/>
      <c r="SBK1935" s="1"/>
      <c r="SBL1935" s="1"/>
      <c r="SBM1935" s="1"/>
      <c r="SBN1935" s="1"/>
      <c r="SBO1935" s="1"/>
      <c r="SBP1935" s="1"/>
      <c r="SBQ1935" s="1"/>
      <c r="SBR1935" s="1"/>
      <c r="SBS1935" s="1"/>
      <c r="SBT1935" s="1"/>
      <c r="SBU1935" s="1"/>
      <c r="SBV1935" s="1"/>
      <c r="SBW1935" s="1"/>
      <c r="SBX1935" s="1"/>
      <c r="SBY1935" s="1"/>
      <c r="SBZ1935" s="1"/>
      <c r="SCA1935" s="1"/>
      <c r="SCB1935" s="1"/>
      <c r="SCC1935" s="1"/>
      <c r="SCD1935" s="1"/>
      <c r="SCE1935" s="1"/>
      <c r="SCF1935" s="1"/>
      <c r="SCG1935" s="1"/>
      <c r="SCH1935" s="1"/>
      <c r="SCI1935" s="1"/>
      <c r="SCJ1935" s="1"/>
      <c r="SCK1935" s="1"/>
      <c r="SCL1935" s="1"/>
      <c r="SCM1935" s="1"/>
      <c r="SCN1935" s="1"/>
      <c r="SCO1935" s="1"/>
      <c r="SCP1935" s="1"/>
      <c r="SCQ1935" s="1"/>
      <c r="SCR1935" s="1"/>
      <c r="SCS1935" s="1"/>
      <c r="SCT1935" s="1"/>
      <c r="SCU1935" s="1"/>
      <c r="SCV1935" s="1"/>
      <c r="SCW1935" s="1"/>
      <c r="SCX1935" s="1"/>
      <c r="SCY1935" s="1"/>
      <c r="SCZ1935" s="1"/>
      <c r="SDA1935" s="1"/>
      <c r="SDB1935" s="1"/>
      <c r="SDC1935" s="1"/>
      <c r="SDD1935" s="1"/>
      <c r="SDE1935" s="1"/>
      <c r="SDF1935" s="1"/>
      <c r="SDG1935" s="1"/>
      <c r="SDH1935" s="1"/>
      <c r="SDI1935" s="1"/>
      <c r="SDJ1935" s="1"/>
      <c r="SDK1935" s="1"/>
      <c r="SDL1935" s="1"/>
      <c r="SDM1935" s="1"/>
      <c r="SDN1935" s="1"/>
      <c r="SDO1935" s="1"/>
      <c r="SDP1935" s="1"/>
      <c r="SDQ1935" s="1"/>
      <c r="SDR1935" s="1"/>
      <c r="SDS1935" s="1"/>
      <c r="SDT1935" s="1"/>
      <c r="SDU1935" s="1"/>
      <c r="SDV1935" s="1"/>
      <c r="SDW1935" s="1"/>
      <c r="SDX1935" s="1"/>
      <c r="SDY1935" s="1"/>
      <c r="SDZ1935" s="1"/>
      <c r="SEA1935" s="1"/>
      <c r="SEB1935" s="1"/>
      <c r="SEC1935" s="1"/>
      <c r="SED1935" s="1"/>
      <c r="SEE1935" s="1"/>
      <c r="SEF1935" s="1"/>
      <c r="SEG1935" s="1"/>
      <c r="SEH1935" s="1"/>
      <c r="SEI1935" s="1"/>
      <c r="SEJ1935" s="1"/>
      <c r="SEK1935" s="1"/>
      <c r="SEL1935" s="1"/>
      <c r="SEM1935" s="1"/>
      <c r="SEN1935" s="1"/>
      <c r="SEO1935" s="1"/>
      <c r="SEP1935" s="1"/>
      <c r="SEQ1935" s="1"/>
      <c r="SER1935" s="1"/>
      <c r="SES1935" s="1"/>
      <c r="SET1935" s="1"/>
      <c r="SEU1935" s="1"/>
      <c r="SEV1935" s="1"/>
      <c r="SEW1935" s="1"/>
      <c r="SEX1935" s="1"/>
      <c r="SEY1935" s="1"/>
      <c r="SEZ1935" s="1"/>
      <c r="SFA1935" s="1"/>
      <c r="SFB1935" s="1"/>
      <c r="SFC1935" s="1"/>
      <c r="SFD1935" s="1"/>
      <c r="SFE1935" s="1"/>
      <c r="SFF1935" s="1"/>
      <c r="SFG1935" s="1"/>
      <c r="SFH1935" s="1"/>
      <c r="SFI1935" s="1"/>
      <c r="SFJ1935" s="1"/>
      <c r="SFK1935" s="1"/>
      <c r="SFL1935" s="1"/>
      <c r="SFM1935" s="1"/>
      <c r="SFN1935" s="1"/>
      <c r="SFO1935" s="1"/>
      <c r="SFP1935" s="1"/>
      <c r="SFQ1935" s="1"/>
      <c r="SFR1935" s="1"/>
      <c r="SFS1935" s="1"/>
      <c r="SFT1935" s="1"/>
      <c r="SFU1935" s="1"/>
      <c r="SFV1935" s="1"/>
      <c r="SFW1935" s="1"/>
      <c r="SFX1935" s="1"/>
      <c r="SFY1935" s="1"/>
      <c r="SFZ1935" s="1"/>
      <c r="SGA1935" s="1"/>
      <c r="SGB1935" s="1"/>
      <c r="SGC1935" s="1"/>
      <c r="SGD1935" s="1"/>
      <c r="SGE1935" s="1"/>
      <c r="SGF1935" s="1"/>
      <c r="SGG1935" s="1"/>
      <c r="SGH1935" s="1"/>
      <c r="SGI1935" s="1"/>
      <c r="SGJ1935" s="1"/>
      <c r="SGK1935" s="1"/>
      <c r="SGL1935" s="1"/>
      <c r="SGM1935" s="1"/>
      <c r="SGN1935" s="1"/>
      <c r="SGO1935" s="1"/>
      <c r="SGP1935" s="1"/>
      <c r="SGQ1935" s="1"/>
      <c r="SGR1935" s="1"/>
      <c r="SGS1935" s="1"/>
      <c r="SGT1935" s="1"/>
      <c r="SGU1935" s="1"/>
      <c r="SGV1935" s="1"/>
      <c r="SGW1935" s="1"/>
      <c r="SGX1935" s="1"/>
      <c r="SGY1935" s="1"/>
      <c r="SGZ1935" s="1"/>
      <c r="SHA1935" s="1"/>
      <c r="SHB1935" s="1"/>
      <c r="SHC1935" s="1"/>
      <c r="SHD1935" s="1"/>
      <c r="SHE1935" s="1"/>
      <c r="SHF1935" s="1"/>
      <c r="SHG1935" s="1"/>
      <c r="SHH1935" s="1"/>
      <c r="SHI1935" s="1"/>
      <c r="SHJ1935" s="1"/>
      <c r="SHK1935" s="1"/>
      <c r="SHL1935" s="1"/>
      <c r="SHM1935" s="1"/>
      <c r="SHN1935" s="1"/>
      <c r="SHO1935" s="1"/>
      <c r="SHP1935" s="1"/>
      <c r="SHQ1935" s="1"/>
      <c r="SHR1935" s="1"/>
      <c r="SHS1935" s="1"/>
      <c r="SHT1935" s="1"/>
      <c r="SHU1935" s="1"/>
      <c r="SHV1935" s="1"/>
      <c r="SHW1935" s="1"/>
      <c r="SHX1935" s="1"/>
      <c r="SHY1935" s="1"/>
      <c r="SHZ1935" s="1"/>
      <c r="SIA1935" s="1"/>
      <c r="SIB1935" s="1"/>
      <c r="SIC1935" s="1"/>
      <c r="SID1935" s="1"/>
      <c r="SIE1935" s="1"/>
      <c r="SIF1935" s="1"/>
      <c r="SIG1935" s="1"/>
      <c r="SIH1935" s="1"/>
      <c r="SII1935" s="1"/>
      <c r="SIJ1935" s="1"/>
      <c r="SIK1935" s="1"/>
      <c r="SIL1935" s="1"/>
      <c r="SIM1935" s="1"/>
      <c r="SIN1935" s="1"/>
      <c r="SIO1935" s="1"/>
      <c r="SIP1935" s="1"/>
      <c r="SIQ1935" s="1"/>
      <c r="SIR1935" s="1"/>
      <c r="SIS1935" s="1"/>
      <c r="SIT1935" s="1"/>
      <c r="SIU1935" s="1"/>
      <c r="SIV1935" s="1"/>
      <c r="SIW1935" s="1"/>
      <c r="SIX1935" s="1"/>
      <c r="SIY1935" s="1"/>
      <c r="SIZ1935" s="1"/>
      <c r="SJA1935" s="1"/>
      <c r="SJB1935" s="1"/>
      <c r="SJC1935" s="1"/>
      <c r="SJD1935" s="1"/>
      <c r="SJE1935" s="1"/>
      <c r="SJF1935" s="1"/>
      <c r="SJG1935" s="1"/>
      <c r="SJH1935" s="1"/>
      <c r="SJI1935" s="1"/>
      <c r="SJJ1935" s="1"/>
      <c r="SJK1935" s="1"/>
      <c r="SJL1935" s="1"/>
      <c r="SJM1935" s="1"/>
      <c r="SJN1935" s="1"/>
      <c r="SJO1935" s="1"/>
      <c r="SJP1935" s="1"/>
      <c r="SJQ1935" s="1"/>
      <c r="SJR1935" s="1"/>
      <c r="SJS1935" s="1"/>
      <c r="SJT1935" s="1"/>
      <c r="SJU1935" s="1"/>
      <c r="SJV1935" s="1"/>
      <c r="SJW1935" s="1"/>
      <c r="SJX1935" s="1"/>
      <c r="SJY1935" s="1"/>
      <c r="SJZ1935" s="1"/>
      <c r="SKA1935" s="1"/>
      <c r="SKB1935" s="1"/>
      <c r="SKC1935" s="1"/>
      <c r="SKD1935" s="1"/>
      <c r="SKE1935" s="1"/>
      <c r="SKF1935" s="1"/>
      <c r="SKG1935" s="1"/>
      <c r="SKH1935" s="1"/>
      <c r="SKI1935" s="1"/>
      <c r="SKJ1935" s="1"/>
      <c r="SKK1935" s="1"/>
      <c r="SKL1935" s="1"/>
      <c r="SKM1935" s="1"/>
      <c r="SKN1935" s="1"/>
      <c r="SKO1935" s="1"/>
      <c r="SKP1935" s="1"/>
      <c r="SKQ1935" s="1"/>
      <c r="SKR1935" s="1"/>
      <c r="SKS1935" s="1"/>
      <c r="SKT1935" s="1"/>
      <c r="SKU1935" s="1"/>
      <c r="SKV1935" s="1"/>
      <c r="SKW1935" s="1"/>
      <c r="SKX1935" s="1"/>
      <c r="SKY1935" s="1"/>
      <c r="SKZ1935" s="1"/>
      <c r="SLA1935" s="1"/>
      <c r="SLB1935" s="1"/>
      <c r="SLC1935" s="1"/>
      <c r="SLD1935" s="1"/>
      <c r="SLE1935" s="1"/>
      <c r="SLF1935" s="1"/>
      <c r="SLG1935" s="1"/>
      <c r="SLH1935" s="1"/>
      <c r="SLI1935" s="1"/>
      <c r="SLJ1935" s="1"/>
      <c r="SLK1935" s="1"/>
      <c r="SLL1935" s="1"/>
      <c r="SLM1935" s="1"/>
      <c r="SLN1935" s="1"/>
      <c r="SLO1935" s="1"/>
      <c r="SLP1935" s="1"/>
      <c r="SLQ1935" s="1"/>
      <c r="SLR1935" s="1"/>
      <c r="SLS1935" s="1"/>
      <c r="SLT1935" s="1"/>
      <c r="SLU1935" s="1"/>
      <c r="SLV1935" s="1"/>
      <c r="SLW1935" s="1"/>
      <c r="SLX1935" s="1"/>
      <c r="SLY1935" s="1"/>
      <c r="SLZ1935" s="1"/>
      <c r="SMA1935" s="1"/>
      <c r="SMB1935" s="1"/>
      <c r="SMC1935" s="1"/>
      <c r="SMD1935" s="1"/>
      <c r="SME1935" s="1"/>
      <c r="SMF1935" s="1"/>
      <c r="SMG1935" s="1"/>
      <c r="SMH1935" s="1"/>
      <c r="SMI1935" s="1"/>
      <c r="SMJ1935" s="1"/>
      <c r="SMK1935" s="1"/>
      <c r="SML1935" s="1"/>
      <c r="SMM1935" s="1"/>
      <c r="SMN1935" s="1"/>
      <c r="SMO1935" s="1"/>
      <c r="SMP1935" s="1"/>
      <c r="SMQ1935" s="1"/>
      <c r="SMR1935" s="1"/>
      <c r="SMS1935" s="1"/>
      <c r="SMT1935" s="1"/>
      <c r="SMU1935" s="1"/>
      <c r="SMV1935" s="1"/>
      <c r="SMW1935" s="1"/>
      <c r="SMX1935" s="1"/>
      <c r="SMY1935" s="1"/>
      <c r="SMZ1935" s="1"/>
      <c r="SNA1935" s="1"/>
      <c r="SNB1935" s="1"/>
      <c r="SNC1935" s="1"/>
      <c r="SND1935" s="1"/>
      <c r="SNE1935" s="1"/>
      <c r="SNF1935" s="1"/>
      <c r="SNG1935" s="1"/>
      <c r="SNH1935" s="1"/>
      <c r="SNI1935" s="1"/>
      <c r="SNJ1935" s="1"/>
      <c r="SNK1935" s="1"/>
      <c r="SNL1935" s="1"/>
      <c r="SNM1935" s="1"/>
      <c r="SNN1935" s="1"/>
      <c r="SNO1935" s="1"/>
      <c r="SNP1935" s="1"/>
      <c r="SNQ1935" s="1"/>
      <c r="SNR1935" s="1"/>
      <c r="SNS1935" s="1"/>
      <c r="SNT1935" s="1"/>
      <c r="SNU1935" s="1"/>
      <c r="SNV1935" s="1"/>
      <c r="SNW1935" s="1"/>
      <c r="SNX1935" s="1"/>
      <c r="SNY1935" s="1"/>
      <c r="SNZ1935" s="1"/>
      <c r="SOA1935" s="1"/>
      <c r="SOB1935" s="1"/>
      <c r="SOC1935" s="1"/>
      <c r="SOD1935" s="1"/>
      <c r="SOE1935" s="1"/>
      <c r="SOF1935" s="1"/>
      <c r="SOG1935" s="1"/>
      <c r="SOH1935" s="1"/>
      <c r="SOI1935" s="1"/>
      <c r="SOJ1935" s="1"/>
      <c r="SOK1935" s="1"/>
      <c r="SOL1935" s="1"/>
      <c r="SOM1935" s="1"/>
      <c r="SON1935" s="1"/>
      <c r="SOO1935" s="1"/>
      <c r="SOP1935" s="1"/>
      <c r="SOQ1935" s="1"/>
      <c r="SOR1935" s="1"/>
      <c r="SOS1935" s="1"/>
      <c r="SOT1935" s="1"/>
      <c r="SOU1935" s="1"/>
      <c r="SOV1935" s="1"/>
      <c r="SOW1935" s="1"/>
      <c r="SOX1935" s="1"/>
      <c r="SOY1935" s="1"/>
      <c r="SOZ1935" s="1"/>
      <c r="SPA1935" s="1"/>
      <c r="SPB1935" s="1"/>
      <c r="SPC1935" s="1"/>
      <c r="SPD1935" s="1"/>
      <c r="SPE1935" s="1"/>
      <c r="SPF1935" s="1"/>
      <c r="SPG1935" s="1"/>
      <c r="SPH1935" s="1"/>
      <c r="SPI1935" s="1"/>
      <c r="SPJ1935" s="1"/>
      <c r="SPK1935" s="1"/>
      <c r="SPL1935" s="1"/>
      <c r="SPM1935" s="1"/>
      <c r="SPN1935" s="1"/>
      <c r="SPO1935" s="1"/>
      <c r="SPP1935" s="1"/>
      <c r="SPQ1935" s="1"/>
      <c r="SPR1935" s="1"/>
      <c r="SPS1935" s="1"/>
      <c r="SPT1935" s="1"/>
      <c r="SPU1935" s="1"/>
      <c r="SPV1935" s="1"/>
      <c r="SPW1935" s="1"/>
      <c r="SPX1935" s="1"/>
      <c r="SPY1935" s="1"/>
      <c r="SPZ1935" s="1"/>
      <c r="SQA1935" s="1"/>
      <c r="SQB1935" s="1"/>
      <c r="SQC1935" s="1"/>
      <c r="SQD1935" s="1"/>
      <c r="SQE1935" s="1"/>
      <c r="SQF1935" s="1"/>
      <c r="SQG1935" s="1"/>
      <c r="SQH1935" s="1"/>
      <c r="SQI1935" s="1"/>
      <c r="SQJ1935" s="1"/>
      <c r="SQK1935" s="1"/>
      <c r="SQL1935" s="1"/>
      <c r="SQM1935" s="1"/>
      <c r="SQN1935" s="1"/>
      <c r="SQO1935" s="1"/>
      <c r="SQP1935" s="1"/>
      <c r="SQQ1935" s="1"/>
      <c r="SQR1935" s="1"/>
      <c r="SQS1935" s="1"/>
      <c r="SQT1935" s="1"/>
      <c r="SQU1935" s="1"/>
      <c r="SQV1935" s="1"/>
      <c r="SQW1935" s="1"/>
      <c r="SQX1935" s="1"/>
      <c r="SQY1935" s="1"/>
      <c r="SQZ1935" s="1"/>
      <c r="SRA1935" s="1"/>
      <c r="SRB1935" s="1"/>
      <c r="SRC1935" s="1"/>
      <c r="SRD1935" s="1"/>
      <c r="SRE1935" s="1"/>
      <c r="SRF1935" s="1"/>
      <c r="SRG1935" s="1"/>
      <c r="SRH1935" s="1"/>
      <c r="SRI1935" s="1"/>
      <c r="SRJ1935" s="1"/>
      <c r="SRK1935" s="1"/>
      <c r="SRL1935" s="1"/>
      <c r="SRM1935" s="1"/>
      <c r="SRN1935" s="1"/>
      <c r="SRO1935" s="1"/>
      <c r="SRP1935" s="1"/>
      <c r="SRQ1935" s="1"/>
      <c r="SRR1935" s="1"/>
      <c r="SRS1935" s="1"/>
      <c r="SRT1935" s="1"/>
      <c r="SRU1935" s="1"/>
      <c r="SRV1935" s="1"/>
      <c r="SRW1935" s="1"/>
      <c r="SRX1935" s="1"/>
      <c r="SRY1935" s="1"/>
      <c r="SRZ1935" s="1"/>
      <c r="SSA1935" s="1"/>
      <c r="SSB1935" s="1"/>
      <c r="SSC1935" s="1"/>
      <c r="SSD1935" s="1"/>
      <c r="SSE1935" s="1"/>
      <c r="SSF1935" s="1"/>
      <c r="SSG1935" s="1"/>
      <c r="SSH1935" s="1"/>
      <c r="SSI1935" s="1"/>
      <c r="SSJ1935" s="1"/>
      <c r="SSK1935" s="1"/>
      <c r="SSL1935" s="1"/>
      <c r="SSM1935" s="1"/>
      <c r="SSN1935" s="1"/>
      <c r="SSO1935" s="1"/>
      <c r="SSP1935" s="1"/>
      <c r="SSQ1935" s="1"/>
      <c r="SSR1935" s="1"/>
      <c r="SSS1935" s="1"/>
      <c r="SST1935" s="1"/>
      <c r="SSU1935" s="1"/>
      <c r="SSV1935" s="1"/>
      <c r="SSW1935" s="1"/>
      <c r="SSX1935" s="1"/>
      <c r="SSY1935" s="1"/>
      <c r="SSZ1935" s="1"/>
      <c r="STA1935" s="1"/>
      <c r="STB1935" s="1"/>
      <c r="STC1935" s="1"/>
      <c r="STD1935" s="1"/>
      <c r="STE1935" s="1"/>
      <c r="STF1935" s="1"/>
      <c r="STG1935" s="1"/>
      <c r="STH1935" s="1"/>
      <c r="STI1935" s="1"/>
      <c r="STJ1935" s="1"/>
      <c r="STK1935" s="1"/>
      <c r="STL1935" s="1"/>
      <c r="STM1935" s="1"/>
      <c r="STN1935" s="1"/>
      <c r="STO1935" s="1"/>
      <c r="STP1935" s="1"/>
      <c r="STQ1935" s="1"/>
      <c r="STR1935" s="1"/>
      <c r="STS1935" s="1"/>
      <c r="STT1935" s="1"/>
      <c r="STU1935" s="1"/>
      <c r="STV1935" s="1"/>
      <c r="STW1935" s="1"/>
      <c r="STX1935" s="1"/>
      <c r="STY1935" s="1"/>
      <c r="STZ1935" s="1"/>
      <c r="SUA1935" s="1"/>
      <c r="SUB1935" s="1"/>
      <c r="SUC1935" s="1"/>
      <c r="SUD1935" s="1"/>
      <c r="SUE1935" s="1"/>
      <c r="SUF1935" s="1"/>
      <c r="SUG1935" s="1"/>
      <c r="SUH1935" s="1"/>
      <c r="SUI1935" s="1"/>
      <c r="SUJ1935" s="1"/>
      <c r="SUK1935" s="1"/>
      <c r="SUL1935" s="1"/>
      <c r="SUM1935" s="1"/>
      <c r="SUN1935" s="1"/>
      <c r="SUO1935" s="1"/>
      <c r="SUP1935" s="1"/>
      <c r="SUQ1935" s="1"/>
      <c r="SUR1935" s="1"/>
      <c r="SUS1935" s="1"/>
      <c r="SUT1935" s="1"/>
      <c r="SUU1935" s="1"/>
      <c r="SUV1935" s="1"/>
      <c r="SUW1935" s="1"/>
      <c r="SUX1935" s="1"/>
      <c r="SUY1935" s="1"/>
      <c r="SUZ1935" s="1"/>
      <c r="SVA1935" s="1"/>
      <c r="SVB1935" s="1"/>
      <c r="SVC1935" s="1"/>
      <c r="SVD1935" s="1"/>
      <c r="SVE1935" s="1"/>
      <c r="SVF1935" s="1"/>
      <c r="SVG1935" s="1"/>
      <c r="SVH1935" s="1"/>
      <c r="SVI1935" s="1"/>
      <c r="SVJ1935" s="1"/>
      <c r="SVK1935" s="1"/>
      <c r="SVL1935" s="1"/>
      <c r="SVM1935" s="1"/>
      <c r="SVN1935" s="1"/>
      <c r="SVO1935" s="1"/>
      <c r="SVP1935" s="1"/>
      <c r="SVQ1935" s="1"/>
      <c r="SVR1935" s="1"/>
      <c r="SVS1935" s="1"/>
      <c r="SVT1935" s="1"/>
      <c r="SVU1935" s="1"/>
      <c r="SVV1935" s="1"/>
      <c r="SVW1935" s="1"/>
      <c r="SVX1935" s="1"/>
      <c r="SVY1935" s="1"/>
      <c r="SVZ1935" s="1"/>
      <c r="SWA1935" s="1"/>
      <c r="SWB1935" s="1"/>
      <c r="SWC1935" s="1"/>
      <c r="SWD1935" s="1"/>
      <c r="SWE1935" s="1"/>
      <c r="SWF1935" s="1"/>
      <c r="SWG1935" s="1"/>
      <c r="SWH1935" s="1"/>
      <c r="SWI1935" s="1"/>
      <c r="SWJ1935" s="1"/>
      <c r="SWK1935" s="1"/>
      <c r="SWL1935" s="1"/>
      <c r="SWM1935" s="1"/>
      <c r="SWN1935" s="1"/>
      <c r="SWO1935" s="1"/>
      <c r="SWP1935" s="1"/>
      <c r="SWQ1935" s="1"/>
      <c r="SWR1935" s="1"/>
      <c r="SWS1935" s="1"/>
      <c r="SWT1935" s="1"/>
      <c r="SWU1935" s="1"/>
      <c r="SWV1935" s="1"/>
      <c r="SWW1935" s="1"/>
      <c r="SWX1935" s="1"/>
      <c r="SWY1935" s="1"/>
      <c r="SWZ1935" s="1"/>
      <c r="SXA1935" s="1"/>
      <c r="SXB1935" s="1"/>
      <c r="SXC1935" s="1"/>
      <c r="SXD1935" s="1"/>
      <c r="SXE1935" s="1"/>
      <c r="SXF1935" s="1"/>
      <c r="SXG1935" s="1"/>
      <c r="SXH1935" s="1"/>
      <c r="SXI1935" s="1"/>
      <c r="SXJ1935" s="1"/>
      <c r="SXK1935" s="1"/>
      <c r="SXL1935" s="1"/>
      <c r="SXM1935" s="1"/>
      <c r="SXN1935" s="1"/>
      <c r="SXO1935" s="1"/>
      <c r="SXP1935" s="1"/>
      <c r="SXQ1935" s="1"/>
      <c r="SXR1935" s="1"/>
      <c r="SXS1935" s="1"/>
      <c r="SXT1935" s="1"/>
      <c r="SXU1935" s="1"/>
      <c r="SXV1935" s="1"/>
      <c r="SXW1935" s="1"/>
      <c r="SXX1935" s="1"/>
      <c r="SXY1935" s="1"/>
      <c r="SXZ1935" s="1"/>
      <c r="SYA1935" s="1"/>
      <c r="SYB1935" s="1"/>
      <c r="SYC1935" s="1"/>
      <c r="SYD1935" s="1"/>
      <c r="SYE1935" s="1"/>
      <c r="SYF1935" s="1"/>
      <c r="SYG1935" s="1"/>
      <c r="SYH1935" s="1"/>
      <c r="SYI1935" s="1"/>
      <c r="SYJ1935" s="1"/>
      <c r="SYK1935" s="1"/>
      <c r="SYL1935" s="1"/>
      <c r="SYM1935" s="1"/>
      <c r="SYN1935" s="1"/>
      <c r="SYO1935" s="1"/>
      <c r="SYP1935" s="1"/>
      <c r="SYQ1935" s="1"/>
      <c r="SYR1935" s="1"/>
      <c r="SYS1935" s="1"/>
      <c r="SYT1935" s="1"/>
      <c r="SYU1935" s="1"/>
      <c r="SYV1935" s="1"/>
      <c r="SYW1935" s="1"/>
      <c r="SYX1935" s="1"/>
      <c r="SYY1935" s="1"/>
      <c r="SYZ1935" s="1"/>
      <c r="SZA1935" s="1"/>
      <c r="SZB1935" s="1"/>
      <c r="SZC1935" s="1"/>
      <c r="SZD1935" s="1"/>
      <c r="SZE1935" s="1"/>
      <c r="SZF1935" s="1"/>
      <c r="SZG1935" s="1"/>
      <c r="SZH1935" s="1"/>
      <c r="SZI1935" s="1"/>
      <c r="SZJ1935" s="1"/>
      <c r="SZK1935" s="1"/>
      <c r="SZL1935" s="1"/>
      <c r="SZM1935" s="1"/>
      <c r="SZN1935" s="1"/>
      <c r="SZO1935" s="1"/>
      <c r="SZP1935" s="1"/>
      <c r="SZQ1935" s="1"/>
      <c r="SZR1935" s="1"/>
      <c r="SZS1935" s="1"/>
      <c r="SZT1935" s="1"/>
      <c r="SZU1935" s="1"/>
      <c r="SZV1935" s="1"/>
      <c r="SZW1935" s="1"/>
      <c r="SZX1935" s="1"/>
      <c r="SZY1935" s="1"/>
      <c r="SZZ1935" s="1"/>
      <c r="TAA1935" s="1"/>
      <c r="TAB1935" s="1"/>
      <c r="TAC1935" s="1"/>
      <c r="TAD1935" s="1"/>
      <c r="TAE1935" s="1"/>
      <c r="TAF1935" s="1"/>
      <c r="TAG1935" s="1"/>
      <c r="TAH1935" s="1"/>
      <c r="TAI1935" s="1"/>
      <c r="TAJ1935" s="1"/>
      <c r="TAK1935" s="1"/>
      <c r="TAL1935" s="1"/>
      <c r="TAM1935" s="1"/>
      <c r="TAN1935" s="1"/>
      <c r="TAO1935" s="1"/>
      <c r="TAP1935" s="1"/>
      <c r="TAQ1935" s="1"/>
      <c r="TAR1935" s="1"/>
      <c r="TAS1935" s="1"/>
      <c r="TAT1935" s="1"/>
      <c r="TAU1935" s="1"/>
      <c r="TAV1935" s="1"/>
      <c r="TAW1935" s="1"/>
      <c r="TAX1935" s="1"/>
      <c r="TAY1935" s="1"/>
      <c r="TAZ1935" s="1"/>
      <c r="TBA1935" s="1"/>
      <c r="TBB1935" s="1"/>
      <c r="TBC1935" s="1"/>
      <c r="TBD1935" s="1"/>
      <c r="TBE1935" s="1"/>
      <c r="TBF1935" s="1"/>
      <c r="TBG1935" s="1"/>
      <c r="TBH1935" s="1"/>
      <c r="TBI1935" s="1"/>
      <c r="TBJ1935" s="1"/>
      <c r="TBK1935" s="1"/>
      <c r="TBL1935" s="1"/>
      <c r="TBM1935" s="1"/>
      <c r="TBN1935" s="1"/>
      <c r="TBO1935" s="1"/>
      <c r="TBP1935" s="1"/>
      <c r="TBQ1935" s="1"/>
      <c r="TBR1935" s="1"/>
      <c r="TBS1935" s="1"/>
      <c r="TBT1935" s="1"/>
      <c r="TBU1935" s="1"/>
      <c r="TBV1935" s="1"/>
      <c r="TBW1935" s="1"/>
      <c r="TBX1935" s="1"/>
      <c r="TBY1935" s="1"/>
      <c r="TBZ1935" s="1"/>
      <c r="TCA1935" s="1"/>
      <c r="TCB1935" s="1"/>
      <c r="TCC1935" s="1"/>
      <c r="TCD1935" s="1"/>
      <c r="TCE1935" s="1"/>
      <c r="TCF1935" s="1"/>
      <c r="TCG1935" s="1"/>
      <c r="TCH1935" s="1"/>
      <c r="TCI1935" s="1"/>
      <c r="TCJ1935" s="1"/>
      <c r="TCK1935" s="1"/>
      <c r="TCL1935" s="1"/>
      <c r="TCM1935" s="1"/>
      <c r="TCN1935" s="1"/>
      <c r="TCO1935" s="1"/>
      <c r="TCP1935" s="1"/>
      <c r="TCQ1935" s="1"/>
      <c r="TCR1935" s="1"/>
      <c r="TCS1935" s="1"/>
      <c r="TCT1935" s="1"/>
      <c r="TCU1935" s="1"/>
      <c r="TCV1935" s="1"/>
      <c r="TCW1935" s="1"/>
      <c r="TCX1935" s="1"/>
      <c r="TCY1935" s="1"/>
      <c r="TCZ1935" s="1"/>
      <c r="TDA1935" s="1"/>
      <c r="TDB1935" s="1"/>
      <c r="TDC1935" s="1"/>
      <c r="TDD1935" s="1"/>
      <c r="TDE1935" s="1"/>
      <c r="TDF1935" s="1"/>
      <c r="TDG1935" s="1"/>
      <c r="TDH1935" s="1"/>
      <c r="TDI1935" s="1"/>
      <c r="TDJ1935" s="1"/>
      <c r="TDK1935" s="1"/>
      <c r="TDL1935" s="1"/>
      <c r="TDM1935" s="1"/>
      <c r="TDN1935" s="1"/>
      <c r="TDO1935" s="1"/>
      <c r="TDP1935" s="1"/>
      <c r="TDQ1935" s="1"/>
      <c r="TDR1935" s="1"/>
      <c r="TDS1935" s="1"/>
      <c r="TDT1935" s="1"/>
      <c r="TDU1935" s="1"/>
      <c r="TDV1935" s="1"/>
      <c r="TDW1935" s="1"/>
      <c r="TDX1935" s="1"/>
      <c r="TDY1935" s="1"/>
      <c r="TDZ1935" s="1"/>
      <c r="TEA1935" s="1"/>
      <c r="TEB1935" s="1"/>
      <c r="TEC1935" s="1"/>
      <c r="TED1935" s="1"/>
      <c r="TEE1935" s="1"/>
      <c r="TEF1935" s="1"/>
      <c r="TEG1935" s="1"/>
      <c r="TEH1935" s="1"/>
      <c r="TEI1935" s="1"/>
      <c r="TEJ1935" s="1"/>
      <c r="TEK1935" s="1"/>
      <c r="TEL1935" s="1"/>
      <c r="TEM1935" s="1"/>
      <c r="TEN1935" s="1"/>
      <c r="TEO1935" s="1"/>
      <c r="TEP1935" s="1"/>
      <c r="TEQ1935" s="1"/>
      <c r="TER1935" s="1"/>
      <c r="TES1935" s="1"/>
      <c r="TET1935" s="1"/>
      <c r="TEU1935" s="1"/>
      <c r="TEV1935" s="1"/>
      <c r="TEW1935" s="1"/>
      <c r="TEX1935" s="1"/>
      <c r="TEY1935" s="1"/>
      <c r="TEZ1935" s="1"/>
      <c r="TFA1935" s="1"/>
      <c r="TFB1935" s="1"/>
      <c r="TFC1935" s="1"/>
      <c r="TFD1935" s="1"/>
      <c r="TFE1935" s="1"/>
      <c r="TFF1935" s="1"/>
      <c r="TFG1935" s="1"/>
      <c r="TFH1935" s="1"/>
      <c r="TFI1935" s="1"/>
      <c r="TFJ1935" s="1"/>
      <c r="TFK1935" s="1"/>
      <c r="TFL1935" s="1"/>
      <c r="TFM1935" s="1"/>
      <c r="TFN1935" s="1"/>
      <c r="TFO1935" s="1"/>
      <c r="TFP1935" s="1"/>
      <c r="TFQ1935" s="1"/>
      <c r="TFR1935" s="1"/>
      <c r="TFS1935" s="1"/>
      <c r="TFT1935" s="1"/>
      <c r="TFU1935" s="1"/>
      <c r="TFV1935" s="1"/>
      <c r="TFW1935" s="1"/>
      <c r="TFX1935" s="1"/>
      <c r="TFY1935" s="1"/>
      <c r="TFZ1935" s="1"/>
      <c r="TGA1935" s="1"/>
      <c r="TGB1935" s="1"/>
      <c r="TGC1935" s="1"/>
      <c r="TGD1935" s="1"/>
      <c r="TGE1935" s="1"/>
      <c r="TGF1935" s="1"/>
      <c r="TGG1935" s="1"/>
      <c r="TGH1935" s="1"/>
      <c r="TGI1935" s="1"/>
      <c r="TGJ1935" s="1"/>
      <c r="TGK1935" s="1"/>
      <c r="TGL1935" s="1"/>
      <c r="TGM1935" s="1"/>
      <c r="TGN1935" s="1"/>
      <c r="TGO1935" s="1"/>
      <c r="TGP1935" s="1"/>
      <c r="TGQ1935" s="1"/>
      <c r="TGR1935" s="1"/>
      <c r="TGS1935" s="1"/>
      <c r="TGT1935" s="1"/>
      <c r="TGU1935" s="1"/>
      <c r="TGV1935" s="1"/>
      <c r="TGW1935" s="1"/>
      <c r="TGX1935" s="1"/>
      <c r="TGY1935" s="1"/>
      <c r="TGZ1935" s="1"/>
      <c r="THA1935" s="1"/>
      <c r="THB1935" s="1"/>
      <c r="THC1935" s="1"/>
      <c r="THD1935" s="1"/>
      <c r="THE1935" s="1"/>
      <c r="THF1935" s="1"/>
      <c r="THG1935" s="1"/>
      <c r="THH1935" s="1"/>
      <c r="THI1935" s="1"/>
      <c r="THJ1935" s="1"/>
      <c r="THK1935" s="1"/>
      <c r="THL1935" s="1"/>
      <c r="THM1935" s="1"/>
      <c r="THN1935" s="1"/>
      <c r="THO1935" s="1"/>
      <c r="THP1935" s="1"/>
      <c r="THQ1935" s="1"/>
      <c r="THR1935" s="1"/>
      <c r="THS1935" s="1"/>
      <c r="THT1935" s="1"/>
      <c r="THU1935" s="1"/>
      <c r="THV1935" s="1"/>
      <c r="THW1935" s="1"/>
      <c r="THX1935" s="1"/>
      <c r="THY1935" s="1"/>
      <c r="THZ1935" s="1"/>
      <c r="TIA1935" s="1"/>
      <c r="TIB1935" s="1"/>
      <c r="TIC1935" s="1"/>
      <c r="TID1935" s="1"/>
      <c r="TIE1935" s="1"/>
      <c r="TIF1935" s="1"/>
      <c r="TIG1935" s="1"/>
      <c r="TIH1935" s="1"/>
      <c r="TII1935" s="1"/>
      <c r="TIJ1935" s="1"/>
      <c r="TIK1935" s="1"/>
      <c r="TIL1935" s="1"/>
      <c r="TIM1935" s="1"/>
      <c r="TIN1935" s="1"/>
      <c r="TIO1935" s="1"/>
      <c r="TIP1935" s="1"/>
      <c r="TIQ1935" s="1"/>
      <c r="TIR1935" s="1"/>
      <c r="TIS1935" s="1"/>
      <c r="TIT1935" s="1"/>
      <c r="TIU1935" s="1"/>
      <c r="TIV1935" s="1"/>
      <c r="TIW1935" s="1"/>
      <c r="TIX1935" s="1"/>
      <c r="TIY1935" s="1"/>
      <c r="TIZ1935" s="1"/>
      <c r="TJA1935" s="1"/>
      <c r="TJB1935" s="1"/>
      <c r="TJC1935" s="1"/>
      <c r="TJD1935" s="1"/>
      <c r="TJE1935" s="1"/>
      <c r="TJF1935" s="1"/>
      <c r="TJG1935" s="1"/>
      <c r="TJH1935" s="1"/>
      <c r="TJI1935" s="1"/>
      <c r="TJJ1935" s="1"/>
      <c r="TJK1935" s="1"/>
      <c r="TJL1935" s="1"/>
      <c r="TJM1935" s="1"/>
      <c r="TJN1935" s="1"/>
      <c r="TJO1935" s="1"/>
      <c r="TJP1935" s="1"/>
      <c r="TJQ1935" s="1"/>
      <c r="TJR1935" s="1"/>
      <c r="TJS1935" s="1"/>
      <c r="TJT1935" s="1"/>
      <c r="TJU1935" s="1"/>
      <c r="TJV1935" s="1"/>
      <c r="TJW1935" s="1"/>
      <c r="TJX1935" s="1"/>
      <c r="TJY1935" s="1"/>
      <c r="TJZ1935" s="1"/>
      <c r="TKA1935" s="1"/>
      <c r="TKB1935" s="1"/>
      <c r="TKC1935" s="1"/>
      <c r="TKD1935" s="1"/>
      <c r="TKE1935" s="1"/>
      <c r="TKF1935" s="1"/>
      <c r="TKG1935" s="1"/>
      <c r="TKH1935" s="1"/>
      <c r="TKI1935" s="1"/>
      <c r="TKJ1935" s="1"/>
      <c r="TKK1935" s="1"/>
      <c r="TKL1935" s="1"/>
      <c r="TKM1935" s="1"/>
      <c r="TKN1935" s="1"/>
      <c r="TKO1935" s="1"/>
      <c r="TKP1935" s="1"/>
      <c r="TKQ1935" s="1"/>
      <c r="TKR1935" s="1"/>
      <c r="TKS1935" s="1"/>
      <c r="TKT1935" s="1"/>
      <c r="TKU1935" s="1"/>
      <c r="TKV1935" s="1"/>
      <c r="TKW1935" s="1"/>
      <c r="TKX1935" s="1"/>
      <c r="TKY1935" s="1"/>
      <c r="TKZ1935" s="1"/>
      <c r="TLA1935" s="1"/>
      <c r="TLB1935" s="1"/>
      <c r="TLC1935" s="1"/>
      <c r="TLD1935" s="1"/>
      <c r="TLE1935" s="1"/>
      <c r="TLF1935" s="1"/>
      <c r="TLG1935" s="1"/>
      <c r="TLH1935" s="1"/>
      <c r="TLI1935" s="1"/>
      <c r="TLJ1935" s="1"/>
      <c r="TLK1935" s="1"/>
      <c r="TLL1935" s="1"/>
      <c r="TLM1935" s="1"/>
      <c r="TLN1935" s="1"/>
      <c r="TLO1935" s="1"/>
      <c r="TLP1935" s="1"/>
      <c r="TLQ1935" s="1"/>
      <c r="TLR1935" s="1"/>
      <c r="TLS1935" s="1"/>
      <c r="TLT1935" s="1"/>
      <c r="TLU1935" s="1"/>
      <c r="TLV1935" s="1"/>
      <c r="TLW1935" s="1"/>
      <c r="TLX1935" s="1"/>
      <c r="TLY1935" s="1"/>
      <c r="TLZ1935" s="1"/>
      <c r="TMA1935" s="1"/>
      <c r="TMB1935" s="1"/>
      <c r="TMC1935" s="1"/>
      <c r="TMD1935" s="1"/>
      <c r="TME1935" s="1"/>
      <c r="TMF1935" s="1"/>
      <c r="TMG1935" s="1"/>
      <c r="TMH1935" s="1"/>
      <c r="TMI1935" s="1"/>
      <c r="TMJ1935" s="1"/>
      <c r="TMK1935" s="1"/>
      <c r="TML1935" s="1"/>
      <c r="TMM1935" s="1"/>
      <c r="TMN1935" s="1"/>
      <c r="TMO1935" s="1"/>
      <c r="TMP1935" s="1"/>
      <c r="TMQ1935" s="1"/>
      <c r="TMR1935" s="1"/>
      <c r="TMS1935" s="1"/>
      <c r="TMT1935" s="1"/>
      <c r="TMU1935" s="1"/>
      <c r="TMV1935" s="1"/>
      <c r="TMW1935" s="1"/>
      <c r="TMX1935" s="1"/>
      <c r="TMY1935" s="1"/>
      <c r="TMZ1935" s="1"/>
      <c r="TNA1935" s="1"/>
      <c r="TNB1935" s="1"/>
      <c r="TNC1935" s="1"/>
      <c r="TND1935" s="1"/>
      <c r="TNE1935" s="1"/>
      <c r="TNF1935" s="1"/>
      <c r="TNG1935" s="1"/>
      <c r="TNH1935" s="1"/>
      <c r="TNI1935" s="1"/>
      <c r="TNJ1935" s="1"/>
      <c r="TNK1935" s="1"/>
      <c r="TNL1935" s="1"/>
      <c r="TNM1935" s="1"/>
      <c r="TNN1935" s="1"/>
      <c r="TNO1935" s="1"/>
      <c r="TNP1935" s="1"/>
      <c r="TNQ1935" s="1"/>
      <c r="TNR1935" s="1"/>
      <c r="TNS1935" s="1"/>
      <c r="TNT1935" s="1"/>
      <c r="TNU1935" s="1"/>
      <c r="TNV1935" s="1"/>
      <c r="TNW1935" s="1"/>
      <c r="TNX1935" s="1"/>
      <c r="TNY1935" s="1"/>
      <c r="TNZ1935" s="1"/>
      <c r="TOA1935" s="1"/>
      <c r="TOB1935" s="1"/>
      <c r="TOC1935" s="1"/>
      <c r="TOD1935" s="1"/>
      <c r="TOE1935" s="1"/>
      <c r="TOF1935" s="1"/>
      <c r="TOG1935" s="1"/>
      <c r="TOH1935" s="1"/>
      <c r="TOI1935" s="1"/>
      <c r="TOJ1935" s="1"/>
      <c r="TOK1935" s="1"/>
      <c r="TOL1935" s="1"/>
      <c r="TOM1935" s="1"/>
      <c r="TON1935" s="1"/>
      <c r="TOO1935" s="1"/>
      <c r="TOP1935" s="1"/>
      <c r="TOQ1935" s="1"/>
      <c r="TOR1935" s="1"/>
      <c r="TOS1935" s="1"/>
      <c r="TOT1935" s="1"/>
      <c r="TOU1935" s="1"/>
      <c r="TOV1935" s="1"/>
      <c r="TOW1935" s="1"/>
      <c r="TOX1935" s="1"/>
      <c r="TOY1935" s="1"/>
      <c r="TOZ1935" s="1"/>
      <c r="TPA1935" s="1"/>
      <c r="TPB1935" s="1"/>
      <c r="TPC1935" s="1"/>
      <c r="TPD1935" s="1"/>
      <c r="TPE1935" s="1"/>
      <c r="TPF1935" s="1"/>
      <c r="TPG1935" s="1"/>
      <c r="TPH1935" s="1"/>
      <c r="TPI1935" s="1"/>
      <c r="TPJ1935" s="1"/>
      <c r="TPK1935" s="1"/>
      <c r="TPL1935" s="1"/>
      <c r="TPM1935" s="1"/>
      <c r="TPN1935" s="1"/>
      <c r="TPO1935" s="1"/>
      <c r="TPP1935" s="1"/>
      <c r="TPQ1935" s="1"/>
      <c r="TPR1935" s="1"/>
      <c r="TPS1935" s="1"/>
      <c r="TPT1935" s="1"/>
      <c r="TPU1935" s="1"/>
      <c r="TPV1935" s="1"/>
      <c r="TPW1935" s="1"/>
      <c r="TPX1935" s="1"/>
      <c r="TPY1935" s="1"/>
      <c r="TPZ1935" s="1"/>
      <c r="TQA1935" s="1"/>
      <c r="TQB1935" s="1"/>
      <c r="TQC1935" s="1"/>
      <c r="TQD1935" s="1"/>
      <c r="TQE1935" s="1"/>
      <c r="TQF1935" s="1"/>
      <c r="TQG1935" s="1"/>
      <c r="TQH1935" s="1"/>
      <c r="TQI1935" s="1"/>
      <c r="TQJ1935" s="1"/>
      <c r="TQK1935" s="1"/>
      <c r="TQL1935" s="1"/>
      <c r="TQM1935" s="1"/>
      <c r="TQN1935" s="1"/>
      <c r="TQO1935" s="1"/>
      <c r="TQP1935" s="1"/>
      <c r="TQQ1935" s="1"/>
      <c r="TQR1935" s="1"/>
      <c r="TQS1935" s="1"/>
      <c r="TQT1935" s="1"/>
      <c r="TQU1935" s="1"/>
      <c r="TQV1935" s="1"/>
      <c r="TQW1935" s="1"/>
      <c r="TQX1935" s="1"/>
      <c r="TQY1935" s="1"/>
      <c r="TQZ1935" s="1"/>
      <c r="TRA1935" s="1"/>
      <c r="TRB1935" s="1"/>
      <c r="TRC1935" s="1"/>
      <c r="TRD1935" s="1"/>
      <c r="TRE1935" s="1"/>
      <c r="TRF1935" s="1"/>
      <c r="TRG1935" s="1"/>
      <c r="TRH1935" s="1"/>
      <c r="TRI1935" s="1"/>
      <c r="TRJ1935" s="1"/>
      <c r="TRK1935" s="1"/>
      <c r="TRL1935" s="1"/>
      <c r="TRM1935" s="1"/>
      <c r="TRN1935" s="1"/>
      <c r="TRO1935" s="1"/>
      <c r="TRP1935" s="1"/>
      <c r="TRQ1935" s="1"/>
      <c r="TRR1935" s="1"/>
      <c r="TRS1935" s="1"/>
      <c r="TRT1935" s="1"/>
      <c r="TRU1935" s="1"/>
      <c r="TRV1935" s="1"/>
      <c r="TRW1935" s="1"/>
      <c r="TRX1935" s="1"/>
      <c r="TRY1935" s="1"/>
      <c r="TRZ1935" s="1"/>
      <c r="TSA1935" s="1"/>
      <c r="TSB1935" s="1"/>
      <c r="TSC1935" s="1"/>
      <c r="TSD1935" s="1"/>
      <c r="TSE1935" s="1"/>
      <c r="TSF1935" s="1"/>
      <c r="TSG1935" s="1"/>
      <c r="TSH1935" s="1"/>
      <c r="TSI1935" s="1"/>
      <c r="TSJ1935" s="1"/>
      <c r="TSK1935" s="1"/>
      <c r="TSL1935" s="1"/>
      <c r="TSM1935" s="1"/>
      <c r="TSN1935" s="1"/>
      <c r="TSO1935" s="1"/>
      <c r="TSP1935" s="1"/>
      <c r="TSQ1935" s="1"/>
      <c r="TSR1935" s="1"/>
      <c r="TSS1935" s="1"/>
      <c r="TST1935" s="1"/>
      <c r="TSU1935" s="1"/>
      <c r="TSV1935" s="1"/>
      <c r="TSW1935" s="1"/>
      <c r="TSX1935" s="1"/>
      <c r="TSY1935" s="1"/>
      <c r="TSZ1935" s="1"/>
      <c r="TTA1935" s="1"/>
      <c r="TTB1935" s="1"/>
      <c r="TTC1935" s="1"/>
      <c r="TTD1935" s="1"/>
      <c r="TTE1935" s="1"/>
      <c r="TTF1935" s="1"/>
      <c r="TTG1935" s="1"/>
      <c r="TTH1935" s="1"/>
      <c r="TTI1935" s="1"/>
      <c r="TTJ1935" s="1"/>
      <c r="TTK1935" s="1"/>
      <c r="TTL1935" s="1"/>
      <c r="TTM1935" s="1"/>
      <c r="TTN1935" s="1"/>
      <c r="TTO1935" s="1"/>
      <c r="TTP1935" s="1"/>
      <c r="TTQ1935" s="1"/>
      <c r="TTR1935" s="1"/>
      <c r="TTS1935" s="1"/>
      <c r="TTT1935" s="1"/>
      <c r="TTU1935" s="1"/>
      <c r="TTV1935" s="1"/>
      <c r="TTW1935" s="1"/>
      <c r="TTX1935" s="1"/>
      <c r="TTY1935" s="1"/>
      <c r="TTZ1935" s="1"/>
      <c r="TUA1935" s="1"/>
      <c r="TUB1935" s="1"/>
      <c r="TUC1935" s="1"/>
      <c r="TUD1935" s="1"/>
      <c r="TUE1935" s="1"/>
      <c r="TUF1935" s="1"/>
      <c r="TUG1935" s="1"/>
      <c r="TUH1935" s="1"/>
      <c r="TUI1935" s="1"/>
      <c r="TUJ1935" s="1"/>
      <c r="TUK1935" s="1"/>
      <c r="TUL1935" s="1"/>
      <c r="TUM1935" s="1"/>
      <c r="TUN1935" s="1"/>
      <c r="TUO1935" s="1"/>
      <c r="TUP1935" s="1"/>
      <c r="TUQ1935" s="1"/>
      <c r="TUR1935" s="1"/>
      <c r="TUS1935" s="1"/>
      <c r="TUT1935" s="1"/>
      <c r="TUU1935" s="1"/>
      <c r="TUV1935" s="1"/>
      <c r="TUW1935" s="1"/>
      <c r="TUX1935" s="1"/>
      <c r="TUY1935" s="1"/>
      <c r="TUZ1935" s="1"/>
      <c r="TVA1935" s="1"/>
      <c r="TVB1935" s="1"/>
      <c r="TVC1935" s="1"/>
      <c r="TVD1935" s="1"/>
      <c r="TVE1935" s="1"/>
      <c r="TVF1935" s="1"/>
      <c r="TVG1935" s="1"/>
      <c r="TVH1935" s="1"/>
      <c r="TVI1935" s="1"/>
      <c r="TVJ1935" s="1"/>
      <c r="TVK1935" s="1"/>
      <c r="TVL1935" s="1"/>
      <c r="TVM1935" s="1"/>
      <c r="TVN1935" s="1"/>
      <c r="TVO1935" s="1"/>
      <c r="TVP1935" s="1"/>
      <c r="TVQ1935" s="1"/>
      <c r="TVR1935" s="1"/>
      <c r="TVS1935" s="1"/>
      <c r="TVT1935" s="1"/>
      <c r="TVU1935" s="1"/>
      <c r="TVV1935" s="1"/>
      <c r="TVW1935" s="1"/>
      <c r="TVX1935" s="1"/>
      <c r="TVY1935" s="1"/>
      <c r="TVZ1935" s="1"/>
      <c r="TWA1935" s="1"/>
      <c r="TWB1935" s="1"/>
      <c r="TWC1935" s="1"/>
      <c r="TWD1935" s="1"/>
      <c r="TWE1935" s="1"/>
      <c r="TWF1935" s="1"/>
      <c r="TWG1935" s="1"/>
      <c r="TWH1935" s="1"/>
      <c r="TWI1935" s="1"/>
      <c r="TWJ1935" s="1"/>
      <c r="TWK1935" s="1"/>
      <c r="TWL1935" s="1"/>
      <c r="TWM1935" s="1"/>
      <c r="TWN1935" s="1"/>
      <c r="TWO1935" s="1"/>
      <c r="TWP1935" s="1"/>
      <c r="TWQ1935" s="1"/>
      <c r="TWR1935" s="1"/>
      <c r="TWS1935" s="1"/>
      <c r="TWT1935" s="1"/>
      <c r="TWU1935" s="1"/>
      <c r="TWV1935" s="1"/>
      <c r="TWW1935" s="1"/>
      <c r="TWX1935" s="1"/>
      <c r="TWY1935" s="1"/>
      <c r="TWZ1935" s="1"/>
      <c r="TXA1935" s="1"/>
      <c r="TXB1935" s="1"/>
      <c r="TXC1935" s="1"/>
      <c r="TXD1935" s="1"/>
      <c r="TXE1935" s="1"/>
      <c r="TXF1935" s="1"/>
      <c r="TXG1935" s="1"/>
      <c r="TXH1935" s="1"/>
      <c r="TXI1935" s="1"/>
      <c r="TXJ1935" s="1"/>
      <c r="TXK1935" s="1"/>
      <c r="TXL1935" s="1"/>
      <c r="TXM1935" s="1"/>
      <c r="TXN1935" s="1"/>
      <c r="TXO1935" s="1"/>
      <c r="TXP1935" s="1"/>
      <c r="TXQ1935" s="1"/>
      <c r="TXR1935" s="1"/>
      <c r="TXS1935" s="1"/>
      <c r="TXT1935" s="1"/>
      <c r="TXU1935" s="1"/>
      <c r="TXV1935" s="1"/>
      <c r="TXW1935" s="1"/>
      <c r="TXX1935" s="1"/>
      <c r="TXY1935" s="1"/>
      <c r="TXZ1935" s="1"/>
      <c r="TYA1935" s="1"/>
      <c r="TYB1935" s="1"/>
      <c r="TYC1935" s="1"/>
      <c r="TYD1935" s="1"/>
      <c r="TYE1935" s="1"/>
      <c r="TYF1935" s="1"/>
      <c r="TYG1935" s="1"/>
      <c r="TYH1935" s="1"/>
      <c r="TYI1935" s="1"/>
      <c r="TYJ1935" s="1"/>
      <c r="TYK1935" s="1"/>
      <c r="TYL1935" s="1"/>
      <c r="TYM1935" s="1"/>
      <c r="TYN1935" s="1"/>
      <c r="TYO1935" s="1"/>
      <c r="TYP1935" s="1"/>
      <c r="TYQ1935" s="1"/>
      <c r="TYR1935" s="1"/>
      <c r="TYS1935" s="1"/>
      <c r="TYT1935" s="1"/>
      <c r="TYU1935" s="1"/>
      <c r="TYV1935" s="1"/>
      <c r="TYW1935" s="1"/>
      <c r="TYX1935" s="1"/>
      <c r="TYY1935" s="1"/>
      <c r="TYZ1935" s="1"/>
      <c r="TZA1935" s="1"/>
      <c r="TZB1935" s="1"/>
      <c r="TZC1935" s="1"/>
      <c r="TZD1935" s="1"/>
      <c r="TZE1935" s="1"/>
      <c r="TZF1935" s="1"/>
      <c r="TZG1935" s="1"/>
      <c r="TZH1935" s="1"/>
      <c r="TZI1935" s="1"/>
      <c r="TZJ1935" s="1"/>
      <c r="TZK1935" s="1"/>
      <c r="TZL1935" s="1"/>
      <c r="TZM1935" s="1"/>
      <c r="TZN1935" s="1"/>
      <c r="TZO1935" s="1"/>
      <c r="TZP1935" s="1"/>
      <c r="TZQ1935" s="1"/>
      <c r="TZR1935" s="1"/>
      <c r="TZS1935" s="1"/>
      <c r="TZT1935" s="1"/>
      <c r="TZU1935" s="1"/>
      <c r="TZV1935" s="1"/>
      <c r="TZW1935" s="1"/>
      <c r="TZX1935" s="1"/>
      <c r="TZY1935" s="1"/>
      <c r="TZZ1935" s="1"/>
      <c r="UAA1935" s="1"/>
      <c r="UAB1935" s="1"/>
      <c r="UAC1935" s="1"/>
      <c r="UAD1935" s="1"/>
      <c r="UAE1935" s="1"/>
      <c r="UAF1935" s="1"/>
      <c r="UAG1935" s="1"/>
      <c r="UAH1935" s="1"/>
      <c r="UAI1935" s="1"/>
      <c r="UAJ1935" s="1"/>
      <c r="UAK1935" s="1"/>
      <c r="UAL1935" s="1"/>
      <c r="UAM1935" s="1"/>
      <c r="UAN1935" s="1"/>
      <c r="UAO1935" s="1"/>
      <c r="UAP1935" s="1"/>
      <c r="UAQ1935" s="1"/>
      <c r="UAR1935" s="1"/>
      <c r="UAS1935" s="1"/>
      <c r="UAT1935" s="1"/>
      <c r="UAU1935" s="1"/>
      <c r="UAV1935" s="1"/>
      <c r="UAW1935" s="1"/>
      <c r="UAX1935" s="1"/>
      <c r="UAY1935" s="1"/>
      <c r="UAZ1935" s="1"/>
      <c r="UBA1935" s="1"/>
      <c r="UBB1935" s="1"/>
      <c r="UBC1935" s="1"/>
      <c r="UBD1935" s="1"/>
      <c r="UBE1935" s="1"/>
      <c r="UBF1935" s="1"/>
      <c r="UBG1935" s="1"/>
      <c r="UBH1935" s="1"/>
      <c r="UBI1935" s="1"/>
      <c r="UBJ1935" s="1"/>
      <c r="UBK1935" s="1"/>
      <c r="UBL1935" s="1"/>
      <c r="UBM1935" s="1"/>
      <c r="UBN1935" s="1"/>
      <c r="UBO1935" s="1"/>
      <c r="UBP1935" s="1"/>
      <c r="UBQ1935" s="1"/>
      <c r="UBR1935" s="1"/>
      <c r="UBS1935" s="1"/>
      <c r="UBT1935" s="1"/>
      <c r="UBU1935" s="1"/>
      <c r="UBV1935" s="1"/>
      <c r="UBW1935" s="1"/>
      <c r="UBX1935" s="1"/>
      <c r="UBY1935" s="1"/>
      <c r="UBZ1935" s="1"/>
      <c r="UCA1935" s="1"/>
      <c r="UCB1935" s="1"/>
      <c r="UCC1935" s="1"/>
      <c r="UCD1935" s="1"/>
      <c r="UCE1935" s="1"/>
      <c r="UCF1935" s="1"/>
      <c r="UCG1935" s="1"/>
      <c r="UCH1935" s="1"/>
      <c r="UCI1935" s="1"/>
      <c r="UCJ1935" s="1"/>
      <c r="UCK1935" s="1"/>
      <c r="UCL1935" s="1"/>
      <c r="UCM1935" s="1"/>
      <c r="UCN1935" s="1"/>
      <c r="UCO1935" s="1"/>
      <c r="UCP1935" s="1"/>
      <c r="UCQ1935" s="1"/>
      <c r="UCR1935" s="1"/>
      <c r="UCS1935" s="1"/>
      <c r="UCT1935" s="1"/>
      <c r="UCU1935" s="1"/>
      <c r="UCV1935" s="1"/>
      <c r="UCW1935" s="1"/>
      <c r="UCX1935" s="1"/>
      <c r="UCY1935" s="1"/>
      <c r="UCZ1935" s="1"/>
      <c r="UDA1935" s="1"/>
      <c r="UDB1935" s="1"/>
      <c r="UDC1935" s="1"/>
      <c r="UDD1935" s="1"/>
      <c r="UDE1935" s="1"/>
      <c r="UDF1935" s="1"/>
      <c r="UDG1935" s="1"/>
      <c r="UDH1935" s="1"/>
      <c r="UDI1935" s="1"/>
      <c r="UDJ1935" s="1"/>
      <c r="UDK1935" s="1"/>
      <c r="UDL1935" s="1"/>
      <c r="UDM1935" s="1"/>
      <c r="UDN1935" s="1"/>
      <c r="UDO1935" s="1"/>
      <c r="UDP1935" s="1"/>
      <c r="UDQ1935" s="1"/>
      <c r="UDR1935" s="1"/>
      <c r="UDS1935" s="1"/>
      <c r="UDT1935" s="1"/>
      <c r="UDU1935" s="1"/>
      <c r="UDV1935" s="1"/>
      <c r="UDW1935" s="1"/>
      <c r="UDX1935" s="1"/>
      <c r="UDY1935" s="1"/>
      <c r="UDZ1935" s="1"/>
      <c r="UEA1935" s="1"/>
      <c r="UEB1935" s="1"/>
      <c r="UEC1935" s="1"/>
      <c r="UED1935" s="1"/>
      <c r="UEE1935" s="1"/>
      <c r="UEF1935" s="1"/>
      <c r="UEG1935" s="1"/>
      <c r="UEH1935" s="1"/>
      <c r="UEI1935" s="1"/>
      <c r="UEJ1935" s="1"/>
      <c r="UEK1935" s="1"/>
      <c r="UEL1935" s="1"/>
      <c r="UEM1935" s="1"/>
      <c r="UEN1935" s="1"/>
      <c r="UEO1935" s="1"/>
      <c r="UEP1935" s="1"/>
      <c r="UEQ1935" s="1"/>
      <c r="UER1935" s="1"/>
      <c r="UES1935" s="1"/>
      <c r="UET1935" s="1"/>
      <c r="UEU1935" s="1"/>
      <c r="UEV1935" s="1"/>
      <c r="UEW1935" s="1"/>
      <c r="UEX1935" s="1"/>
      <c r="UEY1935" s="1"/>
      <c r="UEZ1935" s="1"/>
      <c r="UFA1935" s="1"/>
      <c r="UFB1935" s="1"/>
      <c r="UFC1935" s="1"/>
      <c r="UFD1935" s="1"/>
      <c r="UFE1935" s="1"/>
      <c r="UFF1935" s="1"/>
      <c r="UFG1935" s="1"/>
      <c r="UFH1935" s="1"/>
      <c r="UFI1935" s="1"/>
      <c r="UFJ1935" s="1"/>
      <c r="UFK1935" s="1"/>
      <c r="UFL1935" s="1"/>
      <c r="UFM1935" s="1"/>
      <c r="UFN1935" s="1"/>
      <c r="UFO1935" s="1"/>
      <c r="UFP1935" s="1"/>
      <c r="UFQ1935" s="1"/>
      <c r="UFR1935" s="1"/>
      <c r="UFS1935" s="1"/>
      <c r="UFT1935" s="1"/>
      <c r="UFU1935" s="1"/>
      <c r="UFV1935" s="1"/>
      <c r="UFW1935" s="1"/>
      <c r="UFX1935" s="1"/>
      <c r="UFY1935" s="1"/>
      <c r="UFZ1935" s="1"/>
      <c r="UGA1935" s="1"/>
      <c r="UGB1935" s="1"/>
      <c r="UGC1935" s="1"/>
      <c r="UGD1935" s="1"/>
      <c r="UGE1935" s="1"/>
      <c r="UGF1935" s="1"/>
      <c r="UGG1935" s="1"/>
      <c r="UGH1935" s="1"/>
      <c r="UGI1935" s="1"/>
      <c r="UGJ1935" s="1"/>
      <c r="UGK1935" s="1"/>
      <c r="UGL1935" s="1"/>
      <c r="UGM1935" s="1"/>
      <c r="UGN1935" s="1"/>
      <c r="UGO1935" s="1"/>
      <c r="UGP1935" s="1"/>
      <c r="UGQ1935" s="1"/>
      <c r="UGR1935" s="1"/>
      <c r="UGS1935" s="1"/>
      <c r="UGT1935" s="1"/>
      <c r="UGU1935" s="1"/>
      <c r="UGV1935" s="1"/>
      <c r="UGW1935" s="1"/>
      <c r="UGX1935" s="1"/>
      <c r="UGY1935" s="1"/>
      <c r="UGZ1935" s="1"/>
      <c r="UHA1935" s="1"/>
      <c r="UHB1935" s="1"/>
      <c r="UHC1935" s="1"/>
      <c r="UHD1935" s="1"/>
      <c r="UHE1935" s="1"/>
      <c r="UHF1935" s="1"/>
      <c r="UHG1935" s="1"/>
      <c r="UHH1935" s="1"/>
      <c r="UHI1935" s="1"/>
      <c r="UHJ1935" s="1"/>
      <c r="UHK1935" s="1"/>
      <c r="UHL1935" s="1"/>
      <c r="UHM1935" s="1"/>
      <c r="UHN1935" s="1"/>
      <c r="UHO1935" s="1"/>
      <c r="UHP1935" s="1"/>
      <c r="UHQ1935" s="1"/>
      <c r="UHR1935" s="1"/>
      <c r="UHS1935" s="1"/>
      <c r="UHT1935" s="1"/>
      <c r="UHU1935" s="1"/>
      <c r="UHV1935" s="1"/>
      <c r="UHW1935" s="1"/>
      <c r="UHX1935" s="1"/>
      <c r="UHY1935" s="1"/>
      <c r="UHZ1935" s="1"/>
      <c r="UIA1935" s="1"/>
      <c r="UIB1935" s="1"/>
      <c r="UIC1935" s="1"/>
      <c r="UID1935" s="1"/>
      <c r="UIE1935" s="1"/>
      <c r="UIF1935" s="1"/>
      <c r="UIG1935" s="1"/>
      <c r="UIH1935" s="1"/>
      <c r="UII1935" s="1"/>
      <c r="UIJ1935" s="1"/>
      <c r="UIK1935" s="1"/>
      <c r="UIL1935" s="1"/>
      <c r="UIM1935" s="1"/>
      <c r="UIN1935" s="1"/>
      <c r="UIO1935" s="1"/>
      <c r="UIP1935" s="1"/>
      <c r="UIQ1935" s="1"/>
      <c r="UIR1935" s="1"/>
      <c r="UIS1935" s="1"/>
      <c r="UIT1935" s="1"/>
      <c r="UIU1935" s="1"/>
      <c r="UIV1935" s="1"/>
      <c r="UIW1935" s="1"/>
      <c r="UIX1935" s="1"/>
      <c r="UIY1935" s="1"/>
      <c r="UIZ1935" s="1"/>
      <c r="UJA1935" s="1"/>
      <c r="UJB1935" s="1"/>
      <c r="UJC1935" s="1"/>
      <c r="UJD1935" s="1"/>
      <c r="UJE1935" s="1"/>
      <c r="UJF1935" s="1"/>
      <c r="UJG1935" s="1"/>
      <c r="UJH1935" s="1"/>
      <c r="UJI1935" s="1"/>
      <c r="UJJ1935" s="1"/>
      <c r="UJK1935" s="1"/>
      <c r="UJL1935" s="1"/>
      <c r="UJM1935" s="1"/>
      <c r="UJN1935" s="1"/>
      <c r="UJO1935" s="1"/>
      <c r="UJP1935" s="1"/>
      <c r="UJQ1935" s="1"/>
      <c r="UJR1935" s="1"/>
      <c r="UJS1935" s="1"/>
      <c r="UJT1935" s="1"/>
      <c r="UJU1935" s="1"/>
      <c r="UJV1935" s="1"/>
      <c r="UJW1935" s="1"/>
      <c r="UJX1935" s="1"/>
      <c r="UJY1935" s="1"/>
      <c r="UJZ1935" s="1"/>
      <c r="UKA1935" s="1"/>
      <c r="UKB1935" s="1"/>
      <c r="UKC1935" s="1"/>
      <c r="UKD1935" s="1"/>
      <c r="UKE1935" s="1"/>
      <c r="UKF1935" s="1"/>
      <c r="UKG1935" s="1"/>
      <c r="UKH1935" s="1"/>
      <c r="UKI1935" s="1"/>
      <c r="UKJ1935" s="1"/>
      <c r="UKK1935" s="1"/>
      <c r="UKL1935" s="1"/>
      <c r="UKM1935" s="1"/>
      <c r="UKN1935" s="1"/>
      <c r="UKO1935" s="1"/>
      <c r="UKP1935" s="1"/>
      <c r="UKQ1935" s="1"/>
      <c r="UKR1935" s="1"/>
      <c r="UKS1935" s="1"/>
      <c r="UKT1935" s="1"/>
      <c r="UKU1935" s="1"/>
      <c r="UKV1935" s="1"/>
      <c r="UKW1935" s="1"/>
      <c r="UKX1935" s="1"/>
      <c r="UKY1935" s="1"/>
      <c r="UKZ1935" s="1"/>
      <c r="ULA1935" s="1"/>
      <c r="ULB1935" s="1"/>
      <c r="ULC1935" s="1"/>
      <c r="ULD1935" s="1"/>
      <c r="ULE1935" s="1"/>
      <c r="ULF1935" s="1"/>
      <c r="ULG1935" s="1"/>
      <c r="ULH1935" s="1"/>
      <c r="ULI1935" s="1"/>
      <c r="ULJ1935" s="1"/>
      <c r="ULK1935" s="1"/>
      <c r="ULL1935" s="1"/>
      <c r="ULM1935" s="1"/>
      <c r="ULN1935" s="1"/>
      <c r="ULO1935" s="1"/>
      <c r="ULP1935" s="1"/>
      <c r="ULQ1935" s="1"/>
      <c r="ULR1935" s="1"/>
      <c r="ULS1935" s="1"/>
      <c r="ULT1935" s="1"/>
      <c r="ULU1935" s="1"/>
      <c r="ULV1935" s="1"/>
      <c r="ULW1935" s="1"/>
      <c r="ULX1935" s="1"/>
      <c r="ULY1935" s="1"/>
      <c r="ULZ1935" s="1"/>
      <c r="UMA1935" s="1"/>
      <c r="UMB1935" s="1"/>
      <c r="UMC1935" s="1"/>
      <c r="UMD1935" s="1"/>
      <c r="UME1935" s="1"/>
      <c r="UMF1935" s="1"/>
      <c r="UMG1935" s="1"/>
      <c r="UMH1935" s="1"/>
      <c r="UMI1935" s="1"/>
      <c r="UMJ1935" s="1"/>
      <c r="UMK1935" s="1"/>
      <c r="UML1935" s="1"/>
      <c r="UMM1935" s="1"/>
      <c r="UMN1935" s="1"/>
      <c r="UMO1935" s="1"/>
      <c r="UMP1935" s="1"/>
      <c r="UMQ1935" s="1"/>
      <c r="UMR1935" s="1"/>
      <c r="UMS1935" s="1"/>
      <c r="UMT1935" s="1"/>
      <c r="UMU1935" s="1"/>
      <c r="UMV1935" s="1"/>
      <c r="UMW1935" s="1"/>
      <c r="UMX1935" s="1"/>
      <c r="UMY1935" s="1"/>
      <c r="UMZ1935" s="1"/>
      <c r="UNA1935" s="1"/>
      <c r="UNB1935" s="1"/>
      <c r="UNC1935" s="1"/>
      <c r="UND1935" s="1"/>
      <c r="UNE1935" s="1"/>
      <c r="UNF1935" s="1"/>
      <c r="UNG1935" s="1"/>
      <c r="UNH1935" s="1"/>
      <c r="UNI1935" s="1"/>
      <c r="UNJ1935" s="1"/>
      <c r="UNK1935" s="1"/>
      <c r="UNL1935" s="1"/>
      <c r="UNM1935" s="1"/>
      <c r="UNN1935" s="1"/>
      <c r="UNO1935" s="1"/>
      <c r="UNP1935" s="1"/>
      <c r="UNQ1935" s="1"/>
      <c r="UNR1935" s="1"/>
      <c r="UNS1935" s="1"/>
      <c r="UNT1935" s="1"/>
      <c r="UNU1935" s="1"/>
      <c r="UNV1935" s="1"/>
      <c r="UNW1935" s="1"/>
      <c r="UNX1935" s="1"/>
      <c r="UNY1935" s="1"/>
      <c r="UNZ1935" s="1"/>
      <c r="UOA1935" s="1"/>
      <c r="UOB1935" s="1"/>
      <c r="UOC1935" s="1"/>
      <c r="UOD1935" s="1"/>
      <c r="UOE1935" s="1"/>
      <c r="UOF1935" s="1"/>
      <c r="UOG1935" s="1"/>
      <c r="UOH1935" s="1"/>
      <c r="UOI1935" s="1"/>
      <c r="UOJ1935" s="1"/>
      <c r="UOK1935" s="1"/>
      <c r="UOL1935" s="1"/>
      <c r="UOM1935" s="1"/>
      <c r="UON1935" s="1"/>
      <c r="UOO1935" s="1"/>
      <c r="UOP1935" s="1"/>
      <c r="UOQ1935" s="1"/>
      <c r="UOR1935" s="1"/>
      <c r="UOS1935" s="1"/>
      <c r="UOT1935" s="1"/>
      <c r="UOU1935" s="1"/>
      <c r="UOV1935" s="1"/>
      <c r="UOW1935" s="1"/>
      <c r="UOX1935" s="1"/>
      <c r="UOY1935" s="1"/>
      <c r="UOZ1935" s="1"/>
      <c r="UPA1935" s="1"/>
      <c r="UPB1935" s="1"/>
      <c r="UPC1935" s="1"/>
      <c r="UPD1935" s="1"/>
      <c r="UPE1935" s="1"/>
      <c r="UPF1935" s="1"/>
      <c r="UPG1935" s="1"/>
      <c r="UPH1935" s="1"/>
      <c r="UPI1935" s="1"/>
      <c r="UPJ1935" s="1"/>
      <c r="UPK1935" s="1"/>
      <c r="UPL1935" s="1"/>
      <c r="UPM1935" s="1"/>
      <c r="UPN1935" s="1"/>
      <c r="UPO1935" s="1"/>
      <c r="UPP1935" s="1"/>
      <c r="UPQ1935" s="1"/>
      <c r="UPR1935" s="1"/>
      <c r="UPS1935" s="1"/>
      <c r="UPT1935" s="1"/>
      <c r="UPU1935" s="1"/>
      <c r="UPV1935" s="1"/>
      <c r="UPW1935" s="1"/>
      <c r="UPX1935" s="1"/>
      <c r="UPY1935" s="1"/>
      <c r="UPZ1935" s="1"/>
      <c r="UQA1935" s="1"/>
      <c r="UQB1935" s="1"/>
      <c r="UQC1935" s="1"/>
      <c r="UQD1935" s="1"/>
      <c r="UQE1935" s="1"/>
      <c r="UQF1935" s="1"/>
      <c r="UQG1935" s="1"/>
      <c r="UQH1935" s="1"/>
      <c r="UQI1935" s="1"/>
      <c r="UQJ1935" s="1"/>
      <c r="UQK1935" s="1"/>
      <c r="UQL1935" s="1"/>
      <c r="UQM1935" s="1"/>
      <c r="UQN1935" s="1"/>
      <c r="UQO1935" s="1"/>
      <c r="UQP1935" s="1"/>
      <c r="UQQ1935" s="1"/>
      <c r="UQR1935" s="1"/>
      <c r="UQS1935" s="1"/>
      <c r="UQT1935" s="1"/>
      <c r="UQU1935" s="1"/>
      <c r="UQV1935" s="1"/>
      <c r="UQW1935" s="1"/>
      <c r="UQX1935" s="1"/>
      <c r="UQY1935" s="1"/>
      <c r="UQZ1935" s="1"/>
      <c r="URA1935" s="1"/>
      <c r="URB1935" s="1"/>
      <c r="URC1935" s="1"/>
      <c r="URD1935" s="1"/>
      <c r="URE1935" s="1"/>
      <c r="URF1935" s="1"/>
      <c r="URG1935" s="1"/>
      <c r="URH1935" s="1"/>
      <c r="URI1935" s="1"/>
      <c r="URJ1935" s="1"/>
      <c r="URK1935" s="1"/>
      <c r="URL1935" s="1"/>
      <c r="URM1935" s="1"/>
      <c r="URN1935" s="1"/>
      <c r="URO1935" s="1"/>
      <c r="URP1935" s="1"/>
      <c r="URQ1935" s="1"/>
      <c r="URR1935" s="1"/>
      <c r="URS1935" s="1"/>
      <c r="URT1935" s="1"/>
      <c r="URU1935" s="1"/>
      <c r="URV1935" s="1"/>
      <c r="URW1935" s="1"/>
      <c r="URX1935" s="1"/>
      <c r="URY1935" s="1"/>
      <c r="URZ1935" s="1"/>
      <c r="USA1935" s="1"/>
      <c r="USB1935" s="1"/>
      <c r="USC1935" s="1"/>
      <c r="USD1935" s="1"/>
      <c r="USE1935" s="1"/>
      <c r="USF1935" s="1"/>
      <c r="USG1935" s="1"/>
      <c r="USH1935" s="1"/>
      <c r="USI1935" s="1"/>
      <c r="USJ1935" s="1"/>
      <c r="USK1935" s="1"/>
      <c r="USL1935" s="1"/>
      <c r="USM1935" s="1"/>
      <c r="USN1935" s="1"/>
      <c r="USO1935" s="1"/>
      <c r="USP1935" s="1"/>
      <c r="USQ1935" s="1"/>
      <c r="USR1935" s="1"/>
      <c r="USS1935" s="1"/>
      <c r="UST1935" s="1"/>
      <c r="USU1935" s="1"/>
      <c r="USV1935" s="1"/>
      <c r="USW1935" s="1"/>
      <c r="USX1935" s="1"/>
      <c r="USY1935" s="1"/>
      <c r="USZ1935" s="1"/>
      <c r="UTA1935" s="1"/>
      <c r="UTB1935" s="1"/>
      <c r="UTC1935" s="1"/>
      <c r="UTD1935" s="1"/>
      <c r="UTE1935" s="1"/>
      <c r="UTF1935" s="1"/>
      <c r="UTG1935" s="1"/>
      <c r="UTH1935" s="1"/>
      <c r="UTI1935" s="1"/>
      <c r="UTJ1935" s="1"/>
      <c r="UTK1935" s="1"/>
      <c r="UTL1935" s="1"/>
      <c r="UTM1935" s="1"/>
      <c r="UTN1935" s="1"/>
      <c r="UTO1935" s="1"/>
      <c r="UTP1935" s="1"/>
      <c r="UTQ1935" s="1"/>
      <c r="UTR1935" s="1"/>
      <c r="UTS1935" s="1"/>
      <c r="UTT1935" s="1"/>
      <c r="UTU1935" s="1"/>
      <c r="UTV1935" s="1"/>
      <c r="UTW1935" s="1"/>
      <c r="UTX1935" s="1"/>
      <c r="UTY1935" s="1"/>
      <c r="UTZ1935" s="1"/>
      <c r="UUA1935" s="1"/>
      <c r="UUB1935" s="1"/>
      <c r="UUC1935" s="1"/>
      <c r="UUD1935" s="1"/>
      <c r="UUE1935" s="1"/>
      <c r="UUF1935" s="1"/>
      <c r="UUG1935" s="1"/>
      <c r="UUH1935" s="1"/>
      <c r="UUI1935" s="1"/>
      <c r="UUJ1935" s="1"/>
      <c r="UUK1935" s="1"/>
      <c r="UUL1935" s="1"/>
      <c r="UUM1935" s="1"/>
      <c r="UUN1935" s="1"/>
      <c r="UUO1935" s="1"/>
      <c r="UUP1935" s="1"/>
      <c r="UUQ1935" s="1"/>
      <c r="UUR1935" s="1"/>
      <c r="UUS1935" s="1"/>
      <c r="UUT1935" s="1"/>
      <c r="UUU1935" s="1"/>
      <c r="UUV1935" s="1"/>
      <c r="UUW1935" s="1"/>
      <c r="UUX1935" s="1"/>
      <c r="UUY1935" s="1"/>
      <c r="UUZ1935" s="1"/>
      <c r="UVA1935" s="1"/>
      <c r="UVB1935" s="1"/>
      <c r="UVC1935" s="1"/>
      <c r="UVD1935" s="1"/>
      <c r="UVE1935" s="1"/>
      <c r="UVF1935" s="1"/>
      <c r="UVG1935" s="1"/>
      <c r="UVH1935" s="1"/>
      <c r="UVI1935" s="1"/>
      <c r="UVJ1935" s="1"/>
      <c r="UVK1935" s="1"/>
      <c r="UVL1935" s="1"/>
      <c r="UVM1935" s="1"/>
      <c r="UVN1935" s="1"/>
      <c r="UVO1935" s="1"/>
      <c r="UVP1935" s="1"/>
      <c r="UVQ1935" s="1"/>
      <c r="UVR1935" s="1"/>
      <c r="UVS1935" s="1"/>
      <c r="UVT1935" s="1"/>
      <c r="UVU1935" s="1"/>
      <c r="UVV1935" s="1"/>
      <c r="UVW1935" s="1"/>
      <c r="UVX1935" s="1"/>
      <c r="UVY1935" s="1"/>
      <c r="UVZ1935" s="1"/>
      <c r="UWA1935" s="1"/>
      <c r="UWB1935" s="1"/>
      <c r="UWC1935" s="1"/>
      <c r="UWD1935" s="1"/>
      <c r="UWE1935" s="1"/>
      <c r="UWF1935" s="1"/>
      <c r="UWG1935" s="1"/>
      <c r="UWH1935" s="1"/>
      <c r="UWI1935" s="1"/>
      <c r="UWJ1935" s="1"/>
      <c r="UWK1935" s="1"/>
      <c r="UWL1935" s="1"/>
      <c r="UWM1935" s="1"/>
      <c r="UWN1935" s="1"/>
      <c r="UWO1935" s="1"/>
      <c r="UWP1935" s="1"/>
      <c r="UWQ1935" s="1"/>
      <c r="UWR1935" s="1"/>
      <c r="UWS1935" s="1"/>
      <c r="UWT1935" s="1"/>
      <c r="UWU1935" s="1"/>
      <c r="UWV1935" s="1"/>
      <c r="UWW1935" s="1"/>
      <c r="UWX1935" s="1"/>
      <c r="UWY1935" s="1"/>
      <c r="UWZ1935" s="1"/>
      <c r="UXA1935" s="1"/>
      <c r="UXB1935" s="1"/>
      <c r="UXC1935" s="1"/>
      <c r="UXD1935" s="1"/>
      <c r="UXE1935" s="1"/>
      <c r="UXF1935" s="1"/>
      <c r="UXG1935" s="1"/>
      <c r="UXH1935" s="1"/>
      <c r="UXI1935" s="1"/>
      <c r="UXJ1935" s="1"/>
      <c r="UXK1935" s="1"/>
      <c r="UXL1935" s="1"/>
      <c r="UXM1935" s="1"/>
      <c r="UXN1935" s="1"/>
      <c r="UXO1935" s="1"/>
      <c r="UXP1935" s="1"/>
      <c r="UXQ1935" s="1"/>
      <c r="UXR1935" s="1"/>
      <c r="UXS1935" s="1"/>
      <c r="UXT1935" s="1"/>
      <c r="UXU1935" s="1"/>
      <c r="UXV1935" s="1"/>
      <c r="UXW1935" s="1"/>
      <c r="UXX1935" s="1"/>
      <c r="UXY1935" s="1"/>
      <c r="UXZ1935" s="1"/>
      <c r="UYA1935" s="1"/>
      <c r="UYB1935" s="1"/>
      <c r="UYC1935" s="1"/>
      <c r="UYD1935" s="1"/>
      <c r="UYE1935" s="1"/>
      <c r="UYF1935" s="1"/>
      <c r="UYG1935" s="1"/>
      <c r="UYH1935" s="1"/>
      <c r="UYI1935" s="1"/>
      <c r="UYJ1935" s="1"/>
      <c r="UYK1935" s="1"/>
      <c r="UYL1935" s="1"/>
      <c r="UYM1935" s="1"/>
      <c r="UYN1935" s="1"/>
      <c r="UYO1935" s="1"/>
      <c r="UYP1935" s="1"/>
      <c r="UYQ1935" s="1"/>
      <c r="UYR1935" s="1"/>
      <c r="UYS1935" s="1"/>
      <c r="UYT1935" s="1"/>
      <c r="UYU1935" s="1"/>
      <c r="UYV1935" s="1"/>
      <c r="UYW1935" s="1"/>
      <c r="UYX1935" s="1"/>
      <c r="UYY1935" s="1"/>
      <c r="UYZ1935" s="1"/>
      <c r="UZA1935" s="1"/>
      <c r="UZB1935" s="1"/>
      <c r="UZC1935" s="1"/>
      <c r="UZD1935" s="1"/>
      <c r="UZE1935" s="1"/>
      <c r="UZF1935" s="1"/>
      <c r="UZG1935" s="1"/>
      <c r="UZH1935" s="1"/>
      <c r="UZI1935" s="1"/>
      <c r="UZJ1935" s="1"/>
      <c r="UZK1935" s="1"/>
      <c r="UZL1935" s="1"/>
      <c r="UZM1935" s="1"/>
      <c r="UZN1935" s="1"/>
      <c r="UZO1935" s="1"/>
      <c r="UZP1935" s="1"/>
      <c r="UZQ1935" s="1"/>
      <c r="UZR1935" s="1"/>
      <c r="UZS1935" s="1"/>
      <c r="UZT1935" s="1"/>
      <c r="UZU1935" s="1"/>
      <c r="UZV1935" s="1"/>
      <c r="UZW1935" s="1"/>
      <c r="UZX1935" s="1"/>
      <c r="UZY1935" s="1"/>
      <c r="UZZ1935" s="1"/>
      <c r="VAA1935" s="1"/>
      <c r="VAB1935" s="1"/>
      <c r="VAC1935" s="1"/>
      <c r="VAD1935" s="1"/>
      <c r="VAE1935" s="1"/>
      <c r="VAF1935" s="1"/>
      <c r="VAG1935" s="1"/>
      <c r="VAH1935" s="1"/>
      <c r="VAI1935" s="1"/>
      <c r="VAJ1935" s="1"/>
      <c r="VAK1935" s="1"/>
      <c r="VAL1935" s="1"/>
      <c r="VAM1935" s="1"/>
      <c r="VAN1935" s="1"/>
      <c r="VAO1935" s="1"/>
      <c r="VAP1935" s="1"/>
      <c r="VAQ1935" s="1"/>
      <c r="VAR1935" s="1"/>
      <c r="VAS1935" s="1"/>
      <c r="VAT1935" s="1"/>
      <c r="VAU1935" s="1"/>
      <c r="VAV1935" s="1"/>
      <c r="VAW1935" s="1"/>
      <c r="VAX1935" s="1"/>
      <c r="VAY1935" s="1"/>
      <c r="VAZ1935" s="1"/>
      <c r="VBA1935" s="1"/>
      <c r="VBB1935" s="1"/>
      <c r="VBC1935" s="1"/>
      <c r="VBD1935" s="1"/>
      <c r="VBE1935" s="1"/>
      <c r="VBF1935" s="1"/>
      <c r="VBG1935" s="1"/>
      <c r="VBH1935" s="1"/>
      <c r="VBI1935" s="1"/>
      <c r="VBJ1935" s="1"/>
      <c r="VBK1935" s="1"/>
      <c r="VBL1935" s="1"/>
      <c r="VBM1935" s="1"/>
      <c r="VBN1935" s="1"/>
      <c r="VBO1935" s="1"/>
      <c r="VBP1935" s="1"/>
      <c r="VBQ1935" s="1"/>
      <c r="VBR1935" s="1"/>
      <c r="VBS1935" s="1"/>
      <c r="VBT1935" s="1"/>
      <c r="VBU1935" s="1"/>
      <c r="VBV1935" s="1"/>
      <c r="VBW1935" s="1"/>
      <c r="VBX1935" s="1"/>
      <c r="VBY1935" s="1"/>
      <c r="VBZ1935" s="1"/>
      <c r="VCA1935" s="1"/>
      <c r="VCB1935" s="1"/>
      <c r="VCC1935" s="1"/>
      <c r="VCD1935" s="1"/>
      <c r="VCE1935" s="1"/>
      <c r="VCF1935" s="1"/>
      <c r="VCG1935" s="1"/>
      <c r="VCH1935" s="1"/>
      <c r="VCI1935" s="1"/>
      <c r="VCJ1935" s="1"/>
      <c r="VCK1935" s="1"/>
      <c r="VCL1935" s="1"/>
      <c r="VCM1935" s="1"/>
      <c r="VCN1935" s="1"/>
      <c r="VCO1935" s="1"/>
      <c r="VCP1935" s="1"/>
      <c r="VCQ1935" s="1"/>
      <c r="VCR1935" s="1"/>
      <c r="VCS1935" s="1"/>
      <c r="VCT1935" s="1"/>
      <c r="VCU1935" s="1"/>
      <c r="VCV1935" s="1"/>
      <c r="VCW1935" s="1"/>
      <c r="VCX1935" s="1"/>
      <c r="VCY1935" s="1"/>
      <c r="VCZ1935" s="1"/>
      <c r="VDA1935" s="1"/>
      <c r="VDB1935" s="1"/>
      <c r="VDC1935" s="1"/>
      <c r="VDD1935" s="1"/>
      <c r="VDE1935" s="1"/>
      <c r="VDF1935" s="1"/>
      <c r="VDG1935" s="1"/>
      <c r="VDH1935" s="1"/>
      <c r="VDI1935" s="1"/>
      <c r="VDJ1935" s="1"/>
      <c r="VDK1935" s="1"/>
      <c r="VDL1935" s="1"/>
      <c r="VDM1935" s="1"/>
      <c r="VDN1935" s="1"/>
      <c r="VDO1935" s="1"/>
      <c r="VDP1935" s="1"/>
      <c r="VDQ1935" s="1"/>
      <c r="VDR1935" s="1"/>
      <c r="VDS1935" s="1"/>
      <c r="VDT1935" s="1"/>
      <c r="VDU1935" s="1"/>
      <c r="VDV1935" s="1"/>
      <c r="VDW1935" s="1"/>
      <c r="VDX1935" s="1"/>
      <c r="VDY1935" s="1"/>
      <c r="VDZ1935" s="1"/>
      <c r="VEA1935" s="1"/>
      <c r="VEB1935" s="1"/>
      <c r="VEC1935" s="1"/>
      <c r="VED1935" s="1"/>
      <c r="VEE1935" s="1"/>
      <c r="VEF1935" s="1"/>
      <c r="VEG1935" s="1"/>
      <c r="VEH1935" s="1"/>
      <c r="VEI1935" s="1"/>
      <c r="VEJ1935" s="1"/>
      <c r="VEK1935" s="1"/>
      <c r="VEL1935" s="1"/>
      <c r="VEM1935" s="1"/>
      <c r="VEN1935" s="1"/>
      <c r="VEO1935" s="1"/>
      <c r="VEP1935" s="1"/>
      <c r="VEQ1935" s="1"/>
      <c r="VER1935" s="1"/>
      <c r="VES1935" s="1"/>
      <c r="VET1935" s="1"/>
      <c r="VEU1935" s="1"/>
      <c r="VEV1935" s="1"/>
      <c r="VEW1935" s="1"/>
      <c r="VEX1935" s="1"/>
      <c r="VEY1935" s="1"/>
      <c r="VEZ1935" s="1"/>
      <c r="VFA1935" s="1"/>
      <c r="VFB1935" s="1"/>
      <c r="VFC1935" s="1"/>
      <c r="VFD1935" s="1"/>
      <c r="VFE1935" s="1"/>
      <c r="VFF1935" s="1"/>
      <c r="VFG1935" s="1"/>
      <c r="VFH1935" s="1"/>
      <c r="VFI1935" s="1"/>
      <c r="VFJ1935" s="1"/>
      <c r="VFK1935" s="1"/>
      <c r="VFL1935" s="1"/>
      <c r="VFM1935" s="1"/>
      <c r="VFN1935" s="1"/>
      <c r="VFO1935" s="1"/>
      <c r="VFP1935" s="1"/>
      <c r="VFQ1935" s="1"/>
      <c r="VFR1935" s="1"/>
      <c r="VFS1935" s="1"/>
      <c r="VFT1935" s="1"/>
      <c r="VFU1935" s="1"/>
      <c r="VFV1935" s="1"/>
      <c r="VFW1935" s="1"/>
      <c r="VFX1935" s="1"/>
      <c r="VFY1935" s="1"/>
      <c r="VFZ1935" s="1"/>
      <c r="VGA1935" s="1"/>
      <c r="VGB1935" s="1"/>
      <c r="VGC1935" s="1"/>
      <c r="VGD1935" s="1"/>
      <c r="VGE1935" s="1"/>
      <c r="VGF1935" s="1"/>
      <c r="VGG1935" s="1"/>
      <c r="VGH1935" s="1"/>
      <c r="VGI1935" s="1"/>
      <c r="VGJ1935" s="1"/>
      <c r="VGK1935" s="1"/>
      <c r="VGL1935" s="1"/>
      <c r="VGM1935" s="1"/>
      <c r="VGN1935" s="1"/>
      <c r="VGO1935" s="1"/>
      <c r="VGP1935" s="1"/>
      <c r="VGQ1935" s="1"/>
      <c r="VGR1935" s="1"/>
      <c r="VGS1935" s="1"/>
      <c r="VGT1935" s="1"/>
      <c r="VGU1935" s="1"/>
      <c r="VGV1935" s="1"/>
      <c r="VGW1935" s="1"/>
      <c r="VGX1935" s="1"/>
      <c r="VGY1935" s="1"/>
      <c r="VGZ1935" s="1"/>
      <c r="VHA1935" s="1"/>
      <c r="VHB1935" s="1"/>
      <c r="VHC1935" s="1"/>
      <c r="VHD1935" s="1"/>
      <c r="VHE1935" s="1"/>
      <c r="VHF1935" s="1"/>
      <c r="VHG1935" s="1"/>
      <c r="VHH1935" s="1"/>
      <c r="VHI1935" s="1"/>
      <c r="VHJ1935" s="1"/>
      <c r="VHK1935" s="1"/>
      <c r="VHL1935" s="1"/>
      <c r="VHM1935" s="1"/>
      <c r="VHN1935" s="1"/>
      <c r="VHO1935" s="1"/>
      <c r="VHP1935" s="1"/>
      <c r="VHQ1935" s="1"/>
      <c r="VHR1935" s="1"/>
      <c r="VHS1935" s="1"/>
      <c r="VHT1935" s="1"/>
      <c r="VHU1935" s="1"/>
      <c r="VHV1935" s="1"/>
      <c r="VHW1935" s="1"/>
      <c r="VHX1935" s="1"/>
      <c r="VHY1935" s="1"/>
      <c r="VHZ1935" s="1"/>
      <c r="VIA1935" s="1"/>
      <c r="VIB1935" s="1"/>
      <c r="VIC1935" s="1"/>
      <c r="VID1935" s="1"/>
      <c r="VIE1935" s="1"/>
      <c r="VIF1935" s="1"/>
      <c r="VIG1935" s="1"/>
      <c r="VIH1935" s="1"/>
      <c r="VII1935" s="1"/>
      <c r="VIJ1935" s="1"/>
      <c r="VIK1935" s="1"/>
      <c r="VIL1935" s="1"/>
      <c r="VIM1935" s="1"/>
      <c r="VIN1935" s="1"/>
      <c r="VIO1935" s="1"/>
      <c r="VIP1935" s="1"/>
      <c r="VIQ1935" s="1"/>
      <c r="VIR1935" s="1"/>
      <c r="VIS1935" s="1"/>
      <c r="VIT1935" s="1"/>
      <c r="VIU1935" s="1"/>
      <c r="VIV1935" s="1"/>
      <c r="VIW1935" s="1"/>
      <c r="VIX1935" s="1"/>
      <c r="VIY1935" s="1"/>
      <c r="VIZ1935" s="1"/>
      <c r="VJA1935" s="1"/>
      <c r="VJB1935" s="1"/>
      <c r="VJC1935" s="1"/>
      <c r="VJD1935" s="1"/>
      <c r="VJE1935" s="1"/>
      <c r="VJF1935" s="1"/>
      <c r="VJG1935" s="1"/>
      <c r="VJH1935" s="1"/>
      <c r="VJI1935" s="1"/>
      <c r="VJJ1935" s="1"/>
      <c r="VJK1935" s="1"/>
      <c r="VJL1935" s="1"/>
      <c r="VJM1935" s="1"/>
      <c r="VJN1935" s="1"/>
      <c r="VJO1935" s="1"/>
      <c r="VJP1935" s="1"/>
      <c r="VJQ1935" s="1"/>
      <c r="VJR1935" s="1"/>
      <c r="VJS1935" s="1"/>
      <c r="VJT1935" s="1"/>
      <c r="VJU1935" s="1"/>
      <c r="VJV1935" s="1"/>
      <c r="VJW1935" s="1"/>
      <c r="VJX1935" s="1"/>
      <c r="VJY1935" s="1"/>
      <c r="VJZ1935" s="1"/>
      <c r="VKA1935" s="1"/>
      <c r="VKB1935" s="1"/>
      <c r="VKC1935" s="1"/>
      <c r="VKD1935" s="1"/>
      <c r="VKE1935" s="1"/>
      <c r="VKF1935" s="1"/>
      <c r="VKG1935" s="1"/>
      <c r="VKH1935" s="1"/>
      <c r="VKI1935" s="1"/>
      <c r="VKJ1935" s="1"/>
      <c r="VKK1935" s="1"/>
      <c r="VKL1935" s="1"/>
      <c r="VKM1935" s="1"/>
      <c r="VKN1935" s="1"/>
      <c r="VKO1935" s="1"/>
      <c r="VKP1935" s="1"/>
      <c r="VKQ1935" s="1"/>
      <c r="VKR1935" s="1"/>
      <c r="VKS1935" s="1"/>
      <c r="VKT1935" s="1"/>
      <c r="VKU1935" s="1"/>
      <c r="VKV1935" s="1"/>
      <c r="VKW1935" s="1"/>
      <c r="VKX1935" s="1"/>
      <c r="VKY1935" s="1"/>
      <c r="VKZ1935" s="1"/>
      <c r="VLA1935" s="1"/>
      <c r="VLB1935" s="1"/>
      <c r="VLC1935" s="1"/>
      <c r="VLD1935" s="1"/>
      <c r="VLE1935" s="1"/>
      <c r="VLF1935" s="1"/>
      <c r="VLG1935" s="1"/>
      <c r="VLH1935" s="1"/>
      <c r="VLI1935" s="1"/>
      <c r="VLJ1935" s="1"/>
      <c r="VLK1935" s="1"/>
      <c r="VLL1935" s="1"/>
      <c r="VLM1935" s="1"/>
      <c r="VLN1935" s="1"/>
      <c r="VLO1935" s="1"/>
      <c r="VLP1935" s="1"/>
      <c r="VLQ1935" s="1"/>
      <c r="VLR1935" s="1"/>
      <c r="VLS1935" s="1"/>
      <c r="VLT1935" s="1"/>
      <c r="VLU1935" s="1"/>
      <c r="VLV1935" s="1"/>
      <c r="VLW1935" s="1"/>
      <c r="VLX1935" s="1"/>
      <c r="VLY1935" s="1"/>
      <c r="VLZ1935" s="1"/>
      <c r="VMA1935" s="1"/>
      <c r="VMB1935" s="1"/>
      <c r="VMC1935" s="1"/>
      <c r="VMD1935" s="1"/>
      <c r="VME1935" s="1"/>
      <c r="VMF1935" s="1"/>
      <c r="VMG1935" s="1"/>
      <c r="VMH1935" s="1"/>
      <c r="VMI1935" s="1"/>
      <c r="VMJ1935" s="1"/>
      <c r="VMK1935" s="1"/>
      <c r="VML1935" s="1"/>
      <c r="VMM1935" s="1"/>
      <c r="VMN1935" s="1"/>
      <c r="VMO1935" s="1"/>
      <c r="VMP1935" s="1"/>
      <c r="VMQ1935" s="1"/>
      <c r="VMR1935" s="1"/>
      <c r="VMS1935" s="1"/>
      <c r="VMT1935" s="1"/>
      <c r="VMU1935" s="1"/>
      <c r="VMV1935" s="1"/>
      <c r="VMW1935" s="1"/>
      <c r="VMX1935" s="1"/>
      <c r="VMY1935" s="1"/>
      <c r="VMZ1935" s="1"/>
      <c r="VNA1935" s="1"/>
      <c r="VNB1935" s="1"/>
      <c r="VNC1935" s="1"/>
      <c r="VND1935" s="1"/>
      <c r="VNE1935" s="1"/>
      <c r="VNF1935" s="1"/>
      <c r="VNG1935" s="1"/>
      <c r="VNH1935" s="1"/>
      <c r="VNI1935" s="1"/>
      <c r="VNJ1935" s="1"/>
      <c r="VNK1935" s="1"/>
      <c r="VNL1935" s="1"/>
      <c r="VNM1935" s="1"/>
      <c r="VNN1935" s="1"/>
      <c r="VNO1935" s="1"/>
      <c r="VNP1935" s="1"/>
      <c r="VNQ1935" s="1"/>
      <c r="VNR1935" s="1"/>
      <c r="VNS1935" s="1"/>
      <c r="VNT1935" s="1"/>
      <c r="VNU1935" s="1"/>
      <c r="VNV1935" s="1"/>
      <c r="VNW1935" s="1"/>
      <c r="VNX1935" s="1"/>
      <c r="VNY1935" s="1"/>
      <c r="VNZ1935" s="1"/>
      <c r="VOA1935" s="1"/>
      <c r="VOB1935" s="1"/>
      <c r="VOC1935" s="1"/>
      <c r="VOD1935" s="1"/>
      <c r="VOE1935" s="1"/>
      <c r="VOF1935" s="1"/>
      <c r="VOG1935" s="1"/>
      <c r="VOH1935" s="1"/>
      <c r="VOI1935" s="1"/>
      <c r="VOJ1935" s="1"/>
      <c r="VOK1935" s="1"/>
      <c r="VOL1935" s="1"/>
      <c r="VOM1935" s="1"/>
      <c r="VON1935" s="1"/>
      <c r="VOO1935" s="1"/>
      <c r="VOP1935" s="1"/>
      <c r="VOQ1935" s="1"/>
      <c r="VOR1935" s="1"/>
      <c r="VOS1935" s="1"/>
      <c r="VOT1935" s="1"/>
      <c r="VOU1935" s="1"/>
      <c r="VOV1935" s="1"/>
      <c r="VOW1935" s="1"/>
      <c r="VOX1935" s="1"/>
      <c r="VOY1935" s="1"/>
      <c r="VOZ1935" s="1"/>
      <c r="VPA1935" s="1"/>
      <c r="VPB1935" s="1"/>
      <c r="VPC1935" s="1"/>
      <c r="VPD1935" s="1"/>
      <c r="VPE1935" s="1"/>
      <c r="VPF1935" s="1"/>
      <c r="VPG1935" s="1"/>
      <c r="VPH1935" s="1"/>
      <c r="VPI1935" s="1"/>
      <c r="VPJ1935" s="1"/>
      <c r="VPK1935" s="1"/>
      <c r="VPL1935" s="1"/>
      <c r="VPM1935" s="1"/>
      <c r="VPN1935" s="1"/>
      <c r="VPO1935" s="1"/>
      <c r="VPP1935" s="1"/>
      <c r="VPQ1935" s="1"/>
      <c r="VPR1935" s="1"/>
      <c r="VPS1935" s="1"/>
      <c r="VPT1935" s="1"/>
      <c r="VPU1935" s="1"/>
      <c r="VPV1935" s="1"/>
      <c r="VPW1935" s="1"/>
      <c r="VPX1935" s="1"/>
      <c r="VPY1935" s="1"/>
      <c r="VPZ1935" s="1"/>
      <c r="VQA1935" s="1"/>
      <c r="VQB1935" s="1"/>
      <c r="VQC1935" s="1"/>
      <c r="VQD1935" s="1"/>
      <c r="VQE1935" s="1"/>
      <c r="VQF1935" s="1"/>
      <c r="VQG1935" s="1"/>
      <c r="VQH1935" s="1"/>
      <c r="VQI1935" s="1"/>
      <c r="VQJ1935" s="1"/>
      <c r="VQK1935" s="1"/>
      <c r="VQL1935" s="1"/>
      <c r="VQM1935" s="1"/>
      <c r="VQN1935" s="1"/>
      <c r="VQO1935" s="1"/>
      <c r="VQP1935" s="1"/>
      <c r="VQQ1935" s="1"/>
      <c r="VQR1935" s="1"/>
      <c r="VQS1935" s="1"/>
      <c r="VQT1935" s="1"/>
      <c r="VQU1935" s="1"/>
      <c r="VQV1935" s="1"/>
      <c r="VQW1935" s="1"/>
      <c r="VQX1935" s="1"/>
      <c r="VQY1935" s="1"/>
      <c r="VQZ1935" s="1"/>
      <c r="VRA1935" s="1"/>
      <c r="VRB1935" s="1"/>
      <c r="VRC1935" s="1"/>
      <c r="VRD1935" s="1"/>
      <c r="VRE1935" s="1"/>
      <c r="VRF1935" s="1"/>
      <c r="VRG1935" s="1"/>
      <c r="VRH1935" s="1"/>
      <c r="VRI1935" s="1"/>
      <c r="VRJ1935" s="1"/>
      <c r="VRK1935" s="1"/>
      <c r="VRL1935" s="1"/>
      <c r="VRM1935" s="1"/>
      <c r="VRN1935" s="1"/>
      <c r="VRO1935" s="1"/>
      <c r="VRP1935" s="1"/>
      <c r="VRQ1935" s="1"/>
      <c r="VRR1935" s="1"/>
      <c r="VRS1935" s="1"/>
      <c r="VRT1935" s="1"/>
      <c r="VRU1935" s="1"/>
      <c r="VRV1935" s="1"/>
      <c r="VRW1935" s="1"/>
      <c r="VRX1935" s="1"/>
      <c r="VRY1935" s="1"/>
      <c r="VRZ1935" s="1"/>
      <c r="VSA1935" s="1"/>
      <c r="VSB1935" s="1"/>
      <c r="VSC1935" s="1"/>
      <c r="VSD1935" s="1"/>
      <c r="VSE1935" s="1"/>
      <c r="VSF1935" s="1"/>
      <c r="VSG1935" s="1"/>
      <c r="VSH1935" s="1"/>
      <c r="VSI1935" s="1"/>
      <c r="VSJ1935" s="1"/>
      <c r="VSK1935" s="1"/>
      <c r="VSL1935" s="1"/>
      <c r="VSM1935" s="1"/>
      <c r="VSN1935" s="1"/>
      <c r="VSO1935" s="1"/>
      <c r="VSP1935" s="1"/>
      <c r="VSQ1935" s="1"/>
      <c r="VSR1935" s="1"/>
      <c r="VSS1935" s="1"/>
      <c r="VST1935" s="1"/>
      <c r="VSU1935" s="1"/>
      <c r="VSV1935" s="1"/>
      <c r="VSW1935" s="1"/>
      <c r="VSX1935" s="1"/>
      <c r="VSY1935" s="1"/>
      <c r="VSZ1935" s="1"/>
      <c r="VTA1935" s="1"/>
      <c r="VTB1935" s="1"/>
      <c r="VTC1935" s="1"/>
      <c r="VTD1935" s="1"/>
      <c r="VTE1935" s="1"/>
      <c r="VTF1935" s="1"/>
      <c r="VTG1935" s="1"/>
      <c r="VTH1935" s="1"/>
      <c r="VTI1935" s="1"/>
      <c r="VTJ1935" s="1"/>
      <c r="VTK1935" s="1"/>
      <c r="VTL1935" s="1"/>
      <c r="VTM1935" s="1"/>
      <c r="VTN1935" s="1"/>
      <c r="VTO1935" s="1"/>
      <c r="VTP1935" s="1"/>
      <c r="VTQ1935" s="1"/>
      <c r="VTR1935" s="1"/>
      <c r="VTS1935" s="1"/>
      <c r="VTT1935" s="1"/>
      <c r="VTU1935" s="1"/>
      <c r="VTV1935" s="1"/>
      <c r="VTW1935" s="1"/>
      <c r="VTX1935" s="1"/>
      <c r="VTY1935" s="1"/>
      <c r="VTZ1935" s="1"/>
      <c r="VUA1935" s="1"/>
      <c r="VUB1935" s="1"/>
      <c r="VUC1935" s="1"/>
      <c r="VUD1935" s="1"/>
      <c r="VUE1935" s="1"/>
      <c r="VUF1935" s="1"/>
      <c r="VUG1935" s="1"/>
      <c r="VUH1935" s="1"/>
      <c r="VUI1935" s="1"/>
      <c r="VUJ1935" s="1"/>
      <c r="VUK1935" s="1"/>
      <c r="VUL1935" s="1"/>
      <c r="VUM1935" s="1"/>
      <c r="VUN1935" s="1"/>
      <c r="VUO1935" s="1"/>
      <c r="VUP1935" s="1"/>
      <c r="VUQ1935" s="1"/>
      <c r="VUR1935" s="1"/>
      <c r="VUS1935" s="1"/>
      <c r="VUT1935" s="1"/>
      <c r="VUU1935" s="1"/>
      <c r="VUV1935" s="1"/>
      <c r="VUW1935" s="1"/>
      <c r="VUX1935" s="1"/>
      <c r="VUY1935" s="1"/>
      <c r="VUZ1935" s="1"/>
      <c r="VVA1935" s="1"/>
      <c r="VVB1935" s="1"/>
      <c r="VVC1935" s="1"/>
      <c r="VVD1935" s="1"/>
      <c r="VVE1935" s="1"/>
      <c r="VVF1935" s="1"/>
      <c r="VVG1935" s="1"/>
      <c r="VVH1935" s="1"/>
      <c r="VVI1935" s="1"/>
      <c r="VVJ1935" s="1"/>
      <c r="VVK1935" s="1"/>
      <c r="VVL1935" s="1"/>
      <c r="VVM1935" s="1"/>
      <c r="VVN1935" s="1"/>
      <c r="VVO1935" s="1"/>
      <c r="VVP1935" s="1"/>
      <c r="VVQ1935" s="1"/>
      <c r="VVR1935" s="1"/>
      <c r="VVS1935" s="1"/>
      <c r="VVT1935" s="1"/>
      <c r="VVU1935" s="1"/>
      <c r="VVV1935" s="1"/>
      <c r="VVW1935" s="1"/>
      <c r="VVX1935" s="1"/>
      <c r="VVY1935" s="1"/>
      <c r="VVZ1935" s="1"/>
      <c r="VWA1935" s="1"/>
      <c r="VWB1935" s="1"/>
      <c r="VWC1935" s="1"/>
      <c r="VWD1935" s="1"/>
      <c r="VWE1935" s="1"/>
      <c r="VWF1935" s="1"/>
      <c r="VWG1935" s="1"/>
      <c r="VWH1935" s="1"/>
      <c r="VWI1935" s="1"/>
      <c r="VWJ1935" s="1"/>
      <c r="VWK1935" s="1"/>
      <c r="VWL1935" s="1"/>
      <c r="VWM1935" s="1"/>
      <c r="VWN1935" s="1"/>
      <c r="VWO1935" s="1"/>
      <c r="VWP1935" s="1"/>
      <c r="VWQ1935" s="1"/>
      <c r="VWR1935" s="1"/>
      <c r="VWS1935" s="1"/>
      <c r="VWT1935" s="1"/>
      <c r="VWU1935" s="1"/>
      <c r="VWV1935" s="1"/>
      <c r="VWW1935" s="1"/>
      <c r="VWX1935" s="1"/>
      <c r="VWY1935" s="1"/>
      <c r="VWZ1935" s="1"/>
      <c r="VXA1935" s="1"/>
      <c r="VXB1935" s="1"/>
      <c r="VXC1935" s="1"/>
      <c r="VXD1935" s="1"/>
      <c r="VXE1935" s="1"/>
      <c r="VXF1935" s="1"/>
      <c r="VXG1935" s="1"/>
      <c r="VXH1935" s="1"/>
      <c r="VXI1935" s="1"/>
      <c r="VXJ1935" s="1"/>
      <c r="VXK1935" s="1"/>
      <c r="VXL1935" s="1"/>
      <c r="VXM1935" s="1"/>
      <c r="VXN1935" s="1"/>
      <c r="VXO1935" s="1"/>
      <c r="VXP1935" s="1"/>
      <c r="VXQ1935" s="1"/>
      <c r="VXR1935" s="1"/>
      <c r="VXS1935" s="1"/>
      <c r="VXT1935" s="1"/>
      <c r="VXU1935" s="1"/>
      <c r="VXV1935" s="1"/>
      <c r="VXW1935" s="1"/>
      <c r="VXX1935" s="1"/>
      <c r="VXY1935" s="1"/>
      <c r="VXZ1935" s="1"/>
      <c r="VYA1935" s="1"/>
      <c r="VYB1935" s="1"/>
      <c r="VYC1935" s="1"/>
      <c r="VYD1935" s="1"/>
      <c r="VYE1935" s="1"/>
      <c r="VYF1935" s="1"/>
      <c r="VYG1935" s="1"/>
      <c r="VYH1935" s="1"/>
      <c r="VYI1935" s="1"/>
      <c r="VYJ1935" s="1"/>
      <c r="VYK1935" s="1"/>
      <c r="VYL1935" s="1"/>
      <c r="VYM1935" s="1"/>
      <c r="VYN1935" s="1"/>
      <c r="VYO1935" s="1"/>
      <c r="VYP1935" s="1"/>
      <c r="VYQ1935" s="1"/>
      <c r="VYR1935" s="1"/>
      <c r="VYS1935" s="1"/>
      <c r="VYT1935" s="1"/>
      <c r="VYU1935" s="1"/>
      <c r="VYV1935" s="1"/>
      <c r="VYW1935" s="1"/>
      <c r="VYX1935" s="1"/>
      <c r="VYY1935" s="1"/>
      <c r="VYZ1935" s="1"/>
      <c r="VZA1935" s="1"/>
      <c r="VZB1935" s="1"/>
      <c r="VZC1935" s="1"/>
      <c r="VZD1935" s="1"/>
      <c r="VZE1935" s="1"/>
      <c r="VZF1935" s="1"/>
      <c r="VZG1935" s="1"/>
      <c r="VZH1935" s="1"/>
      <c r="VZI1935" s="1"/>
      <c r="VZJ1935" s="1"/>
      <c r="VZK1935" s="1"/>
      <c r="VZL1935" s="1"/>
      <c r="VZM1935" s="1"/>
      <c r="VZN1935" s="1"/>
      <c r="VZO1935" s="1"/>
      <c r="VZP1935" s="1"/>
      <c r="VZQ1935" s="1"/>
      <c r="VZR1935" s="1"/>
      <c r="VZS1935" s="1"/>
      <c r="VZT1935" s="1"/>
      <c r="VZU1935" s="1"/>
      <c r="VZV1935" s="1"/>
      <c r="VZW1935" s="1"/>
      <c r="VZX1935" s="1"/>
      <c r="VZY1935" s="1"/>
      <c r="VZZ1935" s="1"/>
      <c r="WAA1935" s="1"/>
      <c r="WAB1935" s="1"/>
      <c r="WAC1935" s="1"/>
      <c r="WAD1935" s="1"/>
      <c r="WAE1935" s="1"/>
      <c r="WAF1935" s="1"/>
      <c r="WAG1935" s="1"/>
      <c r="WAH1935" s="1"/>
      <c r="WAI1935" s="1"/>
      <c r="WAJ1935" s="1"/>
      <c r="WAK1935" s="1"/>
      <c r="WAL1935" s="1"/>
      <c r="WAM1935" s="1"/>
      <c r="WAN1935" s="1"/>
      <c r="WAO1935" s="1"/>
      <c r="WAP1935" s="1"/>
      <c r="WAQ1935" s="1"/>
      <c r="WAR1935" s="1"/>
      <c r="WAS1935" s="1"/>
      <c r="WAT1935" s="1"/>
      <c r="WAU1935" s="1"/>
      <c r="WAV1935" s="1"/>
      <c r="WAW1935" s="1"/>
      <c r="WAX1935" s="1"/>
      <c r="WAY1935" s="1"/>
      <c r="WAZ1935" s="1"/>
      <c r="WBA1935" s="1"/>
      <c r="WBB1935" s="1"/>
      <c r="WBC1935" s="1"/>
      <c r="WBD1935" s="1"/>
      <c r="WBE1935" s="1"/>
      <c r="WBF1935" s="1"/>
      <c r="WBG1935" s="1"/>
      <c r="WBH1935" s="1"/>
      <c r="WBI1935" s="1"/>
      <c r="WBJ1935" s="1"/>
      <c r="WBK1935" s="1"/>
      <c r="WBL1935" s="1"/>
      <c r="WBM1935" s="1"/>
      <c r="WBN1935" s="1"/>
      <c r="WBO1935" s="1"/>
      <c r="WBP1935" s="1"/>
      <c r="WBQ1935" s="1"/>
      <c r="WBR1935" s="1"/>
      <c r="WBS1935" s="1"/>
      <c r="WBT1935" s="1"/>
      <c r="WBU1935" s="1"/>
      <c r="WBV1935" s="1"/>
      <c r="WBW1935" s="1"/>
      <c r="WBX1935" s="1"/>
      <c r="WBY1935" s="1"/>
      <c r="WBZ1935" s="1"/>
      <c r="WCA1935" s="1"/>
      <c r="WCB1935" s="1"/>
      <c r="WCC1935" s="1"/>
      <c r="WCD1935" s="1"/>
      <c r="WCE1935" s="1"/>
      <c r="WCF1935" s="1"/>
      <c r="WCG1935" s="1"/>
      <c r="WCH1935" s="1"/>
      <c r="WCI1935" s="1"/>
      <c r="WCJ1935" s="1"/>
      <c r="WCK1935" s="1"/>
      <c r="WCL1935" s="1"/>
      <c r="WCM1935" s="1"/>
      <c r="WCN1935" s="1"/>
      <c r="WCO1935" s="1"/>
      <c r="WCP1935" s="1"/>
      <c r="WCQ1935" s="1"/>
      <c r="WCR1935" s="1"/>
      <c r="WCS1935" s="1"/>
      <c r="WCT1935" s="1"/>
      <c r="WCU1935" s="1"/>
      <c r="WCV1935" s="1"/>
      <c r="WCW1935" s="1"/>
      <c r="WCX1935" s="1"/>
      <c r="WCY1935" s="1"/>
      <c r="WCZ1935" s="1"/>
      <c r="WDA1935" s="1"/>
      <c r="WDB1935" s="1"/>
      <c r="WDC1935" s="1"/>
      <c r="WDD1935" s="1"/>
      <c r="WDE1935" s="1"/>
      <c r="WDF1935" s="1"/>
      <c r="WDG1935" s="1"/>
      <c r="WDH1935" s="1"/>
      <c r="WDI1935" s="1"/>
      <c r="WDJ1935" s="1"/>
      <c r="WDK1935" s="1"/>
      <c r="WDL1935" s="1"/>
      <c r="WDM1935" s="1"/>
      <c r="WDN1935" s="1"/>
      <c r="WDO1935" s="1"/>
      <c r="WDP1935" s="1"/>
      <c r="WDQ1935" s="1"/>
      <c r="WDR1935" s="1"/>
      <c r="WDS1935" s="1"/>
      <c r="WDT1935" s="1"/>
      <c r="WDU1935" s="1"/>
      <c r="WDV1935" s="1"/>
      <c r="WDW1935" s="1"/>
      <c r="WDX1935" s="1"/>
      <c r="WDY1935" s="1"/>
      <c r="WDZ1935" s="1"/>
      <c r="WEA1935" s="1"/>
      <c r="WEB1935" s="1"/>
      <c r="WEC1935" s="1"/>
      <c r="WED1935" s="1"/>
      <c r="WEE1935" s="1"/>
      <c r="WEF1935" s="1"/>
      <c r="WEG1935" s="1"/>
      <c r="WEH1935" s="1"/>
      <c r="WEI1935" s="1"/>
      <c r="WEJ1935" s="1"/>
      <c r="WEK1935" s="1"/>
      <c r="WEL1935" s="1"/>
      <c r="WEM1935" s="1"/>
      <c r="WEN1935" s="1"/>
      <c r="WEO1935" s="1"/>
      <c r="WEP1935" s="1"/>
      <c r="WEQ1935" s="1"/>
      <c r="WER1935" s="1"/>
      <c r="WES1935" s="1"/>
      <c r="WET1935" s="1"/>
      <c r="WEU1935" s="1"/>
      <c r="WEV1935" s="1"/>
      <c r="WEW1935" s="1"/>
      <c r="WEX1935" s="1"/>
      <c r="WEY1935" s="1"/>
      <c r="WEZ1935" s="1"/>
      <c r="WFA1935" s="1"/>
      <c r="WFB1935" s="1"/>
      <c r="WFC1935" s="1"/>
      <c r="WFD1935" s="1"/>
      <c r="WFE1935" s="1"/>
      <c r="WFF1935" s="1"/>
      <c r="WFG1935" s="1"/>
      <c r="WFH1935" s="1"/>
      <c r="WFI1935" s="1"/>
      <c r="WFJ1935" s="1"/>
      <c r="WFK1935" s="1"/>
      <c r="WFL1935" s="1"/>
      <c r="WFM1935" s="1"/>
      <c r="WFN1935" s="1"/>
      <c r="WFO1935" s="1"/>
      <c r="WFP1935" s="1"/>
      <c r="WFQ1935" s="1"/>
      <c r="WFR1935" s="1"/>
      <c r="WFS1935" s="1"/>
      <c r="WFT1935" s="1"/>
      <c r="WFU1935" s="1"/>
      <c r="WFV1935" s="1"/>
      <c r="WFW1935" s="1"/>
      <c r="WFX1935" s="1"/>
      <c r="WFY1935" s="1"/>
      <c r="WFZ1935" s="1"/>
      <c r="WGA1935" s="1"/>
      <c r="WGB1935" s="1"/>
      <c r="WGC1935" s="1"/>
      <c r="WGD1935" s="1"/>
      <c r="WGE1935" s="1"/>
      <c r="WGF1935" s="1"/>
      <c r="WGG1935" s="1"/>
      <c r="WGH1935" s="1"/>
      <c r="WGI1935" s="1"/>
      <c r="WGJ1935" s="1"/>
      <c r="WGK1935" s="1"/>
      <c r="WGL1935" s="1"/>
      <c r="WGM1935" s="1"/>
      <c r="WGN1935" s="1"/>
      <c r="WGO1935" s="1"/>
      <c r="WGP1935" s="1"/>
      <c r="WGQ1935" s="1"/>
      <c r="WGR1935" s="1"/>
      <c r="WGS1935" s="1"/>
      <c r="WGT1935" s="1"/>
      <c r="WGU1935" s="1"/>
      <c r="WGV1935" s="1"/>
      <c r="WGW1935" s="1"/>
      <c r="WGX1935" s="1"/>
      <c r="WGY1935" s="1"/>
      <c r="WGZ1935" s="1"/>
      <c r="WHA1935" s="1"/>
      <c r="WHB1935" s="1"/>
      <c r="WHC1935" s="1"/>
      <c r="WHD1935" s="1"/>
      <c r="WHE1935" s="1"/>
      <c r="WHF1935" s="1"/>
      <c r="WHG1935" s="1"/>
      <c r="WHH1935" s="1"/>
      <c r="WHI1935" s="1"/>
      <c r="WHJ1935" s="1"/>
      <c r="WHK1935" s="1"/>
      <c r="WHL1935" s="1"/>
      <c r="WHM1935" s="1"/>
      <c r="WHN1935" s="1"/>
      <c r="WHO1935" s="1"/>
      <c r="WHP1935" s="1"/>
      <c r="WHQ1935" s="1"/>
      <c r="WHR1935" s="1"/>
      <c r="WHS1935" s="1"/>
      <c r="WHT1935" s="1"/>
      <c r="WHU1935" s="1"/>
      <c r="WHV1935" s="1"/>
      <c r="WHW1935" s="1"/>
      <c r="WHX1935" s="1"/>
      <c r="WHY1935" s="1"/>
      <c r="WHZ1935" s="1"/>
      <c r="WIA1935" s="1"/>
      <c r="WIB1935" s="1"/>
      <c r="WIC1935" s="1"/>
      <c r="WID1935" s="1"/>
      <c r="WIE1935" s="1"/>
      <c r="WIF1935" s="1"/>
      <c r="WIG1935" s="1"/>
      <c r="WIH1935" s="1"/>
      <c r="WII1935" s="1"/>
      <c r="WIJ1935" s="1"/>
      <c r="WIK1935" s="1"/>
      <c r="WIL1935" s="1"/>
      <c r="WIM1935" s="1"/>
      <c r="WIN1935" s="1"/>
      <c r="WIO1935" s="1"/>
      <c r="WIP1935" s="1"/>
      <c r="WIQ1935" s="1"/>
      <c r="WIR1935" s="1"/>
      <c r="WIS1935" s="1"/>
      <c r="WIT1935" s="1"/>
      <c r="WIU1935" s="1"/>
      <c r="WIV1935" s="1"/>
      <c r="WIW1935" s="1"/>
      <c r="WIX1935" s="1"/>
      <c r="WIY1935" s="1"/>
      <c r="WIZ1935" s="1"/>
      <c r="WJA1935" s="1"/>
      <c r="WJB1935" s="1"/>
      <c r="WJC1935" s="1"/>
      <c r="WJD1935" s="1"/>
      <c r="WJE1935" s="1"/>
      <c r="WJF1935" s="1"/>
      <c r="WJG1935" s="1"/>
      <c r="WJH1935" s="1"/>
      <c r="WJI1935" s="1"/>
      <c r="WJJ1935" s="1"/>
      <c r="WJK1935" s="1"/>
      <c r="WJL1935" s="1"/>
      <c r="WJM1935" s="1"/>
      <c r="WJN1935" s="1"/>
      <c r="WJO1935" s="1"/>
      <c r="WJP1935" s="1"/>
      <c r="WJQ1935" s="1"/>
      <c r="WJR1935" s="1"/>
      <c r="WJS1935" s="1"/>
      <c r="WJT1935" s="1"/>
      <c r="WJU1935" s="1"/>
      <c r="WJV1935" s="1"/>
      <c r="WJW1935" s="1"/>
      <c r="WJX1935" s="1"/>
      <c r="WJY1935" s="1"/>
      <c r="WJZ1935" s="1"/>
      <c r="WKA1935" s="1"/>
      <c r="WKB1935" s="1"/>
      <c r="WKC1935" s="1"/>
      <c r="WKD1935" s="1"/>
      <c r="WKE1935" s="1"/>
      <c r="WKF1935" s="1"/>
      <c r="WKG1935" s="1"/>
      <c r="WKH1935" s="1"/>
      <c r="WKI1935" s="1"/>
      <c r="WKJ1935" s="1"/>
      <c r="WKK1935" s="1"/>
      <c r="WKL1935" s="1"/>
      <c r="WKM1935" s="1"/>
      <c r="WKN1935" s="1"/>
      <c r="WKO1935" s="1"/>
      <c r="WKP1935" s="1"/>
      <c r="WKQ1935" s="1"/>
      <c r="WKR1935" s="1"/>
      <c r="WKS1935" s="1"/>
      <c r="WKT1935" s="1"/>
      <c r="WKU1935" s="1"/>
      <c r="WKV1935" s="1"/>
      <c r="WKW1935" s="1"/>
      <c r="WKX1935" s="1"/>
      <c r="WKY1935" s="1"/>
      <c r="WKZ1935" s="1"/>
      <c r="WLA1935" s="1"/>
      <c r="WLB1935" s="1"/>
      <c r="WLC1935" s="1"/>
      <c r="WLD1935" s="1"/>
      <c r="WLE1935" s="1"/>
      <c r="WLF1935" s="1"/>
      <c r="WLG1935" s="1"/>
      <c r="WLH1935" s="1"/>
      <c r="WLI1935" s="1"/>
      <c r="WLJ1935" s="1"/>
      <c r="WLK1935" s="1"/>
      <c r="WLL1935" s="1"/>
      <c r="WLM1935" s="1"/>
      <c r="WLN1935" s="1"/>
      <c r="WLO1935" s="1"/>
      <c r="WLP1935" s="1"/>
      <c r="WLQ1935" s="1"/>
      <c r="WLR1935" s="1"/>
      <c r="WLS1935" s="1"/>
      <c r="WLT1935" s="1"/>
      <c r="WLU1935" s="1"/>
      <c r="WLV1935" s="1"/>
      <c r="WLW1935" s="1"/>
      <c r="WLX1935" s="1"/>
      <c r="WLY1935" s="1"/>
      <c r="WLZ1935" s="1"/>
      <c r="WMA1935" s="1"/>
      <c r="WMB1935" s="1"/>
      <c r="WMC1935" s="1"/>
      <c r="WMD1935" s="1"/>
      <c r="WME1935" s="1"/>
      <c r="WMF1935" s="1"/>
      <c r="WMG1935" s="1"/>
      <c r="WMH1935" s="1"/>
      <c r="WMI1935" s="1"/>
      <c r="WMJ1935" s="1"/>
      <c r="WMK1935" s="1"/>
      <c r="WML1935" s="1"/>
      <c r="WMM1935" s="1"/>
      <c r="WMN1935" s="1"/>
      <c r="WMO1935" s="1"/>
      <c r="WMP1935" s="1"/>
      <c r="WMQ1935" s="1"/>
      <c r="WMR1935" s="1"/>
      <c r="WMS1935" s="1"/>
      <c r="WMT1935" s="1"/>
      <c r="WMU1935" s="1"/>
      <c r="WMV1935" s="1"/>
      <c r="WMW1935" s="1"/>
      <c r="WMX1935" s="1"/>
      <c r="WMY1935" s="1"/>
      <c r="WMZ1935" s="1"/>
      <c r="WNA1935" s="1"/>
      <c r="WNB1935" s="1"/>
      <c r="WNC1935" s="1"/>
      <c r="WND1935" s="1"/>
      <c r="WNE1935" s="1"/>
      <c r="WNF1935" s="1"/>
      <c r="WNG1935" s="1"/>
      <c r="WNH1935" s="1"/>
      <c r="WNI1935" s="1"/>
      <c r="WNJ1935" s="1"/>
      <c r="WNK1935" s="1"/>
      <c r="WNL1935" s="1"/>
      <c r="WNM1935" s="1"/>
      <c r="WNN1935" s="1"/>
      <c r="WNO1935" s="1"/>
      <c r="WNP1935" s="1"/>
      <c r="WNQ1935" s="1"/>
      <c r="WNR1935" s="1"/>
      <c r="WNS1935" s="1"/>
      <c r="WNT1935" s="1"/>
      <c r="WNU1935" s="1"/>
      <c r="WNV1935" s="1"/>
      <c r="WNW1935" s="1"/>
      <c r="WNX1935" s="1"/>
      <c r="WNY1935" s="1"/>
      <c r="WNZ1935" s="1"/>
      <c r="WOA1935" s="1"/>
      <c r="WOB1935" s="1"/>
      <c r="WOC1935" s="1"/>
      <c r="WOD1935" s="1"/>
      <c r="WOE1935" s="1"/>
      <c r="WOF1935" s="1"/>
      <c r="WOG1935" s="1"/>
      <c r="WOH1935" s="1"/>
      <c r="WOI1935" s="1"/>
      <c r="WOJ1935" s="1"/>
      <c r="WOK1935" s="1"/>
      <c r="WOL1935" s="1"/>
      <c r="WOM1935" s="1"/>
      <c r="WON1935" s="1"/>
      <c r="WOO1935" s="1"/>
      <c r="WOP1935" s="1"/>
      <c r="WOQ1935" s="1"/>
      <c r="WOR1935" s="1"/>
      <c r="WOS1935" s="1"/>
      <c r="WOT1935" s="1"/>
      <c r="WOU1935" s="1"/>
      <c r="WOV1935" s="1"/>
      <c r="WOW1935" s="1"/>
      <c r="WOX1935" s="1"/>
      <c r="WOY1935" s="1"/>
      <c r="WOZ1935" s="1"/>
      <c r="WPA1935" s="1"/>
      <c r="WPB1935" s="1"/>
      <c r="WPC1935" s="1"/>
      <c r="WPD1935" s="1"/>
      <c r="WPE1935" s="1"/>
      <c r="WPF1935" s="1"/>
      <c r="WPG1935" s="1"/>
      <c r="WPH1935" s="1"/>
      <c r="WPI1935" s="1"/>
      <c r="WPJ1935" s="1"/>
      <c r="WPK1935" s="1"/>
      <c r="WPL1935" s="1"/>
      <c r="WPM1935" s="1"/>
      <c r="WPN1935" s="1"/>
      <c r="WPO1935" s="1"/>
      <c r="WPP1935" s="1"/>
      <c r="WPQ1935" s="1"/>
      <c r="WPR1935" s="1"/>
      <c r="WPS1935" s="1"/>
      <c r="WPT1935" s="1"/>
      <c r="WPU1935" s="1"/>
      <c r="WPV1935" s="1"/>
      <c r="WPW1935" s="1"/>
      <c r="WPX1935" s="1"/>
      <c r="WPY1935" s="1"/>
      <c r="WPZ1935" s="1"/>
      <c r="WQA1935" s="1"/>
      <c r="WQB1935" s="1"/>
      <c r="WQC1935" s="1"/>
      <c r="WQD1935" s="1"/>
      <c r="WQE1935" s="1"/>
      <c r="WQF1935" s="1"/>
      <c r="WQG1935" s="1"/>
      <c r="WQH1935" s="1"/>
      <c r="WQI1935" s="1"/>
      <c r="WQJ1935" s="1"/>
      <c r="WQK1935" s="1"/>
      <c r="WQL1935" s="1"/>
      <c r="WQM1935" s="1"/>
      <c r="WQN1935" s="1"/>
      <c r="WQO1935" s="1"/>
      <c r="WQP1935" s="1"/>
      <c r="WQQ1935" s="1"/>
      <c r="WQR1935" s="1"/>
      <c r="WQS1935" s="1"/>
      <c r="WQT1935" s="1"/>
      <c r="WQU1935" s="1"/>
      <c r="WQV1935" s="1"/>
      <c r="WQW1935" s="1"/>
      <c r="WQX1935" s="1"/>
      <c r="WQY1935" s="1"/>
      <c r="WQZ1935" s="1"/>
      <c r="WRA1935" s="1"/>
      <c r="WRB1935" s="1"/>
      <c r="WRC1935" s="1"/>
      <c r="WRD1935" s="1"/>
      <c r="WRE1935" s="1"/>
      <c r="WRF1935" s="1"/>
      <c r="WRG1935" s="1"/>
      <c r="WRH1935" s="1"/>
      <c r="WRI1935" s="1"/>
      <c r="WRJ1935" s="1"/>
      <c r="WRK1935" s="1"/>
      <c r="WRL1935" s="1"/>
      <c r="WRM1935" s="1"/>
      <c r="WRN1935" s="1"/>
      <c r="WRO1935" s="1"/>
      <c r="WRP1935" s="1"/>
      <c r="WRQ1935" s="1"/>
      <c r="WRR1935" s="1"/>
      <c r="WRS1935" s="1"/>
      <c r="WRT1935" s="1"/>
      <c r="WRU1935" s="1"/>
      <c r="WRV1935" s="1"/>
      <c r="WRW1935" s="1"/>
      <c r="WRX1935" s="1"/>
      <c r="WRY1935" s="1"/>
      <c r="WRZ1935" s="1"/>
      <c r="WSA1935" s="1"/>
      <c r="WSB1935" s="1"/>
      <c r="WSC1935" s="1"/>
      <c r="WSD1935" s="1"/>
      <c r="WSE1935" s="1"/>
      <c r="WSF1935" s="1"/>
      <c r="WSG1935" s="1"/>
      <c r="WSH1935" s="1"/>
      <c r="WSI1935" s="1"/>
      <c r="WSJ1935" s="1"/>
      <c r="WSK1935" s="1"/>
      <c r="WSL1935" s="1"/>
      <c r="WSM1935" s="1"/>
      <c r="WSN1935" s="1"/>
      <c r="WSO1935" s="1"/>
      <c r="WSP1935" s="1"/>
      <c r="WSQ1935" s="1"/>
      <c r="WSR1935" s="1"/>
      <c r="WSS1935" s="1"/>
      <c r="WST1935" s="1"/>
      <c r="WSU1935" s="1"/>
      <c r="WSV1935" s="1"/>
      <c r="WSW1935" s="1"/>
      <c r="WSX1935" s="1"/>
      <c r="WSY1935" s="1"/>
      <c r="WSZ1935" s="1"/>
      <c r="WTA1935" s="1"/>
      <c r="WTB1935" s="1"/>
      <c r="WTC1935" s="1"/>
      <c r="WTD1935" s="1"/>
      <c r="WTE1935" s="1"/>
      <c r="WTF1935" s="1"/>
      <c r="WTG1935" s="1"/>
      <c r="WTH1935" s="1"/>
      <c r="WTI1935" s="1"/>
      <c r="WTJ1935" s="1"/>
      <c r="WTK1935" s="1"/>
      <c r="WTL1935" s="1"/>
      <c r="WTM1935" s="1"/>
      <c r="WTN1935" s="1"/>
      <c r="WTO1935" s="1"/>
      <c r="WTP1935" s="1"/>
      <c r="WTQ1935" s="1"/>
      <c r="WTR1935" s="1"/>
      <c r="WTS1935" s="1"/>
      <c r="WTT1935" s="1"/>
      <c r="WTU1935" s="1"/>
      <c r="WTV1935" s="1"/>
      <c r="WTW1935" s="1"/>
      <c r="WTX1935" s="1"/>
      <c r="WTY1935" s="1"/>
      <c r="WTZ1935" s="1"/>
      <c r="WUA1935" s="1"/>
      <c r="WUB1935" s="1"/>
      <c r="WUC1935" s="1"/>
      <c r="WUD1935" s="1"/>
      <c r="WUE1935" s="1"/>
      <c r="WUF1935" s="1"/>
      <c r="WUG1935" s="1"/>
      <c r="WUH1935" s="1"/>
      <c r="WUI1935" s="1"/>
      <c r="WUJ1935" s="1"/>
      <c r="WUK1935" s="1"/>
      <c r="WUL1935" s="1"/>
      <c r="WUM1935" s="1"/>
      <c r="WUN1935" s="1"/>
      <c r="WUO1935" s="1"/>
      <c r="WUP1935" s="1"/>
      <c r="WUQ1935" s="1"/>
      <c r="WUR1935" s="1"/>
      <c r="WUS1935" s="1"/>
      <c r="WUT1935" s="1"/>
      <c r="WUU1935" s="1"/>
      <c r="WUV1935" s="1"/>
      <c r="WUW1935" s="1"/>
      <c r="WUX1935" s="1"/>
      <c r="WUY1935" s="1"/>
      <c r="WUZ1935" s="1"/>
      <c r="WVA1935" s="1"/>
      <c r="WVB1935" s="1"/>
      <c r="WVC1935" s="1"/>
      <c r="WVD1935" s="1"/>
      <c r="WVE1935" s="1"/>
      <c r="WVF1935" s="1"/>
      <c r="WVG1935" s="1"/>
      <c r="WVH1935" s="1"/>
      <c r="WVI1935" s="1"/>
      <c r="WVJ1935" s="1"/>
      <c r="WVK1935" s="1"/>
      <c r="WVL1935" s="1"/>
      <c r="WVM1935" s="1"/>
      <c r="WVN1935" s="1"/>
      <c r="WVO1935" s="1"/>
      <c r="WVP1935" s="1"/>
      <c r="WVQ1935" s="1"/>
      <c r="WVR1935" s="1"/>
      <c r="WVS1935" s="1"/>
      <c r="WVT1935" s="1"/>
      <c r="WVU1935" s="1"/>
      <c r="WVV1935" s="1"/>
      <c r="WVW1935" s="1"/>
      <c r="WVX1935" s="1"/>
      <c r="WVY1935" s="1"/>
      <c r="WVZ1935" s="1"/>
      <c r="WWA1935" s="1"/>
      <c r="WWB1935" s="1"/>
      <c r="WWC1935" s="1"/>
      <c r="WWD1935" s="1"/>
      <c r="WWE1935" s="1"/>
      <c r="WWF1935" s="1"/>
      <c r="WWG1935" s="1"/>
      <c r="WWH1935" s="1"/>
      <c r="WWI1935" s="1"/>
      <c r="WWJ1935" s="1"/>
      <c r="WWK1935" s="1"/>
      <c r="WWL1935" s="1"/>
      <c r="WWM1935" s="1"/>
      <c r="WWN1935" s="1"/>
      <c r="WWO1935" s="1"/>
      <c r="WWP1935" s="1"/>
      <c r="WWQ1935" s="1"/>
      <c r="WWR1935" s="1"/>
      <c r="WWS1935" s="1"/>
      <c r="WWT1935" s="1"/>
      <c r="WWU1935" s="1"/>
      <c r="WWV1935" s="1"/>
      <c r="WWW1935" s="1"/>
      <c r="WWX1935" s="1"/>
      <c r="WWY1935" s="1"/>
      <c r="WWZ1935" s="1"/>
      <c r="WXA1935" s="1"/>
      <c r="WXB1935" s="1"/>
      <c r="WXC1935" s="1"/>
      <c r="WXD1935" s="1"/>
      <c r="WXE1935" s="1"/>
      <c r="WXF1935" s="1"/>
      <c r="WXG1935" s="1"/>
      <c r="WXH1935" s="1"/>
      <c r="WXI1935" s="1"/>
      <c r="WXJ1935" s="1"/>
      <c r="WXK1935" s="1"/>
      <c r="WXL1935" s="1"/>
      <c r="WXM1935" s="1"/>
      <c r="WXN1935" s="1"/>
      <c r="WXO1935" s="1"/>
      <c r="WXP1935" s="1"/>
      <c r="WXQ1935" s="1"/>
      <c r="WXR1935" s="1"/>
      <c r="WXS1935" s="1"/>
      <c r="WXT1935" s="1"/>
      <c r="WXU1935" s="1"/>
      <c r="WXV1935" s="1"/>
      <c r="WXW1935" s="1"/>
      <c r="WXX1935" s="1"/>
      <c r="WXY1935" s="1"/>
      <c r="WXZ1935" s="1"/>
      <c r="WYA1935" s="1"/>
      <c r="WYB1935" s="1"/>
      <c r="WYC1935" s="1"/>
      <c r="WYD1935" s="1"/>
      <c r="WYE1935" s="1"/>
      <c r="WYF1935" s="1"/>
      <c r="WYG1935" s="1"/>
      <c r="WYH1935" s="1"/>
      <c r="WYI1935" s="1"/>
      <c r="WYJ1935" s="1"/>
      <c r="WYK1935" s="1"/>
      <c r="WYL1935" s="1"/>
      <c r="WYM1935" s="1"/>
      <c r="WYN1935" s="1"/>
      <c r="WYO1935" s="1"/>
      <c r="WYP1935" s="1"/>
      <c r="WYQ1935" s="1"/>
      <c r="WYR1935" s="1"/>
      <c r="WYS1935" s="1"/>
      <c r="WYT1935" s="1"/>
      <c r="WYU1935" s="1"/>
      <c r="WYV1935" s="1"/>
      <c r="WYW1935" s="1"/>
      <c r="WYX1935" s="1"/>
      <c r="WYY1935" s="1"/>
      <c r="WYZ1935" s="1"/>
      <c r="WZA1935" s="1"/>
      <c r="WZB1935" s="1"/>
      <c r="WZC1935" s="1"/>
      <c r="WZD1935" s="1"/>
      <c r="WZE1935" s="1"/>
      <c r="WZF1935" s="1"/>
      <c r="WZG1935" s="1"/>
      <c r="WZH1935" s="1"/>
      <c r="WZI1935" s="1"/>
      <c r="WZJ1935" s="1"/>
      <c r="WZK1935" s="1"/>
      <c r="WZL1935" s="1"/>
      <c r="WZM1935" s="1"/>
      <c r="WZN1935" s="1"/>
      <c r="WZO1935" s="1"/>
      <c r="WZP1935" s="1"/>
      <c r="WZQ1935" s="1"/>
      <c r="WZR1935" s="1"/>
      <c r="WZS1935" s="1"/>
      <c r="WZT1935" s="1"/>
      <c r="WZU1935" s="1"/>
      <c r="WZV1935" s="1"/>
      <c r="WZW1935" s="1"/>
      <c r="WZX1935" s="1"/>
      <c r="WZY1935" s="1"/>
      <c r="WZZ1935" s="1"/>
      <c r="XAA1935" s="1"/>
      <c r="XAB1935" s="1"/>
      <c r="XAC1935" s="1"/>
      <c r="XAD1935" s="1"/>
      <c r="XAE1935" s="1"/>
      <c r="XAF1935" s="1"/>
      <c r="XAG1935" s="1"/>
      <c r="XAH1935" s="1"/>
      <c r="XAI1935" s="1"/>
      <c r="XAJ1935" s="1"/>
      <c r="XAK1935" s="1"/>
      <c r="XAL1935" s="1"/>
      <c r="XAM1935" s="1"/>
      <c r="XAN1935" s="1"/>
      <c r="XAO1935" s="1"/>
      <c r="XAP1935" s="1"/>
      <c r="XAQ1935" s="1"/>
      <c r="XAR1935" s="1"/>
      <c r="XAS1935" s="1"/>
      <c r="XAT1935" s="1"/>
      <c r="XAU1935" s="1"/>
      <c r="XAV1935" s="1"/>
      <c r="XAW1935" s="1"/>
      <c r="XAX1935" s="1"/>
      <c r="XAY1935" s="1"/>
      <c r="XAZ1935" s="1"/>
      <c r="XBA1935" s="1"/>
      <c r="XBB1935" s="1"/>
      <c r="XBC1935" s="1"/>
      <c r="XBD1935" s="1"/>
      <c r="XBE1935" s="1"/>
      <c r="XBF1935" s="1"/>
      <c r="XBG1935" s="1"/>
      <c r="XBH1935" s="1"/>
      <c r="XBI1935" s="1"/>
      <c r="XBJ1935" s="1"/>
      <c r="XBK1935" s="1"/>
      <c r="XBL1935" s="1"/>
      <c r="XBM1935" s="1"/>
      <c r="XBN1935" s="1"/>
      <c r="XBO1935" s="1"/>
      <c r="XBP1935" s="1"/>
      <c r="XBQ1935" s="1"/>
      <c r="XBR1935" s="1"/>
      <c r="XBS1935" s="1"/>
      <c r="XBT1935" s="1"/>
      <c r="XBU1935" s="1"/>
      <c r="XBV1935" s="1"/>
      <c r="XBW1935" s="1"/>
      <c r="XBX1935" s="1"/>
      <c r="XBY1935" s="1"/>
      <c r="XBZ1935" s="1"/>
      <c r="XCA1935" s="1"/>
      <c r="XCB1935" s="1"/>
      <c r="XCC1935" s="1"/>
      <c r="XCD1935" s="1"/>
      <c r="XCE1935" s="1"/>
      <c r="XCF1935" s="1"/>
      <c r="XCG1935" s="1"/>
      <c r="XCH1935" s="1"/>
      <c r="XCI1935" s="1"/>
      <c r="XCJ1935" s="1"/>
      <c r="XCK1935" s="1"/>
      <c r="XCL1935" s="1"/>
      <c r="XCM1935" s="1"/>
      <c r="XCN1935" s="1"/>
      <c r="XCO1935" s="1"/>
      <c r="XCP1935" s="1"/>
      <c r="XCQ1935" s="1"/>
      <c r="XCR1935" s="1"/>
      <c r="XCS1935" s="1"/>
      <c r="XCT1935" s="1"/>
      <c r="XCU1935" s="1"/>
      <c r="XCV1935" s="1"/>
      <c r="XCW1935" s="1"/>
      <c r="XCX1935" s="1"/>
      <c r="XCY1935" s="1"/>
      <c r="XCZ1935" s="1"/>
      <c r="XDA1935" s="1"/>
      <c r="XDB1935" s="1"/>
      <c r="XDC1935" s="1"/>
      <c r="XDD1935" s="1"/>
      <c r="XDE1935" s="1"/>
      <c r="XDF1935" s="1"/>
      <c r="XDG1935" s="1"/>
      <c r="XDH1935" s="1"/>
      <c r="XDI1935" s="1"/>
      <c r="XDJ1935" s="1"/>
      <c r="XDK1935" s="1"/>
      <c r="XDL1935" s="1"/>
      <c r="XDM1935" s="1"/>
      <c r="XDN1935" s="1"/>
      <c r="XDO1935" s="1"/>
      <c r="XDP1935" s="1"/>
      <c r="XDQ1935" s="1"/>
      <c r="XDR1935" s="1"/>
      <c r="XDS1935" s="1"/>
      <c r="XDT1935" s="1"/>
      <c r="XDU1935" s="1"/>
      <c r="XDV1935" s="1"/>
      <c r="XDW1935" s="1"/>
      <c r="XDX1935" s="1"/>
      <c r="XDY1935" s="1"/>
      <c r="XDZ1935" s="1"/>
      <c r="XEA1935" s="1"/>
      <c r="XEB1935" s="1"/>
      <c r="XEC1935" s="1"/>
      <c r="XED1935" s="1"/>
      <c r="XEE1935" s="1"/>
      <c r="XEF1935" s="1"/>
      <c r="XEG1935" s="1"/>
      <c r="XEH1935" s="1"/>
      <c r="XEI1935" s="1"/>
      <c r="XEJ1935" s="1"/>
      <c r="XEK1935" s="1"/>
      <c r="XEL1935" s="1"/>
      <c r="XEM1935" s="1"/>
      <c r="XEN1935" s="1"/>
      <c r="XEO1935" s="1"/>
      <c r="XEP1935" s="1"/>
      <c r="XEQ1935" s="1"/>
      <c r="XER1935" s="48"/>
      <c r="XES1935" s="45"/>
      <c r="XET1935" s="46"/>
      <c r="XEU1935" s="53"/>
    </row>
    <row r="1936" spans="1:16375" s="5" customFormat="1" ht="15.75" x14ac:dyDescent="0.25">
      <c r="A1936" s="146" t="s">
        <v>360</v>
      </c>
      <c r="B1936" s="101" t="s">
        <v>361</v>
      </c>
      <c r="C1936" s="118"/>
      <c r="D1936" s="239">
        <f t="shared" ref="D1936:D1938" si="196">D1937</f>
        <v>200</v>
      </c>
      <c r="E1936" s="153"/>
      <c r="F1936" s="296"/>
      <c r="G1936" s="297"/>
      <c r="H1936" s="297"/>
      <c r="I1936" s="221"/>
      <c r="J1936" s="296"/>
      <c r="K1936" s="298"/>
      <c r="L1936" s="298"/>
      <c r="M1936" s="298"/>
      <c r="N1936" s="300"/>
      <c r="O1936" s="298"/>
      <c r="P1936" s="298"/>
      <c r="Q1936" s="298"/>
      <c r="R1936" s="298"/>
      <c r="S1936" s="298"/>
      <c r="T1936" s="298"/>
      <c r="U1936" s="298"/>
      <c r="V1936" s="298"/>
      <c r="W1936" s="298"/>
      <c r="X1936" s="298"/>
      <c r="Y1936" s="298"/>
      <c r="Z1936" s="298"/>
      <c r="AA1936" s="298"/>
      <c r="AB1936" s="298"/>
      <c r="AC1936" s="298"/>
      <c r="AD1936" s="298"/>
      <c r="AE1936" s="298"/>
      <c r="AF1936" s="298"/>
      <c r="AG1936" s="298"/>
      <c r="AH1936" s="298"/>
      <c r="AI1936" s="298"/>
      <c r="AJ1936" s="298"/>
    </row>
    <row r="1937" spans="1:36" s="5" customFormat="1" ht="31.5" x14ac:dyDescent="0.2">
      <c r="A1937" s="187" t="s">
        <v>532</v>
      </c>
      <c r="B1937" s="100" t="s">
        <v>361</v>
      </c>
      <c r="C1937" s="91">
        <v>200</v>
      </c>
      <c r="D1937" s="264">
        <f t="shared" si="196"/>
        <v>200</v>
      </c>
      <c r="E1937" s="154"/>
      <c r="F1937" s="296"/>
      <c r="G1937" s="297"/>
      <c r="H1937" s="297"/>
      <c r="I1937" s="221"/>
      <c r="J1937" s="296"/>
      <c r="K1937" s="298"/>
      <c r="L1937" s="298"/>
      <c r="M1937" s="298"/>
      <c r="N1937" s="300"/>
      <c r="O1937" s="298"/>
      <c r="P1937" s="298"/>
      <c r="Q1937" s="298"/>
      <c r="R1937" s="298"/>
      <c r="S1937" s="298"/>
      <c r="T1937" s="298"/>
      <c r="U1937" s="298"/>
      <c r="V1937" s="298"/>
      <c r="W1937" s="298"/>
      <c r="X1937" s="298"/>
      <c r="Y1937" s="298"/>
      <c r="Z1937" s="298"/>
      <c r="AA1937" s="298"/>
      <c r="AB1937" s="298"/>
      <c r="AC1937" s="298"/>
      <c r="AD1937" s="298"/>
      <c r="AE1937" s="298"/>
      <c r="AF1937" s="298"/>
      <c r="AG1937" s="298"/>
      <c r="AH1937" s="298"/>
      <c r="AI1937" s="298"/>
      <c r="AJ1937" s="298"/>
    </row>
    <row r="1938" spans="1:36" s="5" customFormat="1" ht="31.5" x14ac:dyDescent="0.2">
      <c r="A1938" s="33" t="s">
        <v>17</v>
      </c>
      <c r="B1938" s="100" t="s">
        <v>361</v>
      </c>
      <c r="C1938" s="91">
        <v>240</v>
      </c>
      <c r="D1938" s="264">
        <f t="shared" si="196"/>
        <v>200</v>
      </c>
      <c r="E1938" s="154"/>
      <c r="F1938" s="296"/>
      <c r="G1938" s="297"/>
      <c r="H1938" s="297"/>
      <c r="I1938" s="221"/>
      <c r="J1938" s="296"/>
      <c r="K1938" s="298"/>
      <c r="L1938" s="298"/>
      <c r="M1938" s="298"/>
      <c r="N1938" s="300"/>
      <c r="O1938" s="298"/>
      <c r="P1938" s="298"/>
      <c r="Q1938" s="298"/>
      <c r="R1938" s="298"/>
      <c r="S1938" s="298"/>
      <c r="T1938" s="298"/>
      <c r="U1938" s="298"/>
      <c r="V1938" s="298"/>
      <c r="W1938" s="298"/>
      <c r="X1938" s="298"/>
      <c r="Y1938" s="298"/>
      <c r="Z1938" s="298"/>
      <c r="AA1938" s="298"/>
      <c r="AB1938" s="298"/>
      <c r="AC1938" s="298"/>
      <c r="AD1938" s="298"/>
      <c r="AE1938" s="298"/>
      <c r="AF1938" s="298"/>
      <c r="AG1938" s="298"/>
      <c r="AH1938" s="298"/>
      <c r="AI1938" s="298"/>
      <c r="AJ1938" s="298"/>
    </row>
    <row r="1939" spans="1:36" s="57" customFormat="1" ht="15.75" x14ac:dyDescent="0.2">
      <c r="A1939" s="33" t="s">
        <v>801</v>
      </c>
      <c r="B1939" s="100" t="s">
        <v>361</v>
      </c>
      <c r="C1939" s="100" t="s">
        <v>78</v>
      </c>
      <c r="D1939" s="259">
        <v>200</v>
      </c>
      <c r="E1939" s="154"/>
      <c r="F1939" s="363"/>
      <c r="G1939" s="331"/>
      <c r="H1939" s="331"/>
      <c r="I1939" s="364"/>
      <c r="J1939" s="296"/>
      <c r="K1939" s="298"/>
      <c r="L1939" s="298"/>
      <c r="M1939" s="332"/>
      <c r="N1939" s="333"/>
      <c r="O1939" s="332"/>
      <c r="P1939" s="332"/>
      <c r="Q1939" s="332"/>
      <c r="R1939" s="332"/>
      <c r="S1939" s="332"/>
      <c r="T1939" s="332"/>
      <c r="U1939" s="332"/>
      <c r="V1939" s="332"/>
      <c r="W1939" s="332"/>
      <c r="X1939" s="332"/>
      <c r="Y1939" s="332"/>
      <c r="Z1939" s="332"/>
      <c r="AA1939" s="332"/>
      <c r="AB1939" s="332"/>
      <c r="AC1939" s="332"/>
      <c r="AD1939" s="332"/>
      <c r="AE1939" s="332"/>
      <c r="AF1939" s="332"/>
      <c r="AG1939" s="332"/>
      <c r="AH1939" s="332"/>
      <c r="AI1939" s="332"/>
      <c r="AJ1939" s="332"/>
    </row>
    <row r="1940" spans="1:36" s="57" customFormat="1" ht="15.75" x14ac:dyDescent="0.25">
      <c r="A1940" s="146" t="s">
        <v>1</v>
      </c>
      <c r="B1940" s="101" t="s">
        <v>179</v>
      </c>
      <c r="C1940" s="97"/>
      <c r="D1940" s="256">
        <f>D1941+D1947+D1951</f>
        <v>23113</v>
      </c>
      <c r="E1940" s="153"/>
      <c r="F1940" s="363"/>
      <c r="G1940" s="331"/>
      <c r="H1940" s="331"/>
      <c r="I1940" s="364"/>
      <c r="J1940" s="296"/>
      <c r="K1940" s="298"/>
      <c r="L1940" s="298"/>
      <c r="M1940" s="332"/>
      <c r="N1940" s="333"/>
      <c r="O1940" s="332"/>
      <c r="P1940" s="332"/>
      <c r="Q1940" s="332"/>
      <c r="R1940" s="332"/>
      <c r="S1940" s="332"/>
      <c r="T1940" s="332"/>
      <c r="U1940" s="332"/>
      <c r="V1940" s="332"/>
      <c r="W1940" s="332"/>
      <c r="X1940" s="332"/>
      <c r="Y1940" s="332"/>
      <c r="Z1940" s="332"/>
      <c r="AA1940" s="332"/>
      <c r="AB1940" s="332"/>
      <c r="AC1940" s="332"/>
      <c r="AD1940" s="332"/>
      <c r="AE1940" s="332"/>
      <c r="AF1940" s="332"/>
      <c r="AG1940" s="332"/>
      <c r="AH1940" s="332"/>
      <c r="AI1940" s="332"/>
      <c r="AJ1940" s="332"/>
    </row>
    <row r="1941" spans="1:36" s="57" customFormat="1" ht="47.25" x14ac:dyDescent="0.2">
      <c r="A1941" s="33" t="s">
        <v>38</v>
      </c>
      <c r="B1941" s="100" t="s">
        <v>179</v>
      </c>
      <c r="C1941" s="100">
        <v>100</v>
      </c>
      <c r="D1941" s="259">
        <f>D1942</f>
        <v>20125</v>
      </c>
      <c r="E1941" s="154"/>
      <c r="F1941" s="363"/>
      <c r="G1941" s="331"/>
      <c r="H1941" s="331"/>
      <c r="I1941" s="364"/>
      <c r="J1941" s="296"/>
      <c r="K1941" s="298"/>
      <c r="L1941" s="298"/>
      <c r="M1941" s="332"/>
      <c r="N1941" s="333"/>
      <c r="O1941" s="332"/>
      <c r="P1941" s="332"/>
      <c r="Q1941" s="332"/>
      <c r="R1941" s="332"/>
      <c r="S1941" s="332"/>
      <c r="T1941" s="332"/>
      <c r="U1941" s="332"/>
      <c r="V1941" s="332"/>
      <c r="W1941" s="332"/>
      <c r="X1941" s="332"/>
      <c r="Y1941" s="332"/>
      <c r="Z1941" s="332"/>
      <c r="AA1941" s="332"/>
      <c r="AB1941" s="332"/>
      <c r="AC1941" s="332"/>
      <c r="AD1941" s="332"/>
      <c r="AE1941" s="332"/>
      <c r="AF1941" s="332"/>
      <c r="AG1941" s="332"/>
      <c r="AH1941" s="332"/>
      <c r="AI1941" s="332"/>
      <c r="AJ1941" s="332"/>
    </row>
    <row r="1942" spans="1:36" s="57" customFormat="1" ht="15.75" x14ac:dyDescent="0.2">
      <c r="A1942" s="33" t="s">
        <v>8</v>
      </c>
      <c r="B1942" s="100" t="s">
        <v>179</v>
      </c>
      <c r="C1942" s="100">
        <v>120</v>
      </c>
      <c r="D1942" s="259">
        <f>D1943+D1944+D1945+D1946</f>
        <v>20125</v>
      </c>
      <c r="E1942" s="154"/>
      <c r="F1942" s="363"/>
      <c r="G1942" s="331"/>
      <c r="H1942" s="331"/>
      <c r="I1942" s="364"/>
      <c r="J1942" s="296"/>
      <c r="K1942" s="298"/>
      <c r="L1942" s="298"/>
      <c r="M1942" s="332"/>
      <c r="N1942" s="333"/>
      <c r="O1942" s="332"/>
      <c r="P1942" s="332"/>
      <c r="Q1942" s="332"/>
      <c r="R1942" s="332"/>
      <c r="S1942" s="332"/>
      <c r="T1942" s="332"/>
      <c r="U1942" s="332"/>
      <c r="V1942" s="332"/>
      <c r="W1942" s="332"/>
      <c r="X1942" s="332"/>
      <c r="Y1942" s="332"/>
      <c r="Z1942" s="332"/>
      <c r="AA1942" s="332"/>
      <c r="AB1942" s="332"/>
      <c r="AC1942" s="332"/>
      <c r="AD1942" s="332"/>
      <c r="AE1942" s="332"/>
      <c r="AF1942" s="332"/>
      <c r="AG1942" s="332"/>
      <c r="AH1942" s="332"/>
      <c r="AI1942" s="332"/>
      <c r="AJ1942" s="332"/>
    </row>
    <row r="1943" spans="1:36" s="57" customFormat="1" ht="15.75" x14ac:dyDescent="0.2">
      <c r="A1943" s="33" t="s">
        <v>263</v>
      </c>
      <c r="B1943" s="100" t="s">
        <v>179</v>
      </c>
      <c r="C1943" s="100" t="s">
        <v>75</v>
      </c>
      <c r="D1943" s="259">
        <f>5901+4461</f>
        <v>10362</v>
      </c>
      <c r="E1943" s="154"/>
      <c r="F1943" s="363"/>
      <c r="G1943" s="331"/>
      <c r="H1943" s="331"/>
      <c r="I1943" s="364"/>
      <c r="J1943" s="296"/>
      <c r="K1943" s="298"/>
      <c r="L1943" s="298"/>
      <c r="M1943" s="332"/>
      <c r="N1943" s="333"/>
      <c r="O1943" s="332"/>
      <c r="P1943" s="332"/>
      <c r="Q1943" s="332"/>
      <c r="R1943" s="332"/>
      <c r="S1943" s="332"/>
      <c r="T1943" s="332"/>
      <c r="U1943" s="332"/>
      <c r="V1943" s="332"/>
      <c r="W1943" s="332"/>
      <c r="X1943" s="332"/>
      <c r="Y1943" s="332"/>
      <c r="Z1943" s="332"/>
      <c r="AA1943" s="332"/>
      <c r="AB1943" s="332"/>
      <c r="AC1943" s="332"/>
      <c r="AD1943" s="332"/>
      <c r="AE1943" s="332"/>
      <c r="AF1943" s="332"/>
      <c r="AG1943" s="332"/>
      <c r="AH1943" s="332"/>
      <c r="AI1943" s="332"/>
      <c r="AJ1943" s="332"/>
    </row>
    <row r="1944" spans="1:36" s="57" customFormat="1" ht="31.5" x14ac:dyDescent="0.2">
      <c r="A1944" s="33" t="s">
        <v>76</v>
      </c>
      <c r="B1944" s="100" t="s">
        <v>179</v>
      </c>
      <c r="C1944" s="100" t="s">
        <v>77</v>
      </c>
      <c r="D1944" s="259">
        <f>2327+2027</f>
        <v>4354</v>
      </c>
      <c r="E1944" s="154"/>
      <c r="F1944" s="363"/>
      <c r="G1944" s="331"/>
      <c r="H1944" s="331"/>
      <c r="I1944" s="364"/>
      <c r="J1944" s="296"/>
      <c r="K1944" s="298"/>
      <c r="L1944" s="298"/>
      <c r="M1944" s="332"/>
      <c r="N1944" s="333"/>
      <c r="O1944" s="332"/>
      <c r="P1944" s="332"/>
      <c r="Q1944" s="332"/>
      <c r="R1944" s="332"/>
      <c r="S1944" s="332"/>
      <c r="T1944" s="332"/>
      <c r="U1944" s="332"/>
      <c r="V1944" s="332"/>
      <c r="W1944" s="332"/>
      <c r="X1944" s="332"/>
      <c r="Y1944" s="332"/>
      <c r="Z1944" s="332"/>
      <c r="AA1944" s="332"/>
      <c r="AB1944" s="332"/>
      <c r="AC1944" s="332"/>
      <c r="AD1944" s="332"/>
      <c r="AE1944" s="332"/>
      <c r="AF1944" s="332"/>
      <c r="AG1944" s="332"/>
      <c r="AH1944" s="332"/>
      <c r="AI1944" s="332"/>
      <c r="AJ1944" s="332"/>
    </row>
    <row r="1945" spans="1:36" s="57" customFormat="1" ht="47.25" x14ac:dyDescent="0.25">
      <c r="A1945" s="220" t="s">
        <v>160</v>
      </c>
      <c r="B1945" s="100" t="s">
        <v>179</v>
      </c>
      <c r="C1945" s="100" t="s">
        <v>359</v>
      </c>
      <c r="D1945" s="259">
        <v>964</v>
      </c>
      <c r="E1945" s="154"/>
      <c r="F1945" s="363"/>
      <c r="G1945" s="331"/>
      <c r="H1945" s="331"/>
      <c r="I1945" s="364"/>
      <c r="J1945" s="296"/>
      <c r="K1945" s="298"/>
      <c r="L1945" s="298"/>
      <c r="M1945" s="332"/>
      <c r="N1945" s="333"/>
      <c r="O1945" s="332"/>
      <c r="P1945" s="332"/>
      <c r="Q1945" s="332"/>
      <c r="R1945" s="332"/>
      <c r="S1945" s="332"/>
      <c r="T1945" s="332"/>
      <c r="U1945" s="332"/>
      <c r="V1945" s="332"/>
      <c r="W1945" s="332"/>
      <c r="X1945" s="332"/>
      <c r="Y1945" s="332"/>
      <c r="Z1945" s="332"/>
      <c r="AA1945" s="332"/>
      <c r="AB1945" s="332"/>
      <c r="AC1945" s="332"/>
      <c r="AD1945" s="332"/>
      <c r="AE1945" s="332"/>
      <c r="AF1945" s="332"/>
      <c r="AG1945" s="332"/>
      <c r="AH1945" s="332"/>
      <c r="AI1945" s="332"/>
      <c r="AJ1945" s="332"/>
    </row>
    <row r="1946" spans="1:36" s="57" customFormat="1" ht="47.25" x14ac:dyDescent="0.25">
      <c r="A1946" s="220" t="s">
        <v>160</v>
      </c>
      <c r="B1946" s="100" t="s">
        <v>179</v>
      </c>
      <c r="C1946" s="100" t="s">
        <v>159</v>
      </c>
      <c r="D1946" s="259">
        <f>2485+1960</f>
        <v>4445</v>
      </c>
      <c r="E1946" s="154"/>
      <c r="F1946" s="363"/>
      <c r="G1946" s="331"/>
      <c r="H1946" s="331"/>
      <c r="I1946" s="364"/>
      <c r="J1946" s="296"/>
      <c r="K1946" s="298"/>
      <c r="L1946" s="298"/>
      <c r="M1946" s="332"/>
      <c r="N1946" s="333"/>
      <c r="O1946" s="332"/>
      <c r="P1946" s="332"/>
      <c r="Q1946" s="332"/>
      <c r="R1946" s="332"/>
      <c r="S1946" s="332"/>
      <c r="T1946" s="332"/>
      <c r="U1946" s="332"/>
      <c r="V1946" s="332"/>
      <c r="W1946" s="332"/>
      <c r="X1946" s="332"/>
      <c r="Y1946" s="332"/>
      <c r="Z1946" s="332"/>
      <c r="AA1946" s="332"/>
      <c r="AB1946" s="332"/>
      <c r="AC1946" s="332"/>
      <c r="AD1946" s="332"/>
      <c r="AE1946" s="332"/>
      <c r="AF1946" s="332"/>
      <c r="AG1946" s="332"/>
      <c r="AH1946" s="332"/>
      <c r="AI1946" s="332"/>
      <c r="AJ1946" s="332"/>
    </row>
    <row r="1947" spans="1:36" s="57" customFormat="1" ht="31.5" x14ac:dyDescent="0.2">
      <c r="A1947" s="187" t="s">
        <v>532</v>
      </c>
      <c r="B1947" s="100" t="s">
        <v>179</v>
      </c>
      <c r="C1947" s="100">
        <v>200</v>
      </c>
      <c r="D1947" s="259">
        <f>D1948</f>
        <v>2828</v>
      </c>
      <c r="E1947" s="154"/>
      <c r="F1947" s="363"/>
      <c r="G1947" s="331"/>
      <c r="H1947" s="331"/>
      <c r="I1947" s="364"/>
      <c r="J1947" s="296"/>
      <c r="K1947" s="298"/>
      <c r="L1947" s="298"/>
      <c r="M1947" s="332"/>
      <c r="N1947" s="333"/>
      <c r="O1947" s="332"/>
      <c r="P1947" s="332"/>
      <c r="Q1947" s="332"/>
      <c r="R1947" s="332"/>
      <c r="S1947" s="332"/>
      <c r="T1947" s="332"/>
      <c r="U1947" s="332"/>
      <c r="V1947" s="332"/>
      <c r="W1947" s="332"/>
      <c r="X1947" s="332"/>
      <c r="Y1947" s="332"/>
      <c r="Z1947" s="332"/>
      <c r="AA1947" s="332"/>
      <c r="AB1947" s="332"/>
      <c r="AC1947" s="332"/>
      <c r="AD1947" s="332"/>
      <c r="AE1947" s="332"/>
      <c r="AF1947" s="332"/>
      <c r="AG1947" s="332"/>
      <c r="AH1947" s="332"/>
      <c r="AI1947" s="332"/>
      <c r="AJ1947" s="332"/>
    </row>
    <row r="1948" spans="1:36" s="57" customFormat="1" ht="31.5" x14ac:dyDescent="0.2">
      <c r="A1948" s="33" t="s">
        <v>17</v>
      </c>
      <c r="B1948" s="100" t="s">
        <v>179</v>
      </c>
      <c r="C1948" s="100">
        <v>240</v>
      </c>
      <c r="D1948" s="259">
        <f>D1949+D1950</f>
        <v>2828</v>
      </c>
      <c r="E1948" s="154"/>
      <c r="F1948" s="363"/>
      <c r="G1948" s="331"/>
      <c r="H1948" s="331"/>
      <c r="I1948" s="364"/>
      <c r="J1948" s="296"/>
      <c r="K1948" s="298"/>
      <c r="L1948" s="298"/>
      <c r="M1948" s="332"/>
      <c r="N1948" s="333"/>
      <c r="O1948" s="332"/>
      <c r="P1948" s="332"/>
      <c r="Q1948" s="332"/>
      <c r="R1948" s="332"/>
      <c r="S1948" s="332"/>
      <c r="T1948" s="332"/>
      <c r="U1948" s="332"/>
      <c r="V1948" s="332"/>
      <c r="W1948" s="332"/>
      <c r="X1948" s="332"/>
      <c r="Y1948" s="332"/>
      <c r="Z1948" s="332"/>
      <c r="AA1948" s="332"/>
      <c r="AB1948" s="332"/>
      <c r="AC1948" s="332"/>
      <c r="AD1948" s="332"/>
      <c r="AE1948" s="332"/>
      <c r="AF1948" s="332"/>
      <c r="AG1948" s="332"/>
      <c r="AH1948" s="332"/>
      <c r="AI1948" s="332"/>
      <c r="AJ1948" s="332"/>
    </row>
    <row r="1949" spans="1:36" s="57" customFormat="1" ht="31.5" x14ac:dyDescent="0.25">
      <c r="A1949" s="17" t="s">
        <v>438</v>
      </c>
      <c r="B1949" s="100" t="s">
        <v>179</v>
      </c>
      <c r="C1949" s="100" t="s">
        <v>439</v>
      </c>
      <c r="D1949" s="259">
        <f>686+325+605</f>
        <v>1616</v>
      </c>
      <c r="E1949" s="154"/>
      <c r="F1949" s="363"/>
      <c r="G1949" s="331"/>
      <c r="H1949" s="331"/>
      <c r="I1949" s="364"/>
      <c r="J1949" s="296"/>
      <c r="K1949" s="298"/>
      <c r="L1949" s="298"/>
      <c r="M1949" s="332"/>
      <c r="N1949" s="333"/>
      <c r="O1949" s="332"/>
      <c r="P1949" s="332"/>
      <c r="Q1949" s="332"/>
      <c r="R1949" s="332"/>
      <c r="S1949" s="332"/>
      <c r="T1949" s="332"/>
      <c r="U1949" s="332"/>
      <c r="V1949" s="332"/>
      <c r="W1949" s="332"/>
      <c r="X1949" s="332"/>
      <c r="Y1949" s="332"/>
      <c r="Z1949" s="332"/>
      <c r="AA1949" s="332"/>
      <c r="AB1949" s="332"/>
      <c r="AC1949" s="332"/>
      <c r="AD1949" s="332"/>
      <c r="AE1949" s="332"/>
      <c r="AF1949" s="332"/>
      <c r="AG1949" s="332"/>
      <c r="AH1949" s="332"/>
      <c r="AI1949" s="332"/>
      <c r="AJ1949" s="332"/>
    </row>
    <row r="1950" spans="1:36" s="57" customFormat="1" ht="15.75" x14ac:dyDescent="0.2">
      <c r="A1950" s="33" t="s">
        <v>801</v>
      </c>
      <c r="B1950" s="100" t="s">
        <v>179</v>
      </c>
      <c r="C1950" s="100" t="s">
        <v>78</v>
      </c>
      <c r="D1950" s="259">
        <f>814+398</f>
        <v>1212</v>
      </c>
      <c r="E1950" s="154"/>
      <c r="F1950" s="363"/>
      <c r="G1950" s="331"/>
      <c r="H1950" s="331"/>
      <c r="I1950" s="364"/>
      <c r="J1950" s="296"/>
      <c r="K1950" s="298"/>
      <c r="L1950" s="298"/>
      <c r="M1950" s="332"/>
      <c r="N1950" s="333"/>
      <c r="O1950" s="332"/>
      <c r="P1950" s="332"/>
      <c r="Q1950" s="332"/>
      <c r="R1950" s="332"/>
      <c r="S1950" s="332"/>
      <c r="T1950" s="332"/>
      <c r="U1950" s="332"/>
      <c r="V1950" s="332"/>
      <c r="W1950" s="332"/>
      <c r="X1950" s="332"/>
      <c r="Y1950" s="332"/>
      <c r="Z1950" s="332"/>
      <c r="AA1950" s="332"/>
      <c r="AB1950" s="332"/>
      <c r="AC1950" s="332"/>
      <c r="AD1950" s="332"/>
      <c r="AE1950" s="332"/>
      <c r="AF1950" s="332"/>
      <c r="AG1950" s="332"/>
      <c r="AH1950" s="332"/>
      <c r="AI1950" s="332"/>
      <c r="AJ1950" s="332"/>
    </row>
    <row r="1951" spans="1:36" s="57" customFormat="1" ht="15.75" x14ac:dyDescent="0.2">
      <c r="A1951" s="33" t="s">
        <v>13</v>
      </c>
      <c r="B1951" s="100" t="s">
        <v>179</v>
      </c>
      <c r="C1951" s="100">
        <v>800</v>
      </c>
      <c r="D1951" s="259">
        <f>D1952</f>
        <v>160</v>
      </c>
      <c r="E1951" s="154"/>
      <c r="F1951" s="363"/>
      <c r="G1951" s="331"/>
      <c r="H1951" s="331"/>
      <c r="I1951" s="364"/>
      <c r="J1951" s="296"/>
      <c r="K1951" s="298"/>
      <c r="L1951" s="298"/>
      <c r="M1951" s="332"/>
      <c r="N1951" s="333"/>
      <c r="O1951" s="332"/>
      <c r="P1951" s="332"/>
      <c r="Q1951" s="332"/>
      <c r="R1951" s="332"/>
      <c r="S1951" s="332"/>
      <c r="T1951" s="332"/>
      <c r="U1951" s="332"/>
      <c r="V1951" s="332"/>
      <c r="W1951" s="332"/>
      <c r="X1951" s="332"/>
      <c r="Y1951" s="332"/>
      <c r="Z1951" s="332"/>
      <c r="AA1951" s="332"/>
      <c r="AB1951" s="332"/>
      <c r="AC1951" s="332"/>
      <c r="AD1951" s="332"/>
      <c r="AE1951" s="332"/>
      <c r="AF1951" s="332"/>
      <c r="AG1951" s="332"/>
      <c r="AH1951" s="332"/>
      <c r="AI1951" s="332"/>
      <c r="AJ1951" s="332"/>
    </row>
    <row r="1952" spans="1:36" s="57" customFormat="1" ht="15.75" x14ac:dyDescent="0.25">
      <c r="A1952" s="220" t="s">
        <v>34</v>
      </c>
      <c r="B1952" s="100" t="s">
        <v>179</v>
      </c>
      <c r="C1952" s="100">
        <v>850</v>
      </c>
      <c r="D1952" s="259">
        <f>D1953</f>
        <v>160</v>
      </c>
      <c r="E1952" s="154"/>
      <c r="F1952" s="363"/>
      <c r="G1952" s="331"/>
      <c r="H1952" s="331"/>
      <c r="I1952" s="364"/>
      <c r="J1952" s="296"/>
      <c r="K1952" s="298"/>
      <c r="L1952" s="298"/>
      <c r="M1952" s="332"/>
      <c r="N1952" s="333"/>
      <c r="O1952" s="332"/>
      <c r="P1952" s="332"/>
      <c r="Q1952" s="332"/>
      <c r="R1952" s="332"/>
      <c r="S1952" s="332"/>
      <c r="T1952" s="332"/>
      <c r="U1952" s="332"/>
      <c r="V1952" s="332"/>
      <c r="W1952" s="332"/>
      <c r="X1952" s="332"/>
      <c r="Y1952" s="332"/>
      <c r="Z1952" s="332"/>
      <c r="AA1952" s="332"/>
      <c r="AB1952" s="332"/>
      <c r="AC1952" s="332"/>
      <c r="AD1952" s="332"/>
      <c r="AE1952" s="332"/>
      <c r="AF1952" s="332"/>
      <c r="AG1952" s="332"/>
      <c r="AH1952" s="332"/>
      <c r="AI1952" s="332"/>
      <c r="AJ1952" s="332"/>
    </row>
    <row r="1953" spans="1:16375" s="57" customFormat="1" ht="15.75" x14ac:dyDescent="0.25">
      <c r="A1953" s="220" t="s">
        <v>79</v>
      </c>
      <c r="B1953" s="100" t="s">
        <v>179</v>
      </c>
      <c r="C1953" s="100" t="s">
        <v>80</v>
      </c>
      <c r="D1953" s="259">
        <f>120+40</f>
        <v>160</v>
      </c>
      <c r="E1953" s="154"/>
      <c r="F1953" s="363"/>
      <c r="G1953" s="331"/>
      <c r="H1953" s="331"/>
      <c r="I1953" s="364"/>
      <c r="J1953" s="296"/>
      <c r="K1953" s="298"/>
      <c r="L1953" s="298"/>
      <c r="M1953" s="332"/>
      <c r="N1953" s="333"/>
      <c r="O1953" s="332"/>
      <c r="P1953" s="332"/>
      <c r="Q1953" s="332"/>
      <c r="R1953" s="332"/>
      <c r="S1953" s="332"/>
      <c r="T1953" s="332"/>
      <c r="U1953" s="332"/>
      <c r="V1953" s="332"/>
      <c r="W1953" s="332"/>
      <c r="X1953" s="332"/>
      <c r="Y1953" s="332"/>
      <c r="Z1953" s="332"/>
      <c r="AA1953" s="332"/>
      <c r="AB1953" s="332"/>
      <c r="AC1953" s="332"/>
      <c r="AD1953" s="332"/>
      <c r="AE1953" s="332"/>
      <c r="AF1953" s="332"/>
      <c r="AG1953" s="332"/>
      <c r="AH1953" s="332"/>
      <c r="AI1953" s="332"/>
      <c r="AJ1953" s="332"/>
    </row>
    <row r="1954" spans="1:16375" s="57" customFormat="1" ht="15.75" x14ac:dyDescent="0.25">
      <c r="A1954" s="146" t="s">
        <v>48</v>
      </c>
      <c r="B1954" s="101" t="s">
        <v>180</v>
      </c>
      <c r="C1954" s="97"/>
      <c r="D1954" s="256">
        <f t="shared" ref="D1954:D1955" si="197">D1955</f>
        <v>1645</v>
      </c>
      <c r="E1954" s="153"/>
      <c r="F1954" s="363"/>
      <c r="G1954" s="331"/>
      <c r="H1954" s="331"/>
      <c r="I1954" s="364"/>
      <c r="J1954" s="296"/>
      <c r="K1954" s="298"/>
      <c r="L1954" s="298"/>
      <c r="M1954" s="332"/>
      <c r="N1954" s="333"/>
      <c r="O1954" s="332"/>
      <c r="P1954" s="332"/>
      <c r="Q1954" s="332"/>
      <c r="R1954" s="332"/>
      <c r="S1954" s="332"/>
      <c r="T1954" s="332"/>
      <c r="U1954" s="332"/>
      <c r="V1954" s="332"/>
      <c r="W1954" s="332"/>
      <c r="X1954" s="332"/>
      <c r="Y1954" s="332"/>
      <c r="Z1954" s="332"/>
      <c r="AA1954" s="332"/>
      <c r="AB1954" s="332"/>
      <c r="AC1954" s="332"/>
      <c r="AD1954" s="332"/>
      <c r="AE1954" s="332"/>
      <c r="AF1954" s="332"/>
      <c r="AG1954" s="332"/>
      <c r="AH1954" s="332"/>
      <c r="AI1954" s="332"/>
      <c r="AJ1954" s="332"/>
    </row>
    <row r="1955" spans="1:16375" s="36" customFormat="1" ht="47.25" x14ac:dyDescent="0.2">
      <c r="A1955" s="33" t="s">
        <v>38</v>
      </c>
      <c r="B1955" s="100" t="s">
        <v>180</v>
      </c>
      <c r="C1955" s="100">
        <v>100</v>
      </c>
      <c r="D1955" s="259">
        <f t="shared" si="197"/>
        <v>1645</v>
      </c>
      <c r="E1955" s="154"/>
      <c r="F1955" s="227"/>
      <c r="G1955" s="228"/>
      <c r="H1955" s="228"/>
      <c r="I1955" s="229"/>
      <c r="J1955" s="289"/>
      <c r="K1955" s="288"/>
      <c r="L1955" s="288"/>
      <c r="M1955" s="311"/>
      <c r="N1955" s="312"/>
      <c r="O1955" s="311"/>
      <c r="P1955" s="311"/>
      <c r="Q1955" s="311"/>
      <c r="R1955" s="311"/>
      <c r="S1955" s="311"/>
      <c r="T1955" s="311"/>
      <c r="U1955" s="311"/>
      <c r="V1955" s="311"/>
      <c r="W1955" s="311"/>
      <c r="X1955" s="311"/>
      <c r="Y1955" s="311"/>
      <c r="Z1955" s="311"/>
      <c r="AA1955" s="311"/>
      <c r="AB1955" s="311"/>
      <c r="AC1955" s="311"/>
      <c r="AD1955" s="311"/>
      <c r="AE1955" s="311"/>
      <c r="AF1955" s="311"/>
      <c r="AG1955" s="311"/>
      <c r="AH1955" s="311"/>
      <c r="AI1955" s="311"/>
      <c r="AJ1955" s="311"/>
    </row>
    <row r="1956" spans="1:16375" s="36" customFormat="1" ht="15.75" x14ac:dyDescent="0.2">
      <c r="A1956" s="33" t="s">
        <v>8</v>
      </c>
      <c r="B1956" s="100" t="s">
        <v>180</v>
      </c>
      <c r="C1956" s="100">
        <v>120</v>
      </c>
      <c r="D1956" s="259">
        <f>D1957+D1959+D1958</f>
        <v>1645</v>
      </c>
      <c r="E1956" s="154"/>
      <c r="F1956" s="227"/>
      <c r="G1956" s="228"/>
      <c r="H1956" s="228"/>
      <c r="I1956" s="229"/>
      <c r="J1956" s="289"/>
      <c r="K1956" s="288"/>
      <c r="L1956" s="288"/>
      <c r="M1956" s="311"/>
      <c r="N1956" s="312"/>
      <c r="O1956" s="311"/>
      <c r="P1956" s="311"/>
      <c r="Q1956" s="311"/>
      <c r="R1956" s="311"/>
      <c r="S1956" s="311"/>
      <c r="T1956" s="311"/>
      <c r="U1956" s="311"/>
      <c r="V1956" s="311"/>
      <c r="W1956" s="311"/>
      <c r="X1956" s="311"/>
      <c r="Y1956" s="311"/>
      <c r="Z1956" s="311"/>
      <c r="AA1956" s="311"/>
      <c r="AB1956" s="311"/>
      <c r="AC1956" s="311"/>
      <c r="AD1956" s="311"/>
      <c r="AE1956" s="311"/>
      <c r="AF1956" s="311"/>
      <c r="AG1956" s="311"/>
      <c r="AH1956" s="311"/>
      <c r="AI1956" s="311"/>
      <c r="AJ1956" s="311"/>
    </row>
    <row r="1957" spans="1:16375" s="36" customFormat="1" ht="15.75" x14ac:dyDescent="0.25">
      <c r="A1957" s="220" t="s">
        <v>263</v>
      </c>
      <c r="B1957" s="100" t="s">
        <v>180</v>
      </c>
      <c r="C1957" s="100" t="s">
        <v>75</v>
      </c>
      <c r="D1957" s="259">
        <v>1244</v>
      </c>
      <c r="E1957" s="154"/>
      <c r="F1957" s="227"/>
      <c r="G1957" s="228"/>
      <c r="H1957" s="228"/>
      <c r="I1957" s="229"/>
      <c r="J1957" s="289"/>
      <c r="K1957" s="288"/>
      <c r="L1957" s="288"/>
      <c r="M1957" s="311"/>
      <c r="N1957" s="312"/>
      <c r="O1957" s="311"/>
      <c r="P1957" s="311"/>
      <c r="Q1957" s="311"/>
      <c r="R1957" s="311"/>
      <c r="S1957" s="311"/>
      <c r="T1957" s="311"/>
      <c r="U1957" s="311"/>
      <c r="V1957" s="311"/>
      <c r="W1957" s="311"/>
      <c r="X1957" s="311"/>
      <c r="Y1957" s="311"/>
      <c r="Z1957" s="311"/>
      <c r="AA1957" s="311"/>
      <c r="AB1957" s="311"/>
      <c r="AC1957" s="311"/>
      <c r="AD1957" s="311"/>
      <c r="AE1957" s="311"/>
      <c r="AF1957" s="311"/>
      <c r="AG1957" s="311"/>
      <c r="AH1957" s="311"/>
      <c r="AI1957" s="311"/>
      <c r="AJ1957" s="311"/>
    </row>
    <row r="1958" spans="1:16375" s="36" customFormat="1" ht="31.5" x14ac:dyDescent="0.2">
      <c r="A1958" s="33" t="s">
        <v>76</v>
      </c>
      <c r="B1958" s="100" t="s">
        <v>180</v>
      </c>
      <c r="C1958" s="100" t="s">
        <v>77</v>
      </c>
      <c r="D1958" s="259">
        <v>25</v>
      </c>
      <c r="E1958" s="154"/>
      <c r="F1958" s="227"/>
      <c r="G1958" s="228"/>
      <c r="H1958" s="228"/>
      <c r="I1958" s="229"/>
      <c r="J1958" s="289"/>
      <c r="K1958" s="288"/>
      <c r="L1958" s="288"/>
      <c r="M1958" s="311"/>
      <c r="N1958" s="312"/>
      <c r="O1958" s="311"/>
      <c r="P1958" s="311"/>
      <c r="Q1958" s="311"/>
      <c r="R1958" s="311"/>
      <c r="S1958" s="311"/>
      <c r="T1958" s="311"/>
      <c r="U1958" s="311"/>
      <c r="V1958" s="311"/>
      <c r="W1958" s="311"/>
      <c r="X1958" s="311"/>
      <c r="Y1958" s="311"/>
      <c r="Z1958" s="311"/>
      <c r="AA1958" s="311"/>
      <c r="AB1958" s="311"/>
      <c r="AC1958" s="311"/>
      <c r="AD1958" s="311"/>
      <c r="AE1958" s="311"/>
      <c r="AF1958" s="311"/>
      <c r="AG1958" s="311"/>
      <c r="AH1958" s="311"/>
      <c r="AI1958" s="311"/>
      <c r="AJ1958" s="311"/>
    </row>
    <row r="1959" spans="1:16375" s="36" customFormat="1" ht="47.25" x14ac:dyDescent="0.25">
      <c r="A1959" s="220" t="s">
        <v>160</v>
      </c>
      <c r="B1959" s="100" t="s">
        <v>180</v>
      </c>
      <c r="C1959" s="100" t="s">
        <v>159</v>
      </c>
      <c r="D1959" s="259">
        <v>376</v>
      </c>
      <c r="E1959" s="154"/>
      <c r="F1959" s="227"/>
      <c r="G1959" s="228"/>
      <c r="H1959" s="228"/>
      <c r="I1959" s="229"/>
      <c r="J1959" s="289"/>
      <c r="K1959" s="288"/>
      <c r="L1959" s="288"/>
      <c r="M1959" s="311"/>
      <c r="N1959" s="312"/>
      <c r="O1959" s="311"/>
      <c r="P1959" s="311"/>
      <c r="Q1959" s="311"/>
      <c r="R1959" s="311"/>
      <c r="S1959" s="311"/>
      <c r="T1959" s="311"/>
      <c r="U1959" s="311"/>
      <c r="V1959" s="311"/>
      <c r="W1959" s="311"/>
      <c r="X1959" s="311"/>
      <c r="Y1959" s="311"/>
      <c r="Z1959" s="311"/>
      <c r="AA1959" s="311"/>
      <c r="AB1959" s="311"/>
      <c r="AC1959" s="311"/>
      <c r="AD1959" s="311"/>
      <c r="AE1959" s="311"/>
      <c r="AF1959" s="311"/>
      <c r="AG1959" s="311"/>
      <c r="AH1959" s="311"/>
      <c r="AI1959" s="311"/>
      <c r="AJ1959" s="311"/>
    </row>
    <row r="1960" spans="1:16375" s="36" customFormat="1" ht="15.75" x14ac:dyDescent="0.2">
      <c r="A1960" s="59" t="s">
        <v>790</v>
      </c>
      <c r="B1960" s="101" t="s">
        <v>181</v>
      </c>
      <c r="C1960" s="97"/>
      <c r="D1960" s="256">
        <f t="shared" ref="D1960:D1961" si="198">D1961</f>
        <v>2265</v>
      </c>
      <c r="E1960" s="153"/>
      <c r="F1960" s="227"/>
      <c r="G1960" s="228"/>
      <c r="H1960" s="228"/>
      <c r="I1960" s="229"/>
      <c r="J1960" s="289"/>
      <c r="K1960" s="288"/>
      <c r="L1960" s="288"/>
      <c r="M1960" s="311"/>
      <c r="N1960" s="312"/>
      <c r="O1960" s="311"/>
      <c r="P1960" s="311"/>
      <c r="Q1960" s="311"/>
      <c r="R1960" s="311"/>
      <c r="S1960" s="311"/>
      <c r="T1960" s="311"/>
      <c r="U1960" s="311"/>
      <c r="V1960" s="311"/>
      <c r="W1960" s="311"/>
      <c r="X1960" s="311"/>
      <c r="Y1960" s="311"/>
      <c r="Z1960" s="311"/>
      <c r="AA1960" s="311"/>
      <c r="AB1960" s="311"/>
      <c r="AC1960" s="311"/>
      <c r="AD1960" s="311"/>
      <c r="AE1960" s="311"/>
      <c r="AF1960" s="311"/>
      <c r="AG1960" s="311"/>
      <c r="AH1960" s="311"/>
      <c r="AI1960" s="311"/>
      <c r="AJ1960" s="311"/>
    </row>
    <row r="1961" spans="1:16375" s="36" customFormat="1" ht="47.25" x14ac:dyDescent="0.2">
      <c r="A1961" s="33" t="s">
        <v>38</v>
      </c>
      <c r="B1961" s="100" t="s">
        <v>181</v>
      </c>
      <c r="C1961" s="100">
        <v>100</v>
      </c>
      <c r="D1961" s="259">
        <f t="shared" si="198"/>
        <v>2265</v>
      </c>
      <c r="E1961" s="154"/>
      <c r="F1961" s="227"/>
      <c r="G1961" s="228"/>
      <c r="H1961" s="228"/>
      <c r="I1961" s="229"/>
      <c r="J1961" s="289"/>
      <c r="K1961" s="288"/>
      <c r="L1961" s="288"/>
      <c r="M1961" s="311"/>
      <c r="N1961" s="312"/>
      <c r="O1961" s="311"/>
      <c r="P1961" s="311"/>
      <c r="Q1961" s="311"/>
      <c r="R1961" s="311"/>
      <c r="S1961" s="311"/>
      <c r="T1961" s="311"/>
      <c r="U1961" s="311"/>
      <c r="V1961" s="311"/>
      <c r="W1961" s="311"/>
      <c r="X1961" s="311"/>
      <c r="Y1961" s="311"/>
      <c r="Z1961" s="311"/>
      <c r="AA1961" s="311"/>
      <c r="AB1961" s="311"/>
      <c r="AC1961" s="311"/>
      <c r="AD1961" s="311"/>
      <c r="AE1961" s="311"/>
      <c r="AF1961" s="311"/>
      <c r="AG1961" s="311"/>
      <c r="AH1961" s="311"/>
      <c r="AI1961" s="311"/>
      <c r="AJ1961" s="311"/>
    </row>
    <row r="1962" spans="1:16375" s="36" customFormat="1" ht="15.75" x14ac:dyDescent="0.2">
      <c r="A1962" s="33" t="s">
        <v>8</v>
      </c>
      <c r="B1962" s="100" t="s">
        <v>181</v>
      </c>
      <c r="C1962" s="100">
        <v>120</v>
      </c>
      <c r="D1962" s="259">
        <f>D1963+D1964</f>
        <v>2265</v>
      </c>
      <c r="E1962" s="154"/>
      <c r="F1962" s="227"/>
      <c r="G1962" s="228"/>
      <c r="H1962" s="228"/>
      <c r="I1962" s="229"/>
      <c r="J1962" s="289"/>
      <c r="K1962" s="288"/>
      <c r="L1962" s="288"/>
      <c r="M1962" s="311"/>
      <c r="N1962" s="312"/>
      <c r="O1962" s="311"/>
      <c r="P1962" s="311"/>
      <c r="Q1962" s="311"/>
      <c r="R1962" s="311"/>
      <c r="S1962" s="311"/>
      <c r="T1962" s="311"/>
      <c r="U1962" s="311"/>
      <c r="V1962" s="311"/>
      <c r="W1962" s="311"/>
      <c r="X1962" s="311"/>
      <c r="Y1962" s="311"/>
      <c r="Z1962" s="311"/>
      <c r="AA1962" s="311"/>
      <c r="AB1962" s="311"/>
      <c r="AC1962" s="311"/>
      <c r="AD1962" s="311"/>
      <c r="AE1962" s="311"/>
      <c r="AF1962" s="311"/>
      <c r="AG1962" s="311"/>
      <c r="AH1962" s="311"/>
      <c r="AI1962" s="311"/>
      <c r="AJ1962" s="311"/>
    </row>
    <row r="1963" spans="1:16375" s="36" customFormat="1" ht="15.75" x14ac:dyDescent="0.25">
      <c r="A1963" s="220" t="s">
        <v>263</v>
      </c>
      <c r="B1963" s="100" t="s">
        <v>181</v>
      </c>
      <c r="C1963" s="100" t="s">
        <v>75</v>
      </c>
      <c r="D1963" s="259">
        <v>1739</v>
      </c>
      <c r="E1963" s="154"/>
      <c r="F1963" s="227"/>
      <c r="G1963" s="228"/>
      <c r="H1963" s="228"/>
      <c r="I1963" s="229"/>
      <c r="J1963" s="289"/>
      <c r="K1963" s="288"/>
      <c r="L1963" s="288"/>
      <c r="M1963" s="311"/>
      <c r="N1963" s="312"/>
      <c r="O1963" s="311"/>
      <c r="P1963" s="311"/>
      <c r="Q1963" s="311"/>
      <c r="R1963" s="311"/>
      <c r="S1963" s="311"/>
      <c r="T1963" s="311"/>
      <c r="U1963" s="311"/>
      <c r="V1963" s="311"/>
      <c r="W1963" s="311"/>
      <c r="X1963" s="311"/>
      <c r="Y1963" s="311"/>
      <c r="Z1963" s="311"/>
      <c r="AA1963" s="311"/>
      <c r="AB1963" s="311"/>
      <c r="AC1963" s="311"/>
      <c r="AD1963" s="311"/>
      <c r="AE1963" s="311"/>
      <c r="AF1963" s="311"/>
      <c r="AG1963" s="311"/>
      <c r="AH1963" s="311"/>
      <c r="AI1963" s="311"/>
      <c r="AJ1963" s="311"/>
    </row>
    <row r="1964" spans="1:16375" s="36" customFormat="1" ht="47.25" x14ac:dyDescent="0.25">
      <c r="A1964" s="220" t="s">
        <v>160</v>
      </c>
      <c r="B1964" s="100" t="s">
        <v>181</v>
      </c>
      <c r="C1964" s="100" t="s">
        <v>159</v>
      </c>
      <c r="D1964" s="259">
        <v>526</v>
      </c>
      <c r="E1964" s="154"/>
      <c r="F1964" s="227"/>
      <c r="G1964" s="228"/>
      <c r="H1964" s="228"/>
      <c r="I1964" s="229"/>
      <c r="J1964" s="289"/>
      <c r="K1964" s="288"/>
      <c r="L1964" s="288"/>
      <c r="M1964" s="311"/>
      <c r="N1964" s="312"/>
      <c r="O1964" s="311"/>
      <c r="P1964" s="311"/>
      <c r="Q1964" s="311"/>
      <c r="R1964" s="311"/>
      <c r="S1964" s="311"/>
      <c r="T1964" s="311"/>
      <c r="U1964" s="311"/>
      <c r="V1964" s="311"/>
      <c r="W1964" s="311"/>
      <c r="X1964" s="311"/>
      <c r="Y1964" s="311"/>
      <c r="Z1964" s="311"/>
      <c r="AA1964" s="311"/>
      <c r="AB1964" s="311"/>
      <c r="AC1964" s="311"/>
      <c r="AD1964" s="311"/>
      <c r="AE1964" s="311"/>
      <c r="AF1964" s="311"/>
      <c r="AG1964" s="311"/>
      <c r="AH1964" s="311"/>
      <c r="AI1964" s="311"/>
      <c r="AJ1964" s="311"/>
    </row>
    <row r="1965" spans="1:16375" s="36" customFormat="1" ht="18.75" x14ac:dyDescent="0.3">
      <c r="A1965" s="48" t="s">
        <v>62</v>
      </c>
      <c r="B1965" s="120" t="s">
        <v>182</v>
      </c>
      <c r="C1965" s="118"/>
      <c r="D1965" s="285">
        <f>D1966+D1984+D1992+D1988</f>
        <v>57908.600000000006</v>
      </c>
      <c r="E1965" s="178"/>
      <c r="F1965" s="289"/>
      <c r="G1965" s="313"/>
      <c r="H1965" s="313"/>
      <c r="I1965" s="314"/>
      <c r="J1965" s="289"/>
      <c r="K1965" s="288"/>
      <c r="L1965" s="288"/>
      <c r="M1965" s="288"/>
      <c r="N1965" s="299"/>
      <c r="O1965" s="288"/>
      <c r="P1965" s="288"/>
      <c r="Q1965" s="288"/>
      <c r="R1965" s="288"/>
      <c r="S1965" s="288"/>
      <c r="T1965" s="288"/>
      <c r="U1965" s="288"/>
      <c r="V1965" s="288"/>
      <c r="W1965" s="288"/>
      <c r="X1965" s="288"/>
      <c r="Y1965" s="288"/>
      <c r="Z1965" s="288"/>
      <c r="AA1965" s="288"/>
      <c r="AB1965" s="288"/>
      <c r="AC1965" s="288"/>
      <c r="AD1965" s="288"/>
      <c r="AE1965" s="288"/>
      <c r="AF1965" s="288"/>
      <c r="AG1965" s="288"/>
      <c r="AH1965" s="288"/>
      <c r="AI1965" s="288"/>
      <c r="AJ1965" s="288"/>
      <c r="AK1965" s="1"/>
      <c r="AL1965" s="1"/>
      <c r="AM1965" s="1"/>
      <c r="AN1965" s="1"/>
      <c r="AO1965" s="1"/>
      <c r="AP1965" s="1"/>
      <c r="AQ1965" s="1"/>
      <c r="AR1965" s="1"/>
      <c r="AS1965" s="1"/>
      <c r="AT1965" s="1"/>
      <c r="AU1965" s="1"/>
      <c r="AV1965" s="1"/>
      <c r="AW1965" s="1"/>
      <c r="AX1965" s="1"/>
      <c r="AY1965" s="1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  <c r="BJ1965" s="1"/>
      <c r="BK1965" s="1"/>
      <c r="BL1965" s="1"/>
      <c r="BM1965" s="1"/>
      <c r="BN1965" s="1"/>
      <c r="BO1965" s="1"/>
      <c r="BP1965" s="1"/>
      <c r="BQ1965" s="1"/>
      <c r="BR1965" s="1"/>
      <c r="BS1965" s="1"/>
      <c r="BT1965" s="1"/>
      <c r="BU1965" s="1"/>
      <c r="BV1965" s="1"/>
      <c r="BW1965" s="1"/>
      <c r="BX1965" s="1"/>
      <c r="BY1965" s="1"/>
      <c r="BZ1965" s="1"/>
      <c r="CA1965" s="1"/>
      <c r="CB1965" s="1"/>
      <c r="CC1965" s="1"/>
      <c r="CD1965" s="1"/>
      <c r="CE1965" s="1"/>
      <c r="CF1965" s="1"/>
      <c r="CG1965" s="1"/>
      <c r="CH1965" s="1"/>
      <c r="CI1965" s="1"/>
      <c r="CJ1965" s="1"/>
      <c r="CK1965" s="1"/>
      <c r="CL1965" s="1"/>
      <c r="CM1965" s="1"/>
      <c r="CN1965" s="1"/>
      <c r="CO1965" s="1"/>
      <c r="CP1965" s="1"/>
      <c r="CQ1965" s="1"/>
      <c r="CR1965" s="1"/>
      <c r="CS1965" s="1"/>
      <c r="CT1965" s="1"/>
      <c r="CU1965" s="1"/>
      <c r="CV1965" s="1"/>
      <c r="CW1965" s="1"/>
      <c r="CX1965" s="1"/>
      <c r="CY1965" s="1"/>
      <c r="CZ1965" s="1"/>
      <c r="DA1965" s="1"/>
      <c r="DB1965" s="1"/>
      <c r="DC1965" s="1"/>
      <c r="DD1965" s="1"/>
      <c r="DE1965" s="1"/>
      <c r="DF1965" s="1"/>
      <c r="DG1965" s="1"/>
      <c r="DH1965" s="1"/>
      <c r="DI1965" s="1"/>
      <c r="DJ1965" s="1"/>
      <c r="DK1965" s="1"/>
      <c r="DL1965" s="1"/>
      <c r="DM1965" s="1"/>
      <c r="DN1965" s="1"/>
      <c r="DO1965" s="1"/>
      <c r="DP1965" s="1"/>
      <c r="DQ1965" s="1"/>
      <c r="DR1965" s="1"/>
      <c r="DS1965" s="1"/>
      <c r="DT1965" s="1"/>
      <c r="DU1965" s="1"/>
      <c r="DV1965" s="1"/>
      <c r="DW1965" s="1"/>
      <c r="DX1965" s="1"/>
      <c r="DY1965" s="1"/>
      <c r="DZ1965" s="1"/>
      <c r="EA1965" s="1"/>
      <c r="EB1965" s="1"/>
      <c r="EC1965" s="1"/>
      <c r="ED1965" s="1"/>
      <c r="EE1965" s="1"/>
      <c r="EF1965" s="1"/>
      <c r="EG1965" s="1"/>
      <c r="EH1965" s="1"/>
      <c r="EI1965" s="1"/>
      <c r="EJ1965" s="1"/>
      <c r="EK1965" s="1"/>
      <c r="EL1965" s="1"/>
      <c r="EM1965" s="1"/>
      <c r="EN1965" s="1"/>
      <c r="EO1965" s="1"/>
      <c r="EP1965" s="1"/>
      <c r="EQ1965" s="1"/>
      <c r="ER1965" s="1"/>
      <c r="ES1965" s="1"/>
      <c r="ET1965" s="1"/>
      <c r="EU1965" s="1"/>
      <c r="EV1965" s="1"/>
      <c r="EW1965" s="1"/>
      <c r="EX1965" s="1"/>
      <c r="EY1965" s="1"/>
      <c r="EZ1965" s="1"/>
      <c r="FA1965" s="1"/>
      <c r="FB1965" s="1"/>
      <c r="FC1965" s="1"/>
      <c r="FD1965" s="1"/>
      <c r="FE1965" s="1"/>
      <c r="FF1965" s="1"/>
      <c r="FG1965" s="1"/>
      <c r="FH1965" s="1"/>
      <c r="FI1965" s="1"/>
      <c r="FJ1965" s="1"/>
      <c r="FK1965" s="1"/>
      <c r="FL1965" s="1"/>
      <c r="FM1965" s="1"/>
      <c r="FN1965" s="1"/>
      <c r="FO1965" s="1"/>
      <c r="FP1965" s="1"/>
      <c r="FQ1965" s="1"/>
      <c r="FR1965" s="1"/>
      <c r="FS1965" s="1"/>
      <c r="FT1965" s="1"/>
      <c r="FU1965" s="1"/>
      <c r="FV1965" s="1"/>
      <c r="FW1965" s="1"/>
      <c r="FX1965" s="1"/>
      <c r="FY1965" s="1"/>
      <c r="FZ1965" s="1"/>
      <c r="GA1965" s="1"/>
      <c r="GB1965" s="1"/>
      <c r="GC1965" s="1"/>
      <c r="GD1965" s="1"/>
      <c r="GE1965" s="1"/>
      <c r="GF1965" s="1"/>
      <c r="GG1965" s="1"/>
      <c r="GH1965" s="1"/>
      <c r="GI1965" s="1"/>
      <c r="GJ1965" s="1"/>
      <c r="GK1965" s="1"/>
      <c r="GL1965" s="1"/>
      <c r="GM1965" s="1"/>
      <c r="GN1965" s="1"/>
      <c r="GO1965" s="1"/>
      <c r="GP1965" s="1"/>
      <c r="GQ1965" s="1"/>
      <c r="GR1965" s="1"/>
      <c r="GS1965" s="1"/>
      <c r="GT1965" s="1"/>
      <c r="GU1965" s="1"/>
      <c r="GV1965" s="1"/>
      <c r="GW1965" s="1"/>
      <c r="GX1965" s="1"/>
      <c r="GY1965" s="1"/>
      <c r="GZ1965" s="1"/>
      <c r="HA1965" s="1"/>
      <c r="HB1965" s="1"/>
      <c r="HC1965" s="1"/>
      <c r="HD1965" s="1"/>
      <c r="HE1965" s="1"/>
      <c r="HF1965" s="1"/>
      <c r="HG1965" s="1"/>
      <c r="HH1965" s="1"/>
      <c r="HI1965" s="1"/>
      <c r="HJ1965" s="1"/>
      <c r="HK1965" s="1"/>
      <c r="HL1965" s="1"/>
      <c r="HM1965" s="1"/>
      <c r="HN1965" s="1"/>
      <c r="HO1965" s="1"/>
      <c r="HP1965" s="1"/>
      <c r="HQ1965" s="1"/>
      <c r="HR1965" s="1"/>
      <c r="HS1965" s="1"/>
      <c r="HT1965" s="1"/>
      <c r="HU1965" s="1"/>
      <c r="HV1965" s="1"/>
      <c r="HW1965" s="1"/>
      <c r="HX1965" s="1"/>
      <c r="HY1965" s="1"/>
      <c r="HZ1965" s="1"/>
      <c r="IA1965" s="1"/>
      <c r="IB1965" s="1"/>
      <c r="IC1965" s="1"/>
      <c r="ID1965" s="1"/>
      <c r="IE1965" s="1"/>
      <c r="IF1965" s="1"/>
      <c r="IG1965" s="1"/>
      <c r="IH1965" s="1"/>
      <c r="II1965" s="1"/>
      <c r="IJ1965" s="1"/>
      <c r="IK1965" s="1"/>
      <c r="IL1965" s="1"/>
      <c r="IM1965" s="1"/>
      <c r="IN1965" s="1"/>
      <c r="IO1965" s="1"/>
      <c r="IP1965" s="1"/>
      <c r="IQ1965" s="1"/>
      <c r="IR1965" s="1"/>
      <c r="IS1965" s="1"/>
      <c r="IT1965" s="1"/>
      <c r="IU1965" s="1"/>
      <c r="IV1965" s="1"/>
      <c r="IW1965" s="1"/>
      <c r="IX1965" s="1"/>
      <c r="IY1965" s="1"/>
      <c r="IZ1965" s="1"/>
      <c r="JA1965" s="1"/>
      <c r="JB1965" s="1"/>
      <c r="JC1965" s="1"/>
      <c r="JD1965" s="1"/>
      <c r="JE1965" s="1"/>
      <c r="JF1965" s="1"/>
      <c r="JG1965" s="1"/>
      <c r="JH1965" s="1"/>
      <c r="JI1965" s="1"/>
      <c r="JJ1965" s="1"/>
      <c r="JK1965" s="1"/>
      <c r="JL1965" s="1"/>
      <c r="JM1965" s="1"/>
      <c r="JN1965" s="1"/>
      <c r="JO1965" s="1"/>
      <c r="JP1965" s="1"/>
      <c r="JQ1965" s="1"/>
      <c r="JR1965" s="1"/>
      <c r="JS1965" s="1"/>
      <c r="JT1965" s="1"/>
      <c r="JU1965" s="1"/>
      <c r="JV1965" s="1"/>
      <c r="JW1965" s="1"/>
      <c r="JX1965" s="1"/>
      <c r="JY1965" s="1"/>
      <c r="JZ1965" s="1"/>
      <c r="KA1965" s="1"/>
      <c r="KB1965" s="1"/>
      <c r="KC1965" s="1"/>
      <c r="KD1965" s="1"/>
      <c r="KE1965" s="1"/>
      <c r="KF1965" s="1"/>
      <c r="KG1965" s="1"/>
      <c r="KH1965" s="1"/>
      <c r="KI1965" s="1"/>
      <c r="KJ1965" s="1"/>
      <c r="KK1965" s="1"/>
      <c r="KL1965" s="1"/>
      <c r="KM1965" s="1"/>
      <c r="KN1965" s="1"/>
      <c r="KO1965" s="1"/>
      <c r="KP1965" s="1"/>
      <c r="KQ1965" s="1"/>
      <c r="KR1965" s="1"/>
      <c r="KS1965" s="1"/>
      <c r="KT1965" s="1"/>
      <c r="KU1965" s="1"/>
      <c r="KV1965" s="1"/>
      <c r="KW1965" s="1"/>
      <c r="KX1965" s="1"/>
      <c r="KY1965" s="1"/>
      <c r="KZ1965" s="1"/>
      <c r="LA1965" s="1"/>
      <c r="LB1965" s="1"/>
      <c r="LC1965" s="1"/>
      <c r="LD1965" s="1"/>
      <c r="LE1965" s="1"/>
      <c r="LF1965" s="1"/>
      <c r="LG1965" s="1"/>
      <c r="LH1965" s="1"/>
      <c r="LI1965" s="1"/>
      <c r="LJ1965" s="1"/>
      <c r="LK1965" s="1"/>
      <c r="LL1965" s="1"/>
      <c r="LM1965" s="1"/>
      <c r="LN1965" s="1"/>
      <c r="LO1965" s="1"/>
      <c r="LP1965" s="1"/>
      <c r="LQ1965" s="1"/>
      <c r="LR1965" s="1"/>
      <c r="LS1965" s="1"/>
      <c r="LT1965" s="1"/>
      <c r="LU1965" s="1"/>
      <c r="LV1965" s="1"/>
      <c r="LW1965" s="1"/>
      <c r="LX1965" s="1"/>
      <c r="LY1965" s="1"/>
      <c r="LZ1965" s="1"/>
      <c r="MA1965" s="1"/>
      <c r="MB1965" s="1"/>
      <c r="MC1965" s="1"/>
      <c r="MD1965" s="1"/>
      <c r="ME1965" s="1"/>
      <c r="MF1965" s="1"/>
      <c r="MG1965" s="1"/>
      <c r="MH1965" s="1"/>
      <c r="MI1965" s="1"/>
      <c r="MJ1965" s="1"/>
      <c r="MK1965" s="1"/>
      <c r="ML1965" s="1"/>
      <c r="MM1965" s="1"/>
      <c r="MN1965" s="1"/>
      <c r="MO1965" s="1"/>
      <c r="MP1965" s="1"/>
      <c r="MQ1965" s="1"/>
      <c r="MR1965" s="1"/>
      <c r="MS1965" s="1"/>
      <c r="MT1965" s="1"/>
      <c r="MU1965" s="1"/>
      <c r="MV1965" s="1"/>
      <c r="MW1965" s="1"/>
      <c r="MX1965" s="1"/>
      <c r="MY1965" s="1"/>
      <c r="MZ1965" s="1"/>
      <c r="NA1965" s="1"/>
      <c r="NB1965" s="1"/>
      <c r="NC1965" s="1"/>
      <c r="ND1965" s="1"/>
      <c r="NE1965" s="1"/>
      <c r="NF1965" s="1"/>
      <c r="NG1965" s="1"/>
      <c r="NH1965" s="1"/>
      <c r="NI1965" s="1"/>
      <c r="NJ1965" s="1"/>
      <c r="NK1965" s="1"/>
      <c r="NL1965" s="1"/>
      <c r="NM1965" s="1"/>
      <c r="NN1965" s="1"/>
      <c r="NO1965" s="1"/>
      <c r="NP1965" s="1"/>
      <c r="NQ1965" s="1"/>
      <c r="NR1965" s="1"/>
      <c r="NS1965" s="1"/>
      <c r="NT1965" s="1"/>
      <c r="NU1965" s="1"/>
      <c r="NV1965" s="1"/>
      <c r="NW1965" s="1"/>
      <c r="NX1965" s="1"/>
      <c r="NY1965" s="1"/>
      <c r="NZ1965" s="1"/>
      <c r="OA1965" s="1"/>
      <c r="OB1965" s="1"/>
      <c r="OC1965" s="1"/>
      <c r="OD1965" s="1"/>
      <c r="OE1965" s="1"/>
      <c r="OF1965" s="1"/>
      <c r="OG1965" s="1"/>
      <c r="OH1965" s="1"/>
      <c r="OI1965" s="1"/>
      <c r="OJ1965" s="1"/>
      <c r="OK1965" s="1"/>
      <c r="OL1965" s="1"/>
      <c r="OM1965" s="1"/>
      <c r="ON1965" s="1"/>
      <c r="OO1965" s="1"/>
      <c r="OP1965" s="1"/>
      <c r="OQ1965" s="1"/>
      <c r="OR1965" s="1"/>
      <c r="OS1965" s="1"/>
      <c r="OT1965" s="1"/>
      <c r="OU1965" s="1"/>
      <c r="OV1965" s="1"/>
      <c r="OW1965" s="1"/>
      <c r="OX1965" s="1"/>
      <c r="OY1965" s="1"/>
      <c r="OZ1965" s="1"/>
      <c r="PA1965" s="1"/>
      <c r="PB1965" s="1"/>
      <c r="PC1965" s="1"/>
      <c r="PD1965" s="1"/>
      <c r="PE1965" s="1"/>
      <c r="PF1965" s="1"/>
      <c r="PG1965" s="1"/>
      <c r="PH1965" s="1"/>
      <c r="PI1965" s="1"/>
      <c r="PJ1965" s="1"/>
      <c r="PK1965" s="1"/>
      <c r="PL1965" s="1"/>
      <c r="PM1965" s="1"/>
      <c r="PN1965" s="1"/>
      <c r="PO1965" s="1"/>
      <c r="PP1965" s="1"/>
      <c r="PQ1965" s="1"/>
      <c r="PR1965" s="1"/>
      <c r="PS1965" s="1"/>
      <c r="PT1965" s="1"/>
      <c r="PU1965" s="1"/>
      <c r="PV1965" s="1"/>
      <c r="PW1965" s="1"/>
      <c r="PX1965" s="1"/>
      <c r="PY1965" s="1"/>
      <c r="PZ1965" s="1"/>
      <c r="QA1965" s="1"/>
      <c r="QB1965" s="1"/>
      <c r="QC1965" s="1"/>
      <c r="QD1965" s="1"/>
      <c r="QE1965" s="1"/>
      <c r="QF1965" s="1"/>
      <c r="QG1965" s="1"/>
      <c r="QH1965" s="1"/>
      <c r="QI1965" s="1"/>
      <c r="QJ1965" s="1"/>
      <c r="QK1965" s="1"/>
      <c r="QL1965" s="1"/>
      <c r="QM1965" s="1"/>
      <c r="QN1965" s="1"/>
      <c r="QO1965" s="1"/>
      <c r="QP1965" s="1"/>
      <c r="QQ1965" s="1"/>
      <c r="QR1965" s="1"/>
      <c r="QS1965" s="1"/>
      <c r="QT1965" s="1"/>
      <c r="QU1965" s="1"/>
      <c r="QV1965" s="1"/>
      <c r="QW1965" s="1"/>
      <c r="QX1965" s="1"/>
      <c r="QY1965" s="1"/>
      <c r="QZ1965" s="1"/>
      <c r="RA1965" s="1"/>
      <c r="RB1965" s="1"/>
      <c r="RC1965" s="1"/>
      <c r="RD1965" s="1"/>
      <c r="RE1965" s="1"/>
      <c r="RF1965" s="1"/>
      <c r="RG1965" s="1"/>
      <c r="RH1965" s="1"/>
      <c r="RI1965" s="1"/>
      <c r="RJ1965" s="1"/>
      <c r="RK1965" s="1"/>
      <c r="RL1965" s="1"/>
      <c r="RM1965" s="1"/>
      <c r="RN1965" s="1"/>
      <c r="RO1965" s="1"/>
      <c r="RP1965" s="1"/>
      <c r="RQ1965" s="1"/>
      <c r="RR1965" s="1"/>
      <c r="RS1965" s="1"/>
      <c r="RT1965" s="1"/>
      <c r="RU1965" s="1"/>
      <c r="RV1965" s="1"/>
      <c r="RW1965" s="1"/>
      <c r="RX1965" s="1"/>
      <c r="RY1965" s="1"/>
      <c r="RZ1965" s="1"/>
      <c r="SA1965" s="1"/>
      <c r="SB1965" s="1"/>
      <c r="SC1965" s="1"/>
      <c r="SD1965" s="1"/>
      <c r="SE1965" s="1"/>
      <c r="SF1965" s="1"/>
      <c r="SG1965" s="1"/>
      <c r="SH1965" s="1"/>
      <c r="SI1965" s="1"/>
      <c r="SJ1965" s="1"/>
      <c r="SK1965" s="1"/>
      <c r="SL1965" s="1"/>
      <c r="SM1965" s="1"/>
      <c r="SN1965" s="1"/>
      <c r="SO1965" s="1"/>
      <c r="SP1965" s="1"/>
      <c r="SQ1965" s="1"/>
      <c r="SR1965" s="1"/>
      <c r="SS1965" s="1"/>
      <c r="ST1965" s="1"/>
      <c r="SU1965" s="1"/>
      <c r="SV1965" s="1"/>
      <c r="SW1965" s="1"/>
      <c r="SX1965" s="1"/>
      <c r="SY1965" s="1"/>
      <c r="SZ1965" s="1"/>
      <c r="TA1965" s="1"/>
      <c r="TB1965" s="1"/>
      <c r="TC1965" s="1"/>
      <c r="TD1965" s="1"/>
      <c r="TE1965" s="1"/>
      <c r="TF1965" s="1"/>
      <c r="TG1965" s="1"/>
      <c r="TH1965" s="1"/>
      <c r="TI1965" s="1"/>
      <c r="TJ1965" s="1"/>
      <c r="TK1965" s="1"/>
      <c r="TL1965" s="1"/>
      <c r="TM1965" s="1"/>
      <c r="TN1965" s="1"/>
      <c r="TO1965" s="1"/>
      <c r="TP1965" s="1"/>
      <c r="TQ1965" s="1"/>
      <c r="TR1965" s="1"/>
      <c r="TS1965" s="1"/>
      <c r="TT1965" s="1"/>
      <c r="TU1965" s="1"/>
      <c r="TV1965" s="1"/>
      <c r="TW1965" s="1"/>
      <c r="TX1965" s="1"/>
      <c r="TY1965" s="1"/>
      <c r="TZ1965" s="1"/>
      <c r="UA1965" s="1"/>
      <c r="UB1965" s="1"/>
      <c r="UC1965" s="1"/>
      <c r="UD1965" s="1"/>
      <c r="UE1965" s="1"/>
      <c r="UF1965" s="1"/>
      <c r="UG1965" s="1"/>
      <c r="UH1965" s="1"/>
      <c r="UI1965" s="1"/>
      <c r="UJ1965" s="1"/>
      <c r="UK1965" s="1"/>
      <c r="UL1965" s="1"/>
      <c r="UM1965" s="1"/>
      <c r="UN1965" s="1"/>
      <c r="UO1965" s="1"/>
      <c r="UP1965" s="1"/>
      <c r="UQ1965" s="1"/>
      <c r="UR1965" s="1"/>
      <c r="US1965" s="1"/>
      <c r="UT1965" s="1"/>
      <c r="UU1965" s="1"/>
      <c r="UV1965" s="1"/>
      <c r="UW1965" s="1"/>
      <c r="UX1965" s="1"/>
      <c r="UY1965" s="1"/>
      <c r="UZ1965" s="1"/>
      <c r="VA1965" s="1"/>
      <c r="VB1965" s="1"/>
      <c r="VC1965" s="1"/>
      <c r="VD1965" s="1"/>
      <c r="VE1965" s="1"/>
      <c r="VF1965" s="1"/>
      <c r="VG1965" s="1"/>
      <c r="VH1965" s="1"/>
      <c r="VI1965" s="1"/>
      <c r="VJ1965" s="1"/>
      <c r="VK1965" s="1"/>
      <c r="VL1965" s="1"/>
      <c r="VM1965" s="1"/>
      <c r="VN1965" s="1"/>
      <c r="VO1965" s="1"/>
      <c r="VP1965" s="1"/>
      <c r="VQ1965" s="1"/>
      <c r="VR1965" s="1"/>
      <c r="VS1965" s="1"/>
      <c r="VT1965" s="1"/>
      <c r="VU1965" s="1"/>
      <c r="VV1965" s="1"/>
      <c r="VW1965" s="1"/>
      <c r="VX1965" s="1"/>
      <c r="VY1965" s="1"/>
      <c r="VZ1965" s="1"/>
      <c r="WA1965" s="1"/>
      <c r="WB1965" s="1"/>
      <c r="WC1965" s="1"/>
      <c r="WD1965" s="1"/>
      <c r="WE1965" s="1"/>
      <c r="WF1965" s="1"/>
      <c r="WG1965" s="1"/>
      <c r="WH1965" s="1"/>
      <c r="WI1965" s="1"/>
      <c r="WJ1965" s="1"/>
      <c r="WK1965" s="1"/>
      <c r="WL1965" s="1"/>
      <c r="WM1965" s="1"/>
      <c r="WN1965" s="1"/>
      <c r="WO1965" s="1"/>
      <c r="WP1965" s="1"/>
      <c r="WQ1965" s="1"/>
      <c r="WR1965" s="1"/>
      <c r="WS1965" s="1"/>
      <c r="WT1965" s="1"/>
      <c r="WU1965" s="1"/>
      <c r="WV1965" s="1"/>
      <c r="WW1965" s="1"/>
      <c r="WX1965" s="1"/>
      <c r="WY1965" s="1"/>
      <c r="WZ1965" s="1"/>
      <c r="XA1965" s="1"/>
      <c r="XB1965" s="1"/>
      <c r="XC1965" s="1"/>
      <c r="XD1965" s="1"/>
      <c r="XE1965" s="1"/>
      <c r="XF1965" s="1"/>
      <c r="XG1965" s="1"/>
      <c r="XH1965" s="1"/>
      <c r="XI1965" s="1"/>
      <c r="XJ1965" s="1"/>
      <c r="XK1965" s="1"/>
      <c r="XL1965" s="1"/>
      <c r="XM1965" s="1"/>
      <c r="XN1965" s="1"/>
      <c r="XO1965" s="1"/>
      <c r="XP1965" s="1"/>
      <c r="XQ1965" s="1"/>
      <c r="XR1965" s="1"/>
      <c r="XS1965" s="1"/>
      <c r="XT1965" s="1"/>
      <c r="XU1965" s="1"/>
      <c r="XV1965" s="1"/>
      <c r="XW1965" s="1"/>
      <c r="XX1965" s="1"/>
      <c r="XY1965" s="1"/>
      <c r="XZ1965" s="1"/>
      <c r="YA1965" s="1"/>
      <c r="YB1965" s="1"/>
      <c r="YC1965" s="1"/>
      <c r="YD1965" s="1"/>
      <c r="YE1965" s="1"/>
      <c r="YF1965" s="1"/>
      <c r="YG1965" s="1"/>
      <c r="YH1965" s="1"/>
      <c r="YI1965" s="1"/>
      <c r="YJ1965" s="1"/>
      <c r="YK1965" s="1"/>
      <c r="YL1965" s="1"/>
      <c r="YM1965" s="1"/>
      <c r="YN1965" s="1"/>
      <c r="YO1965" s="1"/>
      <c r="YP1965" s="1"/>
      <c r="YQ1965" s="1"/>
      <c r="YR1965" s="1"/>
      <c r="YS1965" s="1"/>
      <c r="YT1965" s="1"/>
      <c r="YU1965" s="1"/>
      <c r="YV1965" s="1"/>
      <c r="YW1965" s="1"/>
      <c r="YX1965" s="1"/>
      <c r="YY1965" s="1"/>
      <c r="YZ1965" s="1"/>
      <c r="ZA1965" s="1"/>
      <c r="ZB1965" s="1"/>
      <c r="ZC1965" s="1"/>
      <c r="ZD1965" s="1"/>
      <c r="ZE1965" s="1"/>
      <c r="ZF1965" s="1"/>
      <c r="ZG1965" s="1"/>
      <c r="ZH1965" s="1"/>
      <c r="ZI1965" s="1"/>
      <c r="ZJ1965" s="1"/>
      <c r="ZK1965" s="1"/>
      <c r="ZL1965" s="1"/>
      <c r="ZM1965" s="1"/>
      <c r="ZN1965" s="1"/>
      <c r="ZO1965" s="1"/>
      <c r="ZP1965" s="1"/>
      <c r="ZQ1965" s="1"/>
      <c r="ZR1965" s="1"/>
      <c r="ZS1965" s="1"/>
      <c r="ZT1965" s="1"/>
      <c r="ZU1965" s="1"/>
      <c r="ZV1965" s="1"/>
      <c r="ZW1965" s="1"/>
      <c r="ZX1965" s="1"/>
      <c r="ZY1965" s="1"/>
      <c r="ZZ1965" s="1"/>
      <c r="AAA1965" s="1"/>
      <c r="AAB1965" s="1"/>
      <c r="AAC1965" s="1"/>
      <c r="AAD1965" s="1"/>
      <c r="AAE1965" s="1"/>
      <c r="AAF1965" s="1"/>
      <c r="AAG1965" s="1"/>
      <c r="AAH1965" s="1"/>
      <c r="AAI1965" s="1"/>
      <c r="AAJ1965" s="1"/>
      <c r="AAK1965" s="1"/>
      <c r="AAL1965" s="1"/>
      <c r="AAM1965" s="1"/>
      <c r="AAN1965" s="1"/>
      <c r="AAO1965" s="1"/>
      <c r="AAP1965" s="1"/>
      <c r="AAQ1965" s="1"/>
      <c r="AAR1965" s="1"/>
      <c r="AAS1965" s="1"/>
      <c r="AAT1965" s="1"/>
      <c r="AAU1965" s="1"/>
      <c r="AAV1965" s="1"/>
      <c r="AAW1965" s="1"/>
      <c r="AAX1965" s="1"/>
      <c r="AAY1965" s="1"/>
      <c r="AAZ1965" s="1"/>
      <c r="ABA1965" s="1"/>
      <c r="ABB1965" s="1"/>
      <c r="ABC1965" s="1"/>
      <c r="ABD1965" s="1"/>
      <c r="ABE1965" s="1"/>
      <c r="ABF1965" s="1"/>
      <c r="ABG1965" s="1"/>
      <c r="ABH1965" s="1"/>
      <c r="ABI1965" s="1"/>
      <c r="ABJ1965" s="1"/>
      <c r="ABK1965" s="1"/>
      <c r="ABL1965" s="1"/>
      <c r="ABM1965" s="1"/>
      <c r="ABN1965" s="1"/>
      <c r="ABO1965" s="1"/>
      <c r="ABP1965" s="1"/>
      <c r="ABQ1965" s="1"/>
      <c r="ABR1965" s="1"/>
      <c r="ABS1965" s="1"/>
      <c r="ABT1965" s="1"/>
      <c r="ABU1965" s="1"/>
      <c r="ABV1965" s="1"/>
      <c r="ABW1965" s="1"/>
      <c r="ABX1965" s="1"/>
      <c r="ABY1965" s="1"/>
      <c r="ABZ1965" s="1"/>
      <c r="ACA1965" s="1"/>
      <c r="ACB1965" s="1"/>
      <c r="ACC1965" s="1"/>
      <c r="ACD1965" s="1"/>
      <c r="ACE1965" s="1"/>
      <c r="ACF1965" s="1"/>
      <c r="ACG1965" s="1"/>
      <c r="ACH1965" s="1"/>
      <c r="ACI1965" s="1"/>
      <c r="ACJ1965" s="1"/>
      <c r="ACK1965" s="1"/>
      <c r="ACL1965" s="1"/>
      <c r="ACM1965" s="1"/>
      <c r="ACN1965" s="1"/>
      <c r="ACO1965" s="1"/>
      <c r="ACP1965" s="1"/>
      <c r="ACQ1965" s="1"/>
      <c r="ACR1965" s="1"/>
      <c r="ACS1965" s="1"/>
      <c r="ACT1965" s="1"/>
      <c r="ACU1965" s="1"/>
      <c r="ACV1965" s="1"/>
      <c r="ACW1965" s="1"/>
      <c r="ACX1965" s="1"/>
      <c r="ACY1965" s="1"/>
      <c r="ACZ1965" s="1"/>
      <c r="ADA1965" s="1"/>
      <c r="ADB1965" s="1"/>
      <c r="ADC1965" s="1"/>
      <c r="ADD1965" s="1"/>
      <c r="ADE1965" s="1"/>
      <c r="ADF1965" s="1"/>
      <c r="ADG1965" s="1"/>
      <c r="ADH1965" s="1"/>
      <c r="ADI1965" s="1"/>
      <c r="ADJ1965" s="1"/>
      <c r="ADK1965" s="1"/>
      <c r="ADL1965" s="1"/>
      <c r="ADM1965" s="1"/>
      <c r="ADN1965" s="1"/>
      <c r="ADO1965" s="1"/>
      <c r="ADP1965" s="1"/>
      <c r="ADQ1965" s="1"/>
      <c r="ADR1965" s="1"/>
      <c r="ADS1965" s="1"/>
      <c r="ADT1965" s="1"/>
      <c r="ADU1965" s="1"/>
      <c r="ADV1965" s="1"/>
      <c r="ADW1965" s="1"/>
      <c r="ADX1965" s="1"/>
      <c r="ADY1965" s="1"/>
      <c r="ADZ1965" s="1"/>
      <c r="AEA1965" s="1"/>
      <c r="AEB1965" s="1"/>
      <c r="AEC1965" s="1"/>
      <c r="AED1965" s="1"/>
      <c r="AEE1965" s="1"/>
      <c r="AEF1965" s="1"/>
      <c r="AEG1965" s="1"/>
      <c r="AEH1965" s="1"/>
      <c r="AEI1965" s="1"/>
      <c r="AEJ1965" s="1"/>
      <c r="AEK1965" s="1"/>
      <c r="AEL1965" s="1"/>
      <c r="AEM1965" s="1"/>
      <c r="AEN1965" s="1"/>
      <c r="AEO1965" s="1"/>
      <c r="AEP1965" s="1"/>
      <c r="AEQ1965" s="1"/>
      <c r="AER1965" s="1"/>
      <c r="AES1965" s="1"/>
      <c r="AET1965" s="1"/>
      <c r="AEU1965" s="1"/>
      <c r="AEV1965" s="1"/>
      <c r="AEW1965" s="1"/>
      <c r="AEX1965" s="1"/>
      <c r="AEY1965" s="1"/>
      <c r="AEZ1965" s="1"/>
      <c r="AFA1965" s="1"/>
      <c r="AFB1965" s="1"/>
      <c r="AFC1965" s="1"/>
      <c r="AFD1965" s="1"/>
      <c r="AFE1965" s="1"/>
      <c r="AFF1965" s="1"/>
      <c r="AFG1965" s="1"/>
      <c r="AFH1965" s="1"/>
      <c r="AFI1965" s="1"/>
      <c r="AFJ1965" s="1"/>
      <c r="AFK1965" s="1"/>
      <c r="AFL1965" s="1"/>
      <c r="AFM1965" s="1"/>
      <c r="AFN1965" s="1"/>
      <c r="AFO1965" s="1"/>
      <c r="AFP1965" s="1"/>
      <c r="AFQ1965" s="1"/>
      <c r="AFR1965" s="1"/>
      <c r="AFS1965" s="1"/>
      <c r="AFT1965" s="1"/>
      <c r="AFU1965" s="1"/>
      <c r="AFV1965" s="1"/>
      <c r="AFW1965" s="1"/>
      <c r="AFX1965" s="1"/>
      <c r="AFY1965" s="1"/>
      <c r="AFZ1965" s="1"/>
      <c r="AGA1965" s="1"/>
      <c r="AGB1965" s="1"/>
      <c r="AGC1965" s="1"/>
      <c r="AGD1965" s="1"/>
      <c r="AGE1965" s="1"/>
      <c r="AGF1965" s="1"/>
      <c r="AGG1965" s="1"/>
      <c r="AGH1965" s="1"/>
      <c r="AGI1965" s="1"/>
      <c r="AGJ1965" s="1"/>
      <c r="AGK1965" s="1"/>
      <c r="AGL1965" s="1"/>
      <c r="AGM1965" s="1"/>
      <c r="AGN1965" s="1"/>
      <c r="AGO1965" s="1"/>
      <c r="AGP1965" s="1"/>
      <c r="AGQ1965" s="1"/>
      <c r="AGR1965" s="1"/>
      <c r="AGS1965" s="1"/>
      <c r="AGT1965" s="1"/>
      <c r="AGU1965" s="1"/>
      <c r="AGV1965" s="1"/>
      <c r="AGW1965" s="1"/>
      <c r="AGX1965" s="1"/>
      <c r="AGY1965" s="1"/>
      <c r="AGZ1965" s="1"/>
      <c r="AHA1965" s="1"/>
      <c r="AHB1965" s="1"/>
      <c r="AHC1965" s="1"/>
      <c r="AHD1965" s="1"/>
      <c r="AHE1965" s="1"/>
      <c r="AHF1965" s="1"/>
      <c r="AHG1965" s="1"/>
      <c r="AHH1965" s="1"/>
      <c r="AHI1965" s="1"/>
      <c r="AHJ1965" s="1"/>
      <c r="AHK1965" s="1"/>
      <c r="AHL1965" s="1"/>
      <c r="AHM1965" s="1"/>
      <c r="AHN1965" s="1"/>
      <c r="AHO1965" s="1"/>
      <c r="AHP1965" s="1"/>
      <c r="AHQ1965" s="1"/>
      <c r="AHR1965" s="1"/>
      <c r="AHS1965" s="1"/>
      <c r="AHT1965" s="1"/>
      <c r="AHU1965" s="1"/>
      <c r="AHV1965" s="1"/>
      <c r="AHW1965" s="1"/>
      <c r="AHX1965" s="1"/>
      <c r="AHY1965" s="1"/>
      <c r="AHZ1965" s="1"/>
      <c r="AIA1965" s="1"/>
      <c r="AIB1965" s="1"/>
      <c r="AIC1965" s="1"/>
      <c r="AID1965" s="1"/>
      <c r="AIE1965" s="1"/>
      <c r="AIF1965" s="1"/>
      <c r="AIG1965" s="1"/>
      <c r="AIH1965" s="1"/>
      <c r="AII1965" s="1"/>
      <c r="AIJ1965" s="1"/>
      <c r="AIK1965" s="1"/>
      <c r="AIL1965" s="1"/>
      <c r="AIM1965" s="1"/>
      <c r="AIN1965" s="1"/>
      <c r="AIO1965" s="1"/>
      <c r="AIP1965" s="1"/>
      <c r="AIQ1965" s="1"/>
      <c r="AIR1965" s="1"/>
      <c r="AIS1965" s="1"/>
      <c r="AIT1965" s="1"/>
      <c r="AIU1965" s="1"/>
      <c r="AIV1965" s="1"/>
      <c r="AIW1965" s="1"/>
      <c r="AIX1965" s="1"/>
      <c r="AIY1965" s="1"/>
      <c r="AIZ1965" s="1"/>
      <c r="AJA1965" s="1"/>
      <c r="AJB1965" s="1"/>
      <c r="AJC1965" s="1"/>
      <c r="AJD1965" s="1"/>
      <c r="AJE1965" s="1"/>
      <c r="AJF1965" s="1"/>
      <c r="AJG1965" s="1"/>
      <c r="AJH1965" s="1"/>
      <c r="AJI1965" s="1"/>
      <c r="AJJ1965" s="1"/>
      <c r="AJK1965" s="1"/>
      <c r="AJL1965" s="1"/>
      <c r="AJM1965" s="1"/>
      <c r="AJN1965" s="1"/>
      <c r="AJO1965" s="1"/>
      <c r="AJP1965" s="1"/>
      <c r="AJQ1965" s="1"/>
      <c r="AJR1965" s="1"/>
      <c r="AJS1965" s="1"/>
      <c r="AJT1965" s="1"/>
      <c r="AJU1965" s="1"/>
      <c r="AJV1965" s="1"/>
      <c r="AJW1965" s="1"/>
      <c r="AJX1965" s="1"/>
      <c r="AJY1965" s="1"/>
      <c r="AJZ1965" s="1"/>
      <c r="AKA1965" s="1"/>
      <c r="AKB1965" s="1"/>
      <c r="AKC1965" s="1"/>
      <c r="AKD1965" s="1"/>
      <c r="AKE1965" s="1"/>
      <c r="AKF1965" s="1"/>
      <c r="AKG1965" s="1"/>
      <c r="AKH1965" s="1"/>
      <c r="AKI1965" s="1"/>
      <c r="AKJ1965" s="1"/>
      <c r="AKK1965" s="1"/>
      <c r="AKL1965" s="1"/>
      <c r="AKM1965" s="1"/>
      <c r="AKN1965" s="1"/>
      <c r="AKO1965" s="1"/>
      <c r="AKP1965" s="1"/>
      <c r="AKQ1965" s="1"/>
      <c r="AKR1965" s="1"/>
      <c r="AKS1965" s="1"/>
      <c r="AKT1965" s="1"/>
      <c r="AKU1965" s="1"/>
      <c r="AKV1965" s="1"/>
      <c r="AKW1965" s="1"/>
      <c r="AKX1965" s="1"/>
      <c r="AKY1965" s="1"/>
      <c r="AKZ1965" s="1"/>
      <c r="ALA1965" s="1"/>
      <c r="ALB1965" s="1"/>
      <c r="ALC1965" s="1"/>
      <c r="ALD1965" s="1"/>
      <c r="ALE1965" s="1"/>
      <c r="ALF1965" s="1"/>
      <c r="ALG1965" s="1"/>
      <c r="ALH1965" s="1"/>
      <c r="ALI1965" s="1"/>
      <c r="ALJ1965" s="1"/>
      <c r="ALK1965" s="1"/>
      <c r="ALL1965" s="1"/>
      <c r="ALM1965" s="1"/>
      <c r="ALN1965" s="1"/>
      <c r="ALO1965" s="1"/>
      <c r="ALP1965" s="1"/>
      <c r="ALQ1965" s="1"/>
      <c r="ALR1965" s="1"/>
      <c r="ALS1965" s="1"/>
      <c r="ALT1965" s="1"/>
      <c r="ALU1965" s="1"/>
      <c r="ALV1965" s="1"/>
      <c r="ALW1965" s="1"/>
      <c r="ALX1965" s="1"/>
      <c r="ALY1965" s="1"/>
      <c r="ALZ1965" s="1"/>
      <c r="AMA1965" s="1"/>
      <c r="AMB1965" s="1"/>
      <c r="AMC1965" s="1"/>
      <c r="AMD1965" s="1"/>
      <c r="AME1965" s="1"/>
      <c r="AMF1965" s="1"/>
      <c r="AMG1965" s="1"/>
      <c r="AMH1965" s="1"/>
      <c r="AMI1965" s="1"/>
      <c r="AMJ1965" s="1"/>
      <c r="AMK1965" s="1"/>
      <c r="AML1965" s="1"/>
      <c r="AMM1965" s="1"/>
      <c r="AMN1965" s="1"/>
      <c r="AMO1965" s="1"/>
      <c r="AMP1965" s="1"/>
      <c r="AMQ1965" s="1"/>
      <c r="AMR1965" s="1"/>
      <c r="AMS1965" s="1"/>
      <c r="AMT1965" s="1"/>
      <c r="AMU1965" s="1"/>
      <c r="AMV1965" s="1"/>
      <c r="AMW1965" s="1"/>
      <c r="AMX1965" s="1"/>
      <c r="AMY1965" s="1"/>
      <c r="AMZ1965" s="1"/>
      <c r="ANA1965" s="1"/>
      <c r="ANB1965" s="1"/>
      <c r="ANC1965" s="1"/>
      <c r="AND1965" s="1"/>
      <c r="ANE1965" s="1"/>
      <c r="ANF1965" s="1"/>
      <c r="ANG1965" s="1"/>
      <c r="ANH1965" s="1"/>
      <c r="ANI1965" s="1"/>
      <c r="ANJ1965" s="1"/>
      <c r="ANK1965" s="1"/>
      <c r="ANL1965" s="1"/>
      <c r="ANM1965" s="1"/>
      <c r="ANN1965" s="1"/>
      <c r="ANO1965" s="1"/>
      <c r="ANP1965" s="1"/>
      <c r="ANQ1965" s="1"/>
      <c r="ANR1965" s="1"/>
      <c r="ANS1965" s="1"/>
      <c r="ANT1965" s="1"/>
      <c r="ANU1965" s="1"/>
      <c r="ANV1965" s="1"/>
      <c r="ANW1965" s="1"/>
      <c r="ANX1965" s="1"/>
      <c r="ANY1965" s="1"/>
      <c r="ANZ1965" s="1"/>
      <c r="AOA1965" s="1"/>
      <c r="AOB1965" s="1"/>
      <c r="AOC1965" s="1"/>
      <c r="AOD1965" s="1"/>
      <c r="AOE1965" s="1"/>
      <c r="AOF1965" s="1"/>
      <c r="AOG1965" s="1"/>
      <c r="AOH1965" s="1"/>
      <c r="AOI1965" s="1"/>
      <c r="AOJ1965" s="1"/>
      <c r="AOK1965" s="1"/>
      <c r="AOL1965" s="1"/>
      <c r="AOM1965" s="1"/>
      <c r="AON1965" s="1"/>
      <c r="AOO1965" s="1"/>
      <c r="AOP1965" s="1"/>
      <c r="AOQ1965" s="1"/>
      <c r="AOR1965" s="1"/>
      <c r="AOS1965" s="1"/>
      <c r="AOT1965" s="1"/>
      <c r="AOU1965" s="1"/>
      <c r="AOV1965" s="1"/>
      <c r="AOW1965" s="1"/>
      <c r="AOX1965" s="1"/>
      <c r="AOY1965" s="1"/>
      <c r="AOZ1965" s="1"/>
      <c r="APA1965" s="1"/>
      <c r="APB1965" s="1"/>
      <c r="APC1965" s="1"/>
      <c r="APD1965" s="1"/>
      <c r="APE1965" s="1"/>
      <c r="APF1965" s="1"/>
      <c r="APG1965" s="1"/>
      <c r="APH1965" s="1"/>
      <c r="API1965" s="1"/>
      <c r="APJ1965" s="1"/>
      <c r="APK1965" s="1"/>
      <c r="APL1965" s="1"/>
      <c r="APM1965" s="1"/>
      <c r="APN1965" s="1"/>
      <c r="APO1965" s="1"/>
      <c r="APP1965" s="1"/>
      <c r="APQ1965" s="1"/>
      <c r="APR1965" s="1"/>
      <c r="APS1965" s="1"/>
      <c r="APT1965" s="1"/>
      <c r="APU1965" s="1"/>
      <c r="APV1965" s="1"/>
      <c r="APW1965" s="1"/>
      <c r="APX1965" s="1"/>
      <c r="APY1965" s="1"/>
      <c r="APZ1965" s="1"/>
      <c r="AQA1965" s="1"/>
      <c r="AQB1965" s="1"/>
      <c r="AQC1965" s="1"/>
      <c r="AQD1965" s="1"/>
      <c r="AQE1965" s="1"/>
      <c r="AQF1965" s="1"/>
      <c r="AQG1965" s="1"/>
      <c r="AQH1965" s="1"/>
      <c r="AQI1965" s="1"/>
      <c r="AQJ1965" s="1"/>
      <c r="AQK1965" s="1"/>
      <c r="AQL1965" s="1"/>
      <c r="AQM1965" s="1"/>
      <c r="AQN1965" s="1"/>
      <c r="AQO1965" s="1"/>
      <c r="AQP1965" s="1"/>
      <c r="AQQ1965" s="1"/>
      <c r="AQR1965" s="1"/>
      <c r="AQS1965" s="1"/>
      <c r="AQT1965" s="1"/>
      <c r="AQU1965" s="1"/>
      <c r="AQV1965" s="1"/>
      <c r="AQW1965" s="1"/>
      <c r="AQX1965" s="1"/>
      <c r="AQY1965" s="1"/>
      <c r="AQZ1965" s="1"/>
      <c r="ARA1965" s="1"/>
      <c r="ARB1965" s="1"/>
      <c r="ARC1965" s="1"/>
      <c r="ARD1965" s="1"/>
      <c r="ARE1965" s="1"/>
      <c r="ARF1965" s="1"/>
      <c r="ARG1965" s="1"/>
      <c r="ARH1965" s="1"/>
      <c r="ARI1965" s="1"/>
      <c r="ARJ1965" s="1"/>
      <c r="ARK1965" s="1"/>
      <c r="ARL1965" s="1"/>
      <c r="ARM1965" s="1"/>
      <c r="ARN1965" s="1"/>
      <c r="ARO1965" s="1"/>
      <c r="ARP1965" s="1"/>
      <c r="ARQ1965" s="1"/>
      <c r="ARR1965" s="1"/>
      <c r="ARS1965" s="1"/>
      <c r="ART1965" s="1"/>
      <c r="ARU1965" s="1"/>
      <c r="ARV1965" s="1"/>
      <c r="ARW1965" s="1"/>
      <c r="ARX1965" s="1"/>
      <c r="ARY1965" s="1"/>
      <c r="ARZ1965" s="1"/>
      <c r="ASA1965" s="1"/>
      <c r="ASB1965" s="1"/>
      <c r="ASC1965" s="1"/>
      <c r="ASD1965" s="1"/>
      <c r="ASE1965" s="1"/>
      <c r="ASF1965" s="1"/>
      <c r="ASG1965" s="1"/>
      <c r="ASH1965" s="1"/>
      <c r="ASI1965" s="1"/>
      <c r="ASJ1965" s="1"/>
      <c r="ASK1965" s="1"/>
      <c r="ASL1965" s="1"/>
      <c r="ASM1965" s="1"/>
      <c r="ASN1965" s="1"/>
      <c r="ASO1965" s="1"/>
      <c r="ASP1965" s="1"/>
      <c r="ASQ1965" s="1"/>
      <c r="ASR1965" s="1"/>
      <c r="ASS1965" s="1"/>
      <c r="AST1965" s="1"/>
      <c r="ASU1965" s="1"/>
      <c r="ASV1965" s="1"/>
      <c r="ASW1965" s="1"/>
      <c r="ASX1965" s="1"/>
      <c r="ASY1965" s="1"/>
      <c r="ASZ1965" s="1"/>
      <c r="ATA1965" s="1"/>
      <c r="ATB1965" s="1"/>
      <c r="ATC1965" s="1"/>
      <c r="ATD1965" s="1"/>
      <c r="ATE1965" s="1"/>
      <c r="ATF1965" s="1"/>
      <c r="ATG1965" s="1"/>
      <c r="ATH1965" s="1"/>
      <c r="ATI1965" s="1"/>
      <c r="ATJ1965" s="1"/>
      <c r="ATK1965" s="1"/>
      <c r="ATL1965" s="1"/>
      <c r="ATM1965" s="1"/>
      <c r="ATN1965" s="1"/>
      <c r="ATO1965" s="1"/>
      <c r="ATP1965" s="1"/>
      <c r="ATQ1965" s="1"/>
      <c r="ATR1965" s="1"/>
      <c r="ATS1965" s="1"/>
      <c r="ATT1965" s="1"/>
      <c r="ATU1965" s="1"/>
      <c r="ATV1965" s="1"/>
      <c r="ATW1965" s="1"/>
      <c r="ATX1965" s="1"/>
      <c r="ATY1965" s="1"/>
      <c r="ATZ1965" s="1"/>
      <c r="AUA1965" s="1"/>
      <c r="AUB1965" s="1"/>
      <c r="AUC1965" s="1"/>
      <c r="AUD1965" s="1"/>
      <c r="AUE1965" s="1"/>
      <c r="AUF1965" s="1"/>
      <c r="AUG1965" s="1"/>
      <c r="AUH1965" s="1"/>
      <c r="AUI1965" s="1"/>
      <c r="AUJ1965" s="1"/>
      <c r="AUK1965" s="1"/>
      <c r="AUL1965" s="1"/>
      <c r="AUM1965" s="1"/>
      <c r="AUN1965" s="1"/>
      <c r="AUO1965" s="1"/>
      <c r="AUP1965" s="1"/>
      <c r="AUQ1965" s="1"/>
      <c r="AUR1965" s="1"/>
      <c r="AUS1965" s="1"/>
      <c r="AUT1965" s="1"/>
      <c r="AUU1965" s="1"/>
      <c r="AUV1965" s="1"/>
      <c r="AUW1965" s="1"/>
      <c r="AUX1965" s="1"/>
      <c r="AUY1965" s="1"/>
      <c r="AUZ1965" s="1"/>
      <c r="AVA1965" s="1"/>
      <c r="AVB1965" s="1"/>
      <c r="AVC1965" s="1"/>
      <c r="AVD1965" s="1"/>
      <c r="AVE1965" s="1"/>
      <c r="AVF1965" s="1"/>
      <c r="AVG1965" s="1"/>
      <c r="AVH1965" s="1"/>
      <c r="AVI1965" s="1"/>
      <c r="AVJ1965" s="1"/>
      <c r="AVK1965" s="1"/>
      <c r="AVL1965" s="1"/>
      <c r="AVM1965" s="1"/>
      <c r="AVN1965" s="1"/>
      <c r="AVO1965" s="1"/>
      <c r="AVP1965" s="1"/>
      <c r="AVQ1965" s="1"/>
      <c r="AVR1965" s="1"/>
      <c r="AVS1965" s="1"/>
      <c r="AVT1965" s="1"/>
      <c r="AVU1965" s="1"/>
      <c r="AVV1965" s="1"/>
      <c r="AVW1965" s="1"/>
      <c r="AVX1965" s="1"/>
      <c r="AVY1965" s="1"/>
      <c r="AVZ1965" s="1"/>
      <c r="AWA1965" s="1"/>
      <c r="AWB1965" s="1"/>
      <c r="AWC1965" s="1"/>
      <c r="AWD1965" s="1"/>
      <c r="AWE1965" s="1"/>
      <c r="AWF1965" s="1"/>
      <c r="AWG1965" s="1"/>
      <c r="AWH1965" s="1"/>
      <c r="AWI1965" s="1"/>
      <c r="AWJ1965" s="1"/>
      <c r="AWK1965" s="1"/>
      <c r="AWL1965" s="1"/>
      <c r="AWM1965" s="1"/>
      <c r="AWN1965" s="1"/>
      <c r="AWO1965" s="1"/>
      <c r="AWP1965" s="1"/>
      <c r="AWQ1965" s="1"/>
      <c r="AWR1965" s="1"/>
      <c r="AWS1965" s="1"/>
      <c r="AWT1965" s="1"/>
      <c r="AWU1965" s="1"/>
      <c r="AWV1965" s="1"/>
      <c r="AWW1965" s="1"/>
      <c r="AWX1965" s="1"/>
      <c r="AWY1965" s="1"/>
      <c r="AWZ1965" s="1"/>
      <c r="AXA1965" s="1"/>
      <c r="AXB1965" s="1"/>
      <c r="AXC1965" s="1"/>
      <c r="AXD1965" s="1"/>
      <c r="AXE1965" s="1"/>
      <c r="AXF1965" s="1"/>
      <c r="AXG1965" s="1"/>
      <c r="AXH1965" s="1"/>
      <c r="AXI1965" s="1"/>
      <c r="AXJ1965" s="1"/>
      <c r="AXK1965" s="1"/>
      <c r="AXL1965" s="1"/>
      <c r="AXM1965" s="1"/>
      <c r="AXN1965" s="1"/>
      <c r="AXO1965" s="1"/>
      <c r="AXP1965" s="1"/>
      <c r="AXQ1965" s="1"/>
      <c r="AXR1965" s="1"/>
      <c r="AXS1965" s="1"/>
      <c r="AXT1965" s="1"/>
      <c r="AXU1965" s="1"/>
      <c r="AXV1965" s="1"/>
      <c r="AXW1965" s="1"/>
      <c r="AXX1965" s="1"/>
      <c r="AXY1965" s="1"/>
      <c r="AXZ1965" s="1"/>
      <c r="AYA1965" s="1"/>
      <c r="AYB1965" s="1"/>
      <c r="AYC1965" s="1"/>
      <c r="AYD1965" s="1"/>
      <c r="AYE1965" s="1"/>
      <c r="AYF1965" s="1"/>
      <c r="AYG1965" s="1"/>
      <c r="AYH1965" s="1"/>
      <c r="AYI1965" s="1"/>
      <c r="AYJ1965" s="1"/>
      <c r="AYK1965" s="1"/>
      <c r="AYL1965" s="1"/>
      <c r="AYM1965" s="1"/>
      <c r="AYN1965" s="1"/>
      <c r="AYO1965" s="1"/>
      <c r="AYP1965" s="1"/>
      <c r="AYQ1965" s="1"/>
      <c r="AYR1965" s="1"/>
      <c r="AYS1965" s="1"/>
      <c r="AYT1965" s="1"/>
      <c r="AYU1965" s="1"/>
      <c r="AYV1965" s="1"/>
      <c r="AYW1965" s="1"/>
      <c r="AYX1965" s="1"/>
      <c r="AYY1965" s="1"/>
      <c r="AYZ1965" s="1"/>
      <c r="AZA1965" s="1"/>
      <c r="AZB1965" s="1"/>
      <c r="AZC1965" s="1"/>
      <c r="AZD1965" s="1"/>
      <c r="AZE1965" s="1"/>
      <c r="AZF1965" s="1"/>
      <c r="AZG1965" s="1"/>
      <c r="AZH1965" s="1"/>
      <c r="AZI1965" s="1"/>
      <c r="AZJ1965" s="1"/>
      <c r="AZK1965" s="1"/>
      <c r="AZL1965" s="1"/>
      <c r="AZM1965" s="1"/>
      <c r="AZN1965" s="1"/>
      <c r="AZO1965" s="1"/>
      <c r="AZP1965" s="1"/>
      <c r="AZQ1965" s="1"/>
      <c r="AZR1965" s="1"/>
      <c r="AZS1965" s="1"/>
      <c r="AZT1965" s="1"/>
      <c r="AZU1965" s="1"/>
      <c r="AZV1965" s="1"/>
      <c r="AZW1965" s="1"/>
      <c r="AZX1965" s="1"/>
      <c r="AZY1965" s="1"/>
      <c r="AZZ1965" s="1"/>
      <c r="BAA1965" s="1"/>
      <c r="BAB1965" s="1"/>
      <c r="BAC1965" s="1"/>
      <c r="BAD1965" s="1"/>
      <c r="BAE1965" s="1"/>
      <c r="BAF1965" s="1"/>
      <c r="BAG1965" s="1"/>
      <c r="BAH1965" s="1"/>
      <c r="BAI1965" s="1"/>
      <c r="BAJ1965" s="1"/>
      <c r="BAK1965" s="1"/>
      <c r="BAL1965" s="1"/>
      <c r="BAM1965" s="1"/>
      <c r="BAN1965" s="1"/>
      <c r="BAO1965" s="1"/>
      <c r="BAP1965" s="1"/>
      <c r="BAQ1965" s="1"/>
      <c r="BAR1965" s="1"/>
      <c r="BAS1965" s="1"/>
      <c r="BAT1965" s="1"/>
      <c r="BAU1965" s="1"/>
      <c r="BAV1965" s="1"/>
      <c r="BAW1965" s="1"/>
      <c r="BAX1965" s="1"/>
      <c r="BAY1965" s="1"/>
      <c r="BAZ1965" s="1"/>
      <c r="BBA1965" s="1"/>
      <c r="BBB1965" s="1"/>
      <c r="BBC1965" s="1"/>
      <c r="BBD1965" s="1"/>
      <c r="BBE1965" s="1"/>
      <c r="BBF1965" s="1"/>
      <c r="BBG1965" s="1"/>
      <c r="BBH1965" s="1"/>
      <c r="BBI1965" s="1"/>
      <c r="BBJ1965" s="1"/>
      <c r="BBK1965" s="1"/>
      <c r="BBL1965" s="1"/>
      <c r="BBM1965" s="1"/>
      <c r="BBN1965" s="1"/>
      <c r="BBO1965" s="1"/>
      <c r="BBP1965" s="1"/>
      <c r="BBQ1965" s="1"/>
      <c r="BBR1965" s="1"/>
      <c r="BBS1965" s="1"/>
      <c r="BBT1965" s="1"/>
      <c r="BBU1965" s="1"/>
      <c r="BBV1965" s="1"/>
      <c r="BBW1965" s="1"/>
      <c r="BBX1965" s="1"/>
      <c r="BBY1965" s="1"/>
      <c r="BBZ1965" s="1"/>
      <c r="BCA1965" s="1"/>
      <c r="BCB1965" s="1"/>
      <c r="BCC1965" s="1"/>
      <c r="BCD1965" s="1"/>
      <c r="BCE1965" s="1"/>
      <c r="BCF1965" s="1"/>
      <c r="BCG1965" s="1"/>
      <c r="BCH1965" s="1"/>
      <c r="BCI1965" s="1"/>
      <c r="BCJ1965" s="1"/>
      <c r="BCK1965" s="1"/>
      <c r="BCL1965" s="1"/>
      <c r="BCM1965" s="1"/>
      <c r="BCN1965" s="1"/>
      <c r="BCO1965" s="1"/>
      <c r="BCP1965" s="1"/>
      <c r="BCQ1965" s="1"/>
      <c r="BCR1965" s="1"/>
      <c r="BCS1965" s="1"/>
      <c r="BCT1965" s="1"/>
      <c r="BCU1965" s="1"/>
      <c r="BCV1965" s="1"/>
      <c r="BCW1965" s="1"/>
      <c r="BCX1965" s="1"/>
      <c r="BCY1965" s="1"/>
      <c r="BCZ1965" s="1"/>
      <c r="BDA1965" s="1"/>
      <c r="BDB1965" s="1"/>
      <c r="BDC1965" s="1"/>
      <c r="BDD1965" s="1"/>
      <c r="BDE1965" s="1"/>
      <c r="BDF1965" s="1"/>
      <c r="BDG1965" s="1"/>
      <c r="BDH1965" s="1"/>
      <c r="BDI1965" s="1"/>
      <c r="BDJ1965" s="1"/>
      <c r="BDK1965" s="1"/>
      <c r="BDL1965" s="1"/>
      <c r="BDM1965" s="1"/>
      <c r="BDN1965" s="1"/>
      <c r="BDO1965" s="1"/>
      <c r="BDP1965" s="1"/>
      <c r="BDQ1965" s="1"/>
      <c r="BDR1965" s="1"/>
      <c r="BDS1965" s="1"/>
      <c r="BDT1965" s="1"/>
      <c r="BDU1965" s="1"/>
      <c r="BDV1965" s="1"/>
      <c r="BDW1965" s="1"/>
      <c r="BDX1965" s="1"/>
      <c r="BDY1965" s="1"/>
      <c r="BDZ1965" s="1"/>
      <c r="BEA1965" s="1"/>
      <c r="BEB1965" s="1"/>
      <c r="BEC1965" s="1"/>
      <c r="BED1965" s="1"/>
      <c r="BEE1965" s="1"/>
      <c r="BEF1965" s="1"/>
      <c r="BEG1965" s="1"/>
      <c r="BEH1965" s="1"/>
      <c r="BEI1965" s="1"/>
      <c r="BEJ1965" s="1"/>
      <c r="BEK1965" s="1"/>
      <c r="BEL1965" s="1"/>
      <c r="BEM1965" s="1"/>
      <c r="BEN1965" s="1"/>
      <c r="BEO1965" s="1"/>
      <c r="BEP1965" s="1"/>
      <c r="BEQ1965" s="1"/>
      <c r="BER1965" s="1"/>
      <c r="BES1965" s="1"/>
      <c r="BET1965" s="1"/>
      <c r="BEU1965" s="1"/>
      <c r="BEV1965" s="1"/>
      <c r="BEW1965" s="1"/>
      <c r="BEX1965" s="1"/>
      <c r="BEY1965" s="1"/>
      <c r="BEZ1965" s="1"/>
      <c r="BFA1965" s="1"/>
      <c r="BFB1965" s="1"/>
      <c r="BFC1965" s="1"/>
      <c r="BFD1965" s="1"/>
      <c r="BFE1965" s="1"/>
      <c r="BFF1965" s="1"/>
      <c r="BFG1965" s="1"/>
      <c r="BFH1965" s="1"/>
      <c r="BFI1965" s="1"/>
      <c r="BFJ1965" s="1"/>
      <c r="BFK1965" s="1"/>
      <c r="BFL1965" s="1"/>
      <c r="BFM1965" s="1"/>
      <c r="BFN1965" s="1"/>
      <c r="BFO1965" s="1"/>
      <c r="BFP1965" s="1"/>
      <c r="BFQ1965" s="1"/>
      <c r="BFR1965" s="1"/>
      <c r="BFS1965" s="1"/>
      <c r="BFT1965" s="1"/>
      <c r="BFU1965" s="1"/>
      <c r="BFV1965" s="1"/>
      <c r="BFW1965" s="1"/>
      <c r="BFX1965" s="1"/>
      <c r="BFY1965" s="1"/>
      <c r="BFZ1965" s="1"/>
      <c r="BGA1965" s="1"/>
      <c r="BGB1965" s="1"/>
      <c r="BGC1965" s="1"/>
      <c r="BGD1965" s="1"/>
      <c r="BGE1965" s="1"/>
      <c r="BGF1965" s="1"/>
      <c r="BGG1965" s="1"/>
      <c r="BGH1965" s="1"/>
      <c r="BGI1965" s="1"/>
      <c r="BGJ1965" s="1"/>
      <c r="BGK1965" s="1"/>
      <c r="BGL1965" s="1"/>
      <c r="BGM1965" s="1"/>
      <c r="BGN1965" s="1"/>
      <c r="BGO1965" s="1"/>
      <c r="BGP1965" s="1"/>
      <c r="BGQ1965" s="1"/>
      <c r="BGR1965" s="1"/>
      <c r="BGS1965" s="1"/>
      <c r="BGT1965" s="1"/>
      <c r="BGU1965" s="1"/>
      <c r="BGV1965" s="1"/>
      <c r="BGW1965" s="1"/>
      <c r="BGX1965" s="1"/>
      <c r="BGY1965" s="1"/>
      <c r="BGZ1965" s="1"/>
      <c r="BHA1965" s="1"/>
      <c r="BHB1965" s="1"/>
      <c r="BHC1965" s="1"/>
      <c r="BHD1965" s="1"/>
      <c r="BHE1965" s="1"/>
      <c r="BHF1965" s="1"/>
      <c r="BHG1965" s="1"/>
      <c r="BHH1965" s="1"/>
      <c r="BHI1965" s="1"/>
      <c r="BHJ1965" s="1"/>
      <c r="BHK1965" s="1"/>
      <c r="BHL1965" s="1"/>
      <c r="BHM1965" s="1"/>
      <c r="BHN1965" s="1"/>
      <c r="BHO1965" s="1"/>
      <c r="BHP1965" s="1"/>
      <c r="BHQ1965" s="1"/>
      <c r="BHR1965" s="1"/>
      <c r="BHS1965" s="1"/>
      <c r="BHT1965" s="1"/>
      <c r="BHU1965" s="1"/>
      <c r="BHV1965" s="1"/>
      <c r="BHW1965" s="1"/>
      <c r="BHX1965" s="1"/>
      <c r="BHY1965" s="1"/>
      <c r="BHZ1965" s="1"/>
      <c r="BIA1965" s="1"/>
      <c r="BIB1965" s="1"/>
      <c r="BIC1965" s="1"/>
      <c r="BID1965" s="1"/>
      <c r="BIE1965" s="1"/>
      <c r="BIF1965" s="1"/>
      <c r="BIG1965" s="1"/>
      <c r="BIH1965" s="1"/>
      <c r="BII1965" s="1"/>
      <c r="BIJ1965" s="1"/>
      <c r="BIK1965" s="1"/>
      <c r="BIL1965" s="1"/>
      <c r="BIM1965" s="1"/>
      <c r="BIN1965" s="1"/>
      <c r="BIO1965" s="1"/>
      <c r="BIP1965" s="1"/>
      <c r="BIQ1965" s="1"/>
      <c r="BIR1965" s="1"/>
      <c r="BIS1965" s="1"/>
      <c r="BIT1965" s="1"/>
      <c r="BIU1965" s="1"/>
      <c r="BIV1965" s="1"/>
      <c r="BIW1965" s="1"/>
      <c r="BIX1965" s="1"/>
      <c r="BIY1965" s="1"/>
      <c r="BIZ1965" s="1"/>
      <c r="BJA1965" s="1"/>
      <c r="BJB1965" s="1"/>
      <c r="BJC1965" s="1"/>
      <c r="BJD1965" s="1"/>
      <c r="BJE1965" s="1"/>
      <c r="BJF1965" s="1"/>
      <c r="BJG1965" s="1"/>
      <c r="BJH1965" s="1"/>
      <c r="BJI1965" s="1"/>
      <c r="BJJ1965" s="1"/>
      <c r="BJK1965" s="1"/>
      <c r="BJL1965" s="1"/>
      <c r="BJM1965" s="1"/>
      <c r="BJN1965" s="1"/>
      <c r="BJO1965" s="1"/>
      <c r="BJP1965" s="1"/>
      <c r="BJQ1965" s="1"/>
      <c r="BJR1965" s="1"/>
      <c r="BJS1965" s="1"/>
      <c r="BJT1965" s="1"/>
      <c r="BJU1965" s="1"/>
      <c r="BJV1965" s="1"/>
      <c r="BJW1965" s="1"/>
      <c r="BJX1965" s="1"/>
      <c r="BJY1965" s="1"/>
      <c r="BJZ1965" s="1"/>
      <c r="BKA1965" s="1"/>
      <c r="BKB1965" s="1"/>
      <c r="BKC1965" s="1"/>
      <c r="BKD1965" s="1"/>
      <c r="BKE1965" s="1"/>
      <c r="BKF1965" s="1"/>
      <c r="BKG1965" s="1"/>
      <c r="BKH1965" s="1"/>
      <c r="BKI1965" s="1"/>
      <c r="BKJ1965" s="1"/>
      <c r="BKK1965" s="1"/>
      <c r="BKL1965" s="1"/>
      <c r="BKM1965" s="1"/>
      <c r="BKN1965" s="1"/>
      <c r="BKO1965" s="1"/>
      <c r="BKP1965" s="1"/>
      <c r="BKQ1965" s="1"/>
      <c r="BKR1965" s="1"/>
      <c r="BKS1965" s="1"/>
      <c r="BKT1965" s="1"/>
      <c r="BKU1965" s="1"/>
      <c r="BKV1965" s="1"/>
      <c r="BKW1965" s="1"/>
      <c r="BKX1965" s="1"/>
      <c r="BKY1965" s="1"/>
      <c r="BKZ1965" s="1"/>
      <c r="BLA1965" s="1"/>
      <c r="BLB1965" s="1"/>
      <c r="BLC1965" s="1"/>
      <c r="BLD1965" s="1"/>
      <c r="BLE1965" s="1"/>
      <c r="BLF1965" s="1"/>
      <c r="BLG1965" s="1"/>
      <c r="BLH1965" s="1"/>
      <c r="BLI1965" s="1"/>
      <c r="BLJ1965" s="1"/>
      <c r="BLK1965" s="1"/>
      <c r="BLL1965" s="1"/>
      <c r="BLM1965" s="1"/>
      <c r="BLN1965" s="1"/>
      <c r="BLO1965" s="1"/>
      <c r="BLP1965" s="1"/>
      <c r="BLQ1965" s="1"/>
      <c r="BLR1965" s="1"/>
      <c r="BLS1965" s="1"/>
      <c r="BLT1965" s="1"/>
      <c r="BLU1965" s="1"/>
      <c r="BLV1965" s="1"/>
      <c r="BLW1965" s="1"/>
      <c r="BLX1965" s="1"/>
      <c r="BLY1965" s="1"/>
      <c r="BLZ1965" s="1"/>
      <c r="BMA1965" s="1"/>
      <c r="BMB1965" s="1"/>
      <c r="BMC1965" s="1"/>
      <c r="BMD1965" s="1"/>
      <c r="BME1965" s="1"/>
      <c r="BMF1965" s="1"/>
      <c r="BMG1965" s="1"/>
      <c r="BMH1965" s="1"/>
      <c r="BMI1965" s="1"/>
      <c r="BMJ1965" s="1"/>
      <c r="BMK1965" s="1"/>
      <c r="BML1965" s="1"/>
      <c r="BMM1965" s="1"/>
      <c r="BMN1965" s="1"/>
      <c r="BMO1965" s="1"/>
      <c r="BMP1965" s="1"/>
      <c r="BMQ1965" s="1"/>
      <c r="BMR1965" s="1"/>
      <c r="BMS1965" s="1"/>
      <c r="BMT1965" s="1"/>
      <c r="BMU1965" s="1"/>
      <c r="BMV1965" s="1"/>
      <c r="BMW1965" s="1"/>
      <c r="BMX1965" s="1"/>
      <c r="BMY1965" s="1"/>
      <c r="BMZ1965" s="1"/>
      <c r="BNA1965" s="1"/>
      <c r="BNB1965" s="1"/>
      <c r="BNC1965" s="1"/>
      <c r="BND1965" s="1"/>
      <c r="BNE1965" s="1"/>
      <c r="BNF1965" s="1"/>
      <c r="BNG1965" s="1"/>
      <c r="BNH1965" s="1"/>
      <c r="BNI1965" s="1"/>
      <c r="BNJ1965" s="1"/>
      <c r="BNK1965" s="1"/>
      <c r="BNL1965" s="1"/>
      <c r="BNM1965" s="1"/>
      <c r="BNN1965" s="1"/>
      <c r="BNO1965" s="1"/>
      <c r="BNP1965" s="1"/>
      <c r="BNQ1965" s="1"/>
      <c r="BNR1965" s="1"/>
      <c r="BNS1965" s="1"/>
      <c r="BNT1965" s="1"/>
      <c r="BNU1965" s="1"/>
      <c r="BNV1965" s="1"/>
      <c r="BNW1965" s="1"/>
      <c r="BNX1965" s="1"/>
      <c r="BNY1965" s="1"/>
      <c r="BNZ1965" s="1"/>
      <c r="BOA1965" s="1"/>
      <c r="BOB1965" s="1"/>
      <c r="BOC1965" s="1"/>
      <c r="BOD1965" s="1"/>
      <c r="BOE1965" s="1"/>
      <c r="BOF1965" s="1"/>
      <c r="BOG1965" s="1"/>
      <c r="BOH1965" s="1"/>
      <c r="BOI1965" s="1"/>
      <c r="BOJ1965" s="1"/>
      <c r="BOK1965" s="1"/>
      <c r="BOL1965" s="1"/>
      <c r="BOM1965" s="1"/>
      <c r="BON1965" s="1"/>
      <c r="BOO1965" s="1"/>
      <c r="BOP1965" s="1"/>
      <c r="BOQ1965" s="1"/>
      <c r="BOR1965" s="1"/>
      <c r="BOS1965" s="1"/>
      <c r="BOT1965" s="1"/>
      <c r="BOU1965" s="1"/>
      <c r="BOV1965" s="1"/>
      <c r="BOW1965" s="1"/>
      <c r="BOX1965" s="1"/>
      <c r="BOY1965" s="1"/>
      <c r="BOZ1965" s="1"/>
      <c r="BPA1965" s="1"/>
      <c r="BPB1965" s="1"/>
      <c r="BPC1965" s="1"/>
      <c r="BPD1965" s="1"/>
      <c r="BPE1965" s="1"/>
      <c r="BPF1965" s="1"/>
      <c r="BPG1965" s="1"/>
      <c r="BPH1965" s="1"/>
      <c r="BPI1965" s="1"/>
      <c r="BPJ1965" s="1"/>
      <c r="BPK1965" s="1"/>
      <c r="BPL1965" s="1"/>
      <c r="BPM1965" s="1"/>
      <c r="BPN1965" s="1"/>
      <c r="BPO1965" s="1"/>
      <c r="BPP1965" s="1"/>
      <c r="BPQ1965" s="1"/>
      <c r="BPR1965" s="1"/>
      <c r="BPS1965" s="1"/>
      <c r="BPT1965" s="1"/>
      <c r="BPU1965" s="1"/>
      <c r="BPV1965" s="1"/>
      <c r="BPW1965" s="1"/>
      <c r="BPX1965" s="1"/>
      <c r="BPY1965" s="1"/>
      <c r="BPZ1965" s="1"/>
      <c r="BQA1965" s="1"/>
      <c r="BQB1965" s="1"/>
      <c r="BQC1965" s="1"/>
      <c r="BQD1965" s="1"/>
      <c r="BQE1965" s="1"/>
      <c r="BQF1965" s="1"/>
      <c r="BQG1965" s="1"/>
      <c r="BQH1965" s="1"/>
      <c r="BQI1965" s="1"/>
      <c r="BQJ1965" s="1"/>
      <c r="BQK1965" s="1"/>
      <c r="BQL1965" s="1"/>
      <c r="BQM1965" s="1"/>
      <c r="BQN1965" s="1"/>
      <c r="BQO1965" s="1"/>
      <c r="BQP1965" s="1"/>
      <c r="BQQ1965" s="1"/>
      <c r="BQR1965" s="1"/>
      <c r="BQS1965" s="1"/>
      <c r="BQT1965" s="1"/>
      <c r="BQU1965" s="1"/>
      <c r="BQV1965" s="1"/>
      <c r="BQW1965" s="1"/>
      <c r="BQX1965" s="1"/>
      <c r="BQY1965" s="1"/>
      <c r="BQZ1965" s="1"/>
      <c r="BRA1965" s="1"/>
      <c r="BRB1965" s="1"/>
      <c r="BRC1965" s="1"/>
      <c r="BRD1965" s="1"/>
      <c r="BRE1965" s="1"/>
      <c r="BRF1965" s="1"/>
      <c r="BRG1965" s="1"/>
      <c r="BRH1965" s="1"/>
      <c r="BRI1965" s="1"/>
      <c r="BRJ1965" s="1"/>
      <c r="BRK1965" s="1"/>
      <c r="BRL1965" s="1"/>
      <c r="BRM1965" s="1"/>
      <c r="BRN1965" s="1"/>
      <c r="BRO1965" s="1"/>
      <c r="BRP1965" s="1"/>
      <c r="BRQ1965" s="1"/>
      <c r="BRR1965" s="1"/>
      <c r="BRS1965" s="1"/>
      <c r="BRT1965" s="1"/>
      <c r="BRU1965" s="1"/>
      <c r="BRV1965" s="1"/>
      <c r="BRW1965" s="1"/>
      <c r="BRX1965" s="1"/>
      <c r="BRY1965" s="1"/>
      <c r="BRZ1965" s="1"/>
      <c r="BSA1965" s="1"/>
      <c r="BSB1965" s="1"/>
      <c r="BSC1965" s="1"/>
      <c r="BSD1965" s="1"/>
      <c r="BSE1965" s="1"/>
      <c r="BSF1965" s="1"/>
      <c r="BSG1965" s="1"/>
      <c r="BSH1965" s="1"/>
      <c r="BSI1965" s="1"/>
      <c r="BSJ1965" s="1"/>
      <c r="BSK1965" s="1"/>
      <c r="BSL1965" s="1"/>
      <c r="BSM1965" s="1"/>
      <c r="BSN1965" s="1"/>
      <c r="BSO1965" s="1"/>
      <c r="BSP1965" s="1"/>
      <c r="BSQ1965" s="1"/>
      <c r="BSR1965" s="1"/>
      <c r="BSS1965" s="1"/>
      <c r="BST1965" s="1"/>
      <c r="BSU1965" s="1"/>
      <c r="BSV1965" s="1"/>
      <c r="BSW1965" s="1"/>
      <c r="BSX1965" s="1"/>
      <c r="BSY1965" s="1"/>
      <c r="BSZ1965" s="1"/>
      <c r="BTA1965" s="1"/>
      <c r="BTB1965" s="1"/>
      <c r="BTC1965" s="1"/>
      <c r="BTD1965" s="1"/>
      <c r="BTE1965" s="1"/>
      <c r="BTF1965" s="1"/>
      <c r="BTG1965" s="1"/>
      <c r="BTH1965" s="1"/>
      <c r="BTI1965" s="1"/>
      <c r="BTJ1965" s="1"/>
      <c r="BTK1965" s="1"/>
      <c r="BTL1965" s="1"/>
      <c r="BTM1965" s="1"/>
      <c r="BTN1965" s="1"/>
      <c r="BTO1965" s="1"/>
      <c r="BTP1965" s="1"/>
      <c r="BTQ1965" s="1"/>
      <c r="BTR1965" s="1"/>
      <c r="BTS1965" s="1"/>
      <c r="BTT1965" s="1"/>
      <c r="BTU1965" s="1"/>
      <c r="BTV1965" s="1"/>
      <c r="BTW1965" s="1"/>
      <c r="BTX1965" s="1"/>
      <c r="BTY1965" s="1"/>
      <c r="BTZ1965" s="1"/>
      <c r="BUA1965" s="1"/>
      <c r="BUB1965" s="1"/>
      <c r="BUC1965" s="1"/>
      <c r="BUD1965" s="1"/>
      <c r="BUE1965" s="1"/>
      <c r="BUF1965" s="1"/>
      <c r="BUG1965" s="1"/>
      <c r="BUH1965" s="1"/>
      <c r="BUI1965" s="1"/>
      <c r="BUJ1965" s="1"/>
      <c r="BUK1965" s="1"/>
      <c r="BUL1965" s="1"/>
      <c r="BUM1965" s="1"/>
      <c r="BUN1965" s="1"/>
      <c r="BUO1965" s="1"/>
      <c r="BUP1965" s="1"/>
      <c r="BUQ1965" s="1"/>
      <c r="BUR1965" s="1"/>
      <c r="BUS1965" s="1"/>
      <c r="BUT1965" s="1"/>
      <c r="BUU1965" s="1"/>
      <c r="BUV1965" s="1"/>
      <c r="BUW1965" s="1"/>
      <c r="BUX1965" s="1"/>
      <c r="BUY1965" s="1"/>
      <c r="BUZ1965" s="1"/>
      <c r="BVA1965" s="1"/>
      <c r="BVB1965" s="1"/>
      <c r="BVC1965" s="1"/>
      <c r="BVD1965" s="1"/>
      <c r="BVE1965" s="1"/>
      <c r="BVF1965" s="1"/>
      <c r="BVG1965" s="1"/>
      <c r="BVH1965" s="1"/>
      <c r="BVI1965" s="1"/>
      <c r="BVJ1965" s="1"/>
      <c r="BVK1965" s="1"/>
      <c r="BVL1965" s="1"/>
      <c r="BVM1965" s="1"/>
      <c r="BVN1965" s="1"/>
      <c r="BVO1965" s="1"/>
      <c r="BVP1965" s="1"/>
      <c r="BVQ1965" s="1"/>
      <c r="BVR1965" s="1"/>
      <c r="BVS1965" s="1"/>
      <c r="BVT1965" s="1"/>
      <c r="BVU1965" s="1"/>
      <c r="BVV1965" s="1"/>
      <c r="BVW1965" s="1"/>
      <c r="BVX1965" s="1"/>
      <c r="BVY1965" s="1"/>
      <c r="BVZ1965" s="1"/>
      <c r="BWA1965" s="1"/>
      <c r="BWB1965" s="1"/>
      <c r="BWC1965" s="1"/>
      <c r="BWD1965" s="1"/>
      <c r="BWE1965" s="1"/>
      <c r="BWF1965" s="1"/>
      <c r="BWG1965" s="1"/>
      <c r="BWH1965" s="1"/>
      <c r="BWI1965" s="1"/>
      <c r="BWJ1965" s="1"/>
      <c r="BWK1965" s="1"/>
      <c r="BWL1965" s="1"/>
      <c r="BWM1965" s="1"/>
      <c r="BWN1965" s="1"/>
      <c r="BWO1965" s="1"/>
      <c r="BWP1965" s="1"/>
      <c r="BWQ1965" s="1"/>
      <c r="BWR1965" s="1"/>
      <c r="BWS1965" s="1"/>
      <c r="BWT1965" s="1"/>
      <c r="BWU1965" s="1"/>
      <c r="BWV1965" s="1"/>
      <c r="BWW1965" s="1"/>
      <c r="BWX1965" s="1"/>
      <c r="BWY1965" s="1"/>
      <c r="BWZ1965" s="1"/>
      <c r="BXA1965" s="1"/>
      <c r="BXB1965" s="1"/>
      <c r="BXC1965" s="1"/>
      <c r="BXD1965" s="1"/>
      <c r="BXE1965" s="1"/>
      <c r="BXF1965" s="1"/>
      <c r="BXG1965" s="1"/>
      <c r="BXH1965" s="1"/>
      <c r="BXI1965" s="1"/>
      <c r="BXJ1965" s="1"/>
      <c r="BXK1965" s="1"/>
      <c r="BXL1965" s="1"/>
      <c r="BXM1965" s="1"/>
      <c r="BXN1965" s="1"/>
      <c r="BXO1965" s="1"/>
      <c r="BXP1965" s="1"/>
      <c r="BXQ1965" s="1"/>
      <c r="BXR1965" s="1"/>
      <c r="BXS1965" s="1"/>
      <c r="BXT1965" s="1"/>
      <c r="BXU1965" s="1"/>
      <c r="BXV1965" s="1"/>
      <c r="BXW1965" s="1"/>
      <c r="BXX1965" s="1"/>
      <c r="BXY1965" s="1"/>
      <c r="BXZ1965" s="1"/>
      <c r="BYA1965" s="1"/>
      <c r="BYB1965" s="1"/>
      <c r="BYC1965" s="1"/>
      <c r="BYD1965" s="1"/>
      <c r="BYE1965" s="1"/>
      <c r="BYF1965" s="1"/>
      <c r="BYG1965" s="1"/>
      <c r="BYH1965" s="1"/>
      <c r="BYI1965" s="1"/>
      <c r="BYJ1965" s="1"/>
      <c r="BYK1965" s="1"/>
      <c r="BYL1965" s="1"/>
      <c r="BYM1965" s="1"/>
      <c r="BYN1965" s="1"/>
      <c r="BYO1965" s="1"/>
      <c r="BYP1965" s="1"/>
      <c r="BYQ1965" s="1"/>
      <c r="BYR1965" s="1"/>
      <c r="BYS1965" s="1"/>
      <c r="BYT1965" s="1"/>
      <c r="BYU1965" s="1"/>
      <c r="BYV1965" s="1"/>
      <c r="BYW1965" s="1"/>
      <c r="BYX1965" s="1"/>
      <c r="BYY1965" s="1"/>
      <c r="BYZ1965" s="1"/>
      <c r="BZA1965" s="1"/>
      <c r="BZB1965" s="1"/>
      <c r="BZC1965" s="1"/>
      <c r="BZD1965" s="1"/>
      <c r="BZE1965" s="1"/>
      <c r="BZF1965" s="1"/>
      <c r="BZG1965" s="1"/>
      <c r="BZH1965" s="1"/>
      <c r="BZI1965" s="1"/>
      <c r="BZJ1965" s="1"/>
      <c r="BZK1965" s="1"/>
      <c r="BZL1965" s="1"/>
      <c r="BZM1965" s="1"/>
      <c r="BZN1965" s="1"/>
      <c r="BZO1965" s="1"/>
      <c r="BZP1965" s="1"/>
      <c r="BZQ1965" s="1"/>
      <c r="BZR1965" s="1"/>
      <c r="BZS1965" s="1"/>
      <c r="BZT1965" s="1"/>
      <c r="BZU1965" s="1"/>
      <c r="BZV1965" s="1"/>
      <c r="BZW1965" s="1"/>
      <c r="BZX1965" s="1"/>
      <c r="BZY1965" s="1"/>
      <c r="BZZ1965" s="1"/>
      <c r="CAA1965" s="1"/>
      <c r="CAB1965" s="1"/>
      <c r="CAC1965" s="1"/>
      <c r="CAD1965" s="1"/>
      <c r="CAE1965" s="1"/>
      <c r="CAF1965" s="1"/>
      <c r="CAG1965" s="1"/>
      <c r="CAH1965" s="1"/>
      <c r="CAI1965" s="1"/>
      <c r="CAJ1965" s="1"/>
      <c r="CAK1965" s="1"/>
      <c r="CAL1965" s="1"/>
      <c r="CAM1965" s="1"/>
      <c r="CAN1965" s="1"/>
      <c r="CAO1965" s="1"/>
      <c r="CAP1965" s="1"/>
      <c r="CAQ1965" s="1"/>
      <c r="CAR1965" s="1"/>
      <c r="CAS1965" s="1"/>
      <c r="CAT1965" s="1"/>
      <c r="CAU1965" s="1"/>
      <c r="CAV1965" s="1"/>
      <c r="CAW1965" s="1"/>
      <c r="CAX1965" s="1"/>
      <c r="CAY1965" s="1"/>
      <c r="CAZ1965" s="1"/>
      <c r="CBA1965" s="1"/>
      <c r="CBB1965" s="1"/>
      <c r="CBC1965" s="1"/>
      <c r="CBD1965" s="1"/>
      <c r="CBE1965" s="1"/>
      <c r="CBF1965" s="1"/>
      <c r="CBG1965" s="1"/>
      <c r="CBH1965" s="1"/>
      <c r="CBI1965" s="1"/>
      <c r="CBJ1965" s="1"/>
      <c r="CBK1965" s="1"/>
      <c r="CBL1965" s="1"/>
      <c r="CBM1965" s="1"/>
      <c r="CBN1965" s="1"/>
      <c r="CBO1965" s="1"/>
      <c r="CBP1965" s="1"/>
      <c r="CBQ1965" s="1"/>
      <c r="CBR1965" s="1"/>
      <c r="CBS1965" s="1"/>
      <c r="CBT1965" s="1"/>
      <c r="CBU1965" s="1"/>
      <c r="CBV1965" s="1"/>
      <c r="CBW1965" s="1"/>
      <c r="CBX1965" s="1"/>
      <c r="CBY1965" s="1"/>
      <c r="CBZ1965" s="1"/>
      <c r="CCA1965" s="1"/>
      <c r="CCB1965" s="1"/>
      <c r="CCC1965" s="1"/>
      <c r="CCD1965" s="1"/>
      <c r="CCE1965" s="1"/>
      <c r="CCF1965" s="1"/>
      <c r="CCG1965" s="1"/>
      <c r="CCH1965" s="1"/>
      <c r="CCI1965" s="1"/>
      <c r="CCJ1965" s="1"/>
      <c r="CCK1965" s="1"/>
      <c r="CCL1965" s="1"/>
      <c r="CCM1965" s="1"/>
      <c r="CCN1965" s="1"/>
      <c r="CCO1965" s="1"/>
      <c r="CCP1965" s="1"/>
      <c r="CCQ1965" s="1"/>
      <c r="CCR1965" s="1"/>
      <c r="CCS1965" s="1"/>
      <c r="CCT1965" s="1"/>
      <c r="CCU1965" s="1"/>
      <c r="CCV1965" s="1"/>
      <c r="CCW1965" s="1"/>
      <c r="CCX1965" s="1"/>
      <c r="CCY1965" s="1"/>
      <c r="CCZ1965" s="1"/>
      <c r="CDA1965" s="1"/>
      <c r="CDB1965" s="1"/>
      <c r="CDC1965" s="1"/>
      <c r="CDD1965" s="1"/>
      <c r="CDE1965" s="1"/>
      <c r="CDF1965" s="1"/>
      <c r="CDG1965" s="1"/>
      <c r="CDH1965" s="1"/>
      <c r="CDI1965" s="1"/>
      <c r="CDJ1965" s="1"/>
      <c r="CDK1965" s="1"/>
      <c r="CDL1965" s="1"/>
      <c r="CDM1965" s="1"/>
      <c r="CDN1965" s="1"/>
      <c r="CDO1965" s="1"/>
      <c r="CDP1965" s="1"/>
      <c r="CDQ1965" s="1"/>
      <c r="CDR1965" s="1"/>
      <c r="CDS1965" s="1"/>
      <c r="CDT1965" s="1"/>
      <c r="CDU1965" s="1"/>
      <c r="CDV1965" s="1"/>
      <c r="CDW1965" s="1"/>
      <c r="CDX1965" s="1"/>
      <c r="CDY1965" s="1"/>
      <c r="CDZ1965" s="1"/>
      <c r="CEA1965" s="1"/>
      <c r="CEB1965" s="1"/>
      <c r="CEC1965" s="1"/>
      <c r="CED1965" s="1"/>
      <c r="CEE1965" s="1"/>
      <c r="CEF1965" s="1"/>
      <c r="CEG1965" s="1"/>
      <c r="CEH1965" s="1"/>
      <c r="CEI1965" s="1"/>
      <c r="CEJ1965" s="1"/>
      <c r="CEK1965" s="1"/>
      <c r="CEL1965" s="1"/>
      <c r="CEM1965" s="1"/>
      <c r="CEN1965" s="1"/>
      <c r="CEO1965" s="1"/>
      <c r="CEP1965" s="1"/>
      <c r="CEQ1965" s="1"/>
      <c r="CER1965" s="1"/>
      <c r="CES1965" s="1"/>
      <c r="CET1965" s="1"/>
      <c r="CEU1965" s="1"/>
      <c r="CEV1965" s="1"/>
      <c r="CEW1965" s="1"/>
      <c r="CEX1965" s="1"/>
      <c r="CEY1965" s="1"/>
      <c r="CEZ1965" s="1"/>
      <c r="CFA1965" s="1"/>
      <c r="CFB1965" s="1"/>
      <c r="CFC1965" s="1"/>
      <c r="CFD1965" s="1"/>
      <c r="CFE1965" s="1"/>
      <c r="CFF1965" s="1"/>
      <c r="CFG1965" s="1"/>
      <c r="CFH1965" s="1"/>
      <c r="CFI1965" s="1"/>
      <c r="CFJ1965" s="1"/>
      <c r="CFK1965" s="1"/>
      <c r="CFL1965" s="1"/>
      <c r="CFM1965" s="1"/>
      <c r="CFN1965" s="1"/>
      <c r="CFO1965" s="1"/>
      <c r="CFP1965" s="1"/>
      <c r="CFQ1965" s="1"/>
      <c r="CFR1965" s="1"/>
      <c r="CFS1965" s="1"/>
      <c r="CFT1965" s="1"/>
      <c r="CFU1965" s="1"/>
      <c r="CFV1965" s="1"/>
      <c r="CFW1965" s="1"/>
      <c r="CFX1965" s="1"/>
      <c r="CFY1965" s="1"/>
      <c r="CFZ1965" s="1"/>
      <c r="CGA1965" s="1"/>
      <c r="CGB1965" s="1"/>
      <c r="CGC1965" s="1"/>
      <c r="CGD1965" s="1"/>
      <c r="CGE1965" s="1"/>
      <c r="CGF1965" s="1"/>
      <c r="CGG1965" s="1"/>
      <c r="CGH1965" s="1"/>
      <c r="CGI1965" s="1"/>
      <c r="CGJ1965" s="1"/>
      <c r="CGK1965" s="1"/>
      <c r="CGL1965" s="1"/>
      <c r="CGM1965" s="1"/>
      <c r="CGN1965" s="1"/>
      <c r="CGO1965" s="1"/>
      <c r="CGP1965" s="1"/>
      <c r="CGQ1965" s="1"/>
      <c r="CGR1965" s="1"/>
      <c r="CGS1965" s="1"/>
      <c r="CGT1965" s="1"/>
      <c r="CGU1965" s="1"/>
      <c r="CGV1965" s="1"/>
      <c r="CGW1965" s="1"/>
      <c r="CGX1965" s="1"/>
      <c r="CGY1965" s="1"/>
      <c r="CGZ1965" s="1"/>
      <c r="CHA1965" s="1"/>
      <c r="CHB1965" s="1"/>
      <c r="CHC1965" s="1"/>
      <c r="CHD1965" s="1"/>
      <c r="CHE1965" s="1"/>
      <c r="CHF1965" s="1"/>
      <c r="CHG1965" s="1"/>
      <c r="CHH1965" s="1"/>
      <c r="CHI1965" s="1"/>
      <c r="CHJ1965" s="1"/>
      <c r="CHK1965" s="1"/>
      <c r="CHL1965" s="1"/>
      <c r="CHM1965" s="1"/>
      <c r="CHN1965" s="1"/>
      <c r="CHO1965" s="1"/>
      <c r="CHP1965" s="1"/>
      <c r="CHQ1965" s="1"/>
      <c r="CHR1965" s="1"/>
      <c r="CHS1965" s="1"/>
      <c r="CHT1965" s="1"/>
      <c r="CHU1965" s="1"/>
      <c r="CHV1965" s="1"/>
      <c r="CHW1965" s="1"/>
      <c r="CHX1965" s="1"/>
      <c r="CHY1965" s="1"/>
      <c r="CHZ1965" s="1"/>
      <c r="CIA1965" s="1"/>
      <c r="CIB1965" s="1"/>
      <c r="CIC1965" s="1"/>
      <c r="CID1965" s="1"/>
      <c r="CIE1965" s="1"/>
      <c r="CIF1965" s="1"/>
      <c r="CIG1965" s="1"/>
      <c r="CIH1965" s="1"/>
      <c r="CII1965" s="1"/>
      <c r="CIJ1965" s="1"/>
      <c r="CIK1965" s="1"/>
      <c r="CIL1965" s="1"/>
      <c r="CIM1965" s="1"/>
      <c r="CIN1965" s="1"/>
      <c r="CIO1965" s="1"/>
      <c r="CIP1965" s="1"/>
      <c r="CIQ1965" s="1"/>
      <c r="CIR1965" s="1"/>
      <c r="CIS1965" s="1"/>
      <c r="CIT1965" s="1"/>
      <c r="CIU1965" s="1"/>
      <c r="CIV1965" s="1"/>
      <c r="CIW1965" s="1"/>
      <c r="CIX1965" s="1"/>
      <c r="CIY1965" s="1"/>
      <c r="CIZ1965" s="1"/>
      <c r="CJA1965" s="1"/>
      <c r="CJB1965" s="1"/>
      <c r="CJC1965" s="1"/>
      <c r="CJD1965" s="1"/>
      <c r="CJE1965" s="1"/>
      <c r="CJF1965" s="1"/>
      <c r="CJG1965" s="1"/>
      <c r="CJH1965" s="1"/>
      <c r="CJI1965" s="1"/>
      <c r="CJJ1965" s="1"/>
      <c r="CJK1965" s="1"/>
      <c r="CJL1965" s="1"/>
      <c r="CJM1965" s="1"/>
      <c r="CJN1965" s="1"/>
      <c r="CJO1965" s="1"/>
      <c r="CJP1965" s="1"/>
      <c r="CJQ1965" s="1"/>
      <c r="CJR1965" s="1"/>
      <c r="CJS1965" s="1"/>
      <c r="CJT1965" s="1"/>
      <c r="CJU1965" s="1"/>
      <c r="CJV1965" s="1"/>
      <c r="CJW1965" s="1"/>
      <c r="CJX1965" s="1"/>
      <c r="CJY1965" s="1"/>
      <c r="CJZ1965" s="1"/>
      <c r="CKA1965" s="1"/>
      <c r="CKB1965" s="1"/>
      <c r="CKC1965" s="1"/>
      <c r="CKD1965" s="1"/>
      <c r="CKE1965" s="1"/>
      <c r="CKF1965" s="1"/>
      <c r="CKG1965" s="1"/>
      <c r="CKH1965" s="1"/>
      <c r="CKI1965" s="1"/>
      <c r="CKJ1965" s="1"/>
      <c r="CKK1965" s="1"/>
      <c r="CKL1965" s="1"/>
      <c r="CKM1965" s="1"/>
      <c r="CKN1965" s="1"/>
      <c r="CKO1965" s="1"/>
      <c r="CKP1965" s="1"/>
      <c r="CKQ1965" s="1"/>
      <c r="CKR1965" s="1"/>
      <c r="CKS1965" s="1"/>
      <c r="CKT1965" s="1"/>
      <c r="CKU1965" s="1"/>
      <c r="CKV1965" s="1"/>
      <c r="CKW1965" s="1"/>
      <c r="CKX1965" s="1"/>
      <c r="CKY1965" s="1"/>
      <c r="CKZ1965" s="1"/>
      <c r="CLA1965" s="1"/>
      <c r="CLB1965" s="1"/>
      <c r="CLC1965" s="1"/>
      <c r="CLD1965" s="1"/>
      <c r="CLE1965" s="1"/>
      <c r="CLF1965" s="1"/>
      <c r="CLG1965" s="1"/>
      <c r="CLH1965" s="1"/>
      <c r="CLI1965" s="1"/>
      <c r="CLJ1965" s="1"/>
      <c r="CLK1965" s="1"/>
      <c r="CLL1965" s="1"/>
      <c r="CLM1965" s="1"/>
      <c r="CLN1965" s="1"/>
      <c r="CLO1965" s="1"/>
      <c r="CLP1965" s="1"/>
      <c r="CLQ1965" s="1"/>
      <c r="CLR1965" s="1"/>
      <c r="CLS1965" s="1"/>
      <c r="CLT1965" s="1"/>
      <c r="CLU1965" s="1"/>
      <c r="CLV1965" s="1"/>
      <c r="CLW1965" s="1"/>
      <c r="CLX1965" s="1"/>
      <c r="CLY1965" s="1"/>
      <c r="CLZ1965" s="1"/>
      <c r="CMA1965" s="1"/>
      <c r="CMB1965" s="1"/>
      <c r="CMC1965" s="1"/>
      <c r="CMD1965" s="1"/>
      <c r="CME1965" s="1"/>
      <c r="CMF1965" s="1"/>
      <c r="CMG1965" s="1"/>
      <c r="CMH1965" s="1"/>
      <c r="CMI1965" s="1"/>
      <c r="CMJ1965" s="1"/>
      <c r="CMK1965" s="1"/>
      <c r="CML1965" s="1"/>
      <c r="CMM1965" s="1"/>
      <c r="CMN1965" s="1"/>
      <c r="CMO1965" s="1"/>
      <c r="CMP1965" s="1"/>
      <c r="CMQ1965" s="1"/>
      <c r="CMR1965" s="1"/>
      <c r="CMS1965" s="1"/>
      <c r="CMT1965" s="1"/>
      <c r="CMU1965" s="1"/>
      <c r="CMV1965" s="1"/>
      <c r="CMW1965" s="1"/>
      <c r="CMX1965" s="1"/>
      <c r="CMY1965" s="1"/>
      <c r="CMZ1965" s="1"/>
      <c r="CNA1965" s="1"/>
      <c r="CNB1965" s="1"/>
      <c r="CNC1965" s="1"/>
      <c r="CND1965" s="1"/>
      <c r="CNE1965" s="1"/>
      <c r="CNF1965" s="1"/>
      <c r="CNG1965" s="1"/>
      <c r="CNH1965" s="1"/>
      <c r="CNI1965" s="1"/>
      <c r="CNJ1965" s="1"/>
      <c r="CNK1965" s="1"/>
      <c r="CNL1965" s="1"/>
      <c r="CNM1965" s="1"/>
      <c r="CNN1965" s="1"/>
      <c r="CNO1965" s="1"/>
      <c r="CNP1965" s="1"/>
      <c r="CNQ1965" s="1"/>
      <c r="CNR1965" s="1"/>
      <c r="CNS1965" s="1"/>
      <c r="CNT1965" s="1"/>
      <c r="CNU1965" s="1"/>
      <c r="CNV1965" s="1"/>
      <c r="CNW1965" s="1"/>
      <c r="CNX1965" s="1"/>
      <c r="CNY1965" s="1"/>
      <c r="CNZ1965" s="1"/>
      <c r="COA1965" s="1"/>
      <c r="COB1965" s="1"/>
      <c r="COC1965" s="1"/>
      <c r="COD1965" s="1"/>
      <c r="COE1965" s="1"/>
      <c r="COF1965" s="1"/>
      <c r="COG1965" s="1"/>
      <c r="COH1965" s="1"/>
      <c r="COI1965" s="1"/>
      <c r="COJ1965" s="1"/>
      <c r="COK1965" s="1"/>
      <c r="COL1965" s="1"/>
      <c r="COM1965" s="1"/>
      <c r="CON1965" s="1"/>
      <c r="COO1965" s="1"/>
      <c r="COP1965" s="1"/>
      <c r="COQ1965" s="1"/>
      <c r="COR1965" s="1"/>
      <c r="COS1965" s="1"/>
      <c r="COT1965" s="1"/>
      <c r="COU1965" s="1"/>
      <c r="COV1965" s="1"/>
      <c r="COW1965" s="1"/>
      <c r="COX1965" s="1"/>
      <c r="COY1965" s="1"/>
      <c r="COZ1965" s="1"/>
      <c r="CPA1965" s="1"/>
      <c r="CPB1965" s="1"/>
      <c r="CPC1965" s="1"/>
      <c r="CPD1965" s="1"/>
      <c r="CPE1965" s="1"/>
      <c r="CPF1965" s="1"/>
      <c r="CPG1965" s="1"/>
      <c r="CPH1965" s="1"/>
      <c r="CPI1965" s="1"/>
      <c r="CPJ1965" s="1"/>
      <c r="CPK1965" s="1"/>
      <c r="CPL1965" s="1"/>
      <c r="CPM1965" s="1"/>
      <c r="CPN1965" s="1"/>
      <c r="CPO1965" s="1"/>
      <c r="CPP1965" s="1"/>
      <c r="CPQ1965" s="1"/>
      <c r="CPR1965" s="1"/>
      <c r="CPS1965" s="1"/>
      <c r="CPT1965" s="1"/>
      <c r="CPU1965" s="1"/>
      <c r="CPV1965" s="1"/>
      <c r="CPW1965" s="1"/>
      <c r="CPX1965" s="1"/>
      <c r="CPY1965" s="1"/>
      <c r="CPZ1965" s="1"/>
      <c r="CQA1965" s="1"/>
      <c r="CQB1965" s="1"/>
      <c r="CQC1965" s="1"/>
      <c r="CQD1965" s="1"/>
      <c r="CQE1965" s="1"/>
      <c r="CQF1965" s="1"/>
      <c r="CQG1965" s="1"/>
      <c r="CQH1965" s="1"/>
      <c r="CQI1965" s="1"/>
      <c r="CQJ1965" s="1"/>
      <c r="CQK1965" s="1"/>
      <c r="CQL1965" s="1"/>
      <c r="CQM1965" s="1"/>
      <c r="CQN1965" s="1"/>
      <c r="CQO1965" s="1"/>
      <c r="CQP1965" s="1"/>
      <c r="CQQ1965" s="1"/>
      <c r="CQR1965" s="1"/>
      <c r="CQS1965" s="1"/>
      <c r="CQT1965" s="1"/>
      <c r="CQU1965" s="1"/>
      <c r="CQV1965" s="1"/>
      <c r="CQW1965" s="1"/>
      <c r="CQX1965" s="1"/>
      <c r="CQY1965" s="1"/>
      <c r="CQZ1965" s="1"/>
      <c r="CRA1965" s="1"/>
      <c r="CRB1965" s="1"/>
      <c r="CRC1965" s="1"/>
      <c r="CRD1965" s="1"/>
      <c r="CRE1965" s="1"/>
      <c r="CRF1965" s="1"/>
      <c r="CRG1965" s="1"/>
      <c r="CRH1965" s="1"/>
      <c r="CRI1965" s="1"/>
      <c r="CRJ1965" s="1"/>
      <c r="CRK1965" s="1"/>
      <c r="CRL1965" s="1"/>
      <c r="CRM1965" s="1"/>
      <c r="CRN1965" s="1"/>
      <c r="CRO1965" s="1"/>
      <c r="CRP1965" s="1"/>
      <c r="CRQ1965" s="1"/>
      <c r="CRR1965" s="1"/>
      <c r="CRS1965" s="1"/>
      <c r="CRT1965" s="1"/>
      <c r="CRU1965" s="1"/>
      <c r="CRV1965" s="1"/>
      <c r="CRW1965" s="1"/>
      <c r="CRX1965" s="1"/>
      <c r="CRY1965" s="1"/>
      <c r="CRZ1965" s="1"/>
      <c r="CSA1965" s="1"/>
      <c r="CSB1965" s="1"/>
      <c r="CSC1965" s="1"/>
      <c r="CSD1965" s="1"/>
      <c r="CSE1965" s="1"/>
      <c r="CSF1965" s="1"/>
      <c r="CSG1965" s="1"/>
      <c r="CSH1965" s="1"/>
      <c r="CSI1965" s="1"/>
      <c r="CSJ1965" s="1"/>
      <c r="CSK1965" s="1"/>
      <c r="CSL1965" s="1"/>
      <c r="CSM1965" s="1"/>
      <c r="CSN1965" s="1"/>
      <c r="CSO1965" s="1"/>
      <c r="CSP1965" s="1"/>
      <c r="CSQ1965" s="1"/>
      <c r="CSR1965" s="1"/>
      <c r="CSS1965" s="1"/>
      <c r="CST1965" s="1"/>
      <c r="CSU1965" s="1"/>
      <c r="CSV1965" s="1"/>
      <c r="CSW1965" s="1"/>
      <c r="CSX1965" s="1"/>
      <c r="CSY1965" s="1"/>
      <c r="CSZ1965" s="1"/>
      <c r="CTA1965" s="1"/>
      <c r="CTB1965" s="1"/>
      <c r="CTC1965" s="1"/>
      <c r="CTD1965" s="1"/>
      <c r="CTE1965" s="1"/>
      <c r="CTF1965" s="1"/>
      <c r="CTG1965" s="1"/>
      <c r="CTH1965" s="1"/>
      <c r="CTI1965" s="1"/>
      <c r="CTJ1965" s="1"/>
      <c r="CTK1965" s="1"/>
      <c r="CTL1965" s="1"/>
      <c r="CTM1965" s="1"/>
      <c r="CTN1965" s="1"/>
      <c r="CTO1965" s="1"/>
      <c r="CTP1965" s="1"/>
      <c r="CTQ1965" s="1"/>
      <c r="CTR1965" s="1"/>
      <c r="CTS1965" s="1"/>
      <c r="CTT1965" s="1"/>
      <c r="CTU1965" s="1"/>
      <c r="CTV1965" s="1"/>
      <c r="CTW1965" s="1"/>
      <c r="CTX1965" s="1"/>
      <c r="CTY1965" s="1"/>
      <c r="CTZ1965" s="1"/>
      <c r="CUA1965" s="1"/>
      <c r="CUB1965" s="1"/>
      <c r="CUC1965" s="1"/>
      <c r="CUD1965" s="1"/>
      <c r="CUE1965" s="1"/>
      <c r="CUF1965" s="1"/>
      <c r="CUG1965" s="1"/>
      <c r="CUH1965" s="1"/>
      <c r="CUI1965" s="1"/>
      <c r="CUJ1965" s="1"/>
      <c r="CUK1965" s="1"/>
      <c r="CUL1965" s="1"/>
      <c r="CUM1965" s="1"/>
      <c r="CUN1965" s="1"/>
      <c r="CUO1965" s="1"/>
      <c r="CUP1965" s="1"/>
      <c r="CUQ1965" s="1"/>
      <c r="CUR1965" s="1"/>
      <c r="CUS1965" s="1"/>
      <c r="CUT1965" s="1"/>
      <c r="CUU1965" s="1"/>
      <c r="CUV1965" s="1"/>
      <c r="CUW1965" s="1"/>
      <c r="CUX1965" s="1"/>
      <c r="CUY1965" s="1"/>
      <c r="CUZ1965" s="1"/>
      <c r="CVA1965" s="1"/>
      <c r="CVB1965" s="1"/>
      <c r="CVC1965" s="1"/>
      <c r="CVD1965" s="1"/>
      <c r="CVE1965" s="1"/>
      <c r="CVF1965" s="1"/>
      <c r="CVG1965" s="1"/>
      <c r="CVH1965" s="1"/>
      <c r="CVI1965" s="1"/>
      <c r="CVJ1965" s="1"/>
      <c r="CVK1965" s="1"/>
      <c r="CVL1965" s="1"/>
      <c r="CVM1965" s="1"/>
      <c r="CVN1965" s="1"/>
      <c r="CVO1965" s="1"/>
      <c r="CVP1965" s="1"/>
      <c r="CVQ1965" s="1"/>
      <c r="CVR1965" s="1"/>
      <c r="CVS1965" s="1"/>
      <c r="CVT1965" s="1"/>
      <c r="CVU1965" s="1"/>
      <c r="CVV1965" s="1"/>
      <c r="CVW1965" s="1"/>
      <c r="CVX1965" s="1"/>
      <c r="CVY1965" s="1"/>
      <c r="CVZ1965" s="1"/>
      <c r="CWA1965" s="1"/>
      <c r="CWB1965" s="1"/>
      <c r="CWC1965" s="1"/>
      <c r="CWD1965" s="1"/>
      <c r="CWE1965" s="1"/>
      <c r="CWF1965" s="1"/>
      <c r="CWG1965" s="1"/>
      <c r="CWH1965" s="1"/>
      <c r="CWI1965" s="1"/>
      <c r="CWJ1965" s="1"/>
      <c r="CWK1965" s="1"/>
      <c r="CWL1965" s="1"/>
      <c r="CWM1965" s="1"/>
      <c r="CWN1965" s="1"/>
      <c r="CWO1965" s="1"/>
      <c r="CWP1965" s="1"/>
      <c r="CWQ1965" s="1"/>
      <c r="CWR1965" s="1"/>
      <c r="CWS1965" s="1"/>
      <c r="CWT1965" s="1"/>
      <c r="CWU1965" s="1"/>
      <c r="CWV1965" s="1"/>
      <c r="CWW1965" s="1"/>
      <c r="CWX1965" s="1"/>
      <c r="CWY1965" s="1"/>
      <c r="CWZ1965" s="1"/>
      <c r="CXA1965" s="1"/>
      <c r="CXB1965" s="1"/>
      <c r="CXC1965" s="1"/>
      <c r="CXD1965" s="1"/>
      <c r="CXE1965" s="1"/>
      <c r="CXF1965" s="1"/>
      <c r="CXG1965" s="1"/>
      <c r="CXH1965" s="1"/>
      <c r="CXI1965" s="1"/>
      <c r="CXJ1965" s="1"/>
      <c r="CXK1965" s="1"/>
      <c r="CXL1965" s="1"/>
      <c r="CXM1965" s="1"/>
      <c r="CXN1965" s="1"/>
      <c r="CXO1965" s="1"/>
      <c r="CXP1965" s="1"/>
      <c r="CXQ1965" s="1"/>
      <c r="CXR1965" s="1"/>
      <c r="CXS1965" s="1"/>
      <c r="CXT1965" s="1"/>
      <c r="CXU1965" s="1"/>
      <c r="CXV1965" s="1"/>
      <c r="CXW1965" s="1"/>
      <c r="CXX1965" s="1"/>
      <c r="CXY1965" s="1"/>
      <c r="CXZ1965" s="1"/>
      <c r="CYA1965" s="1"/>
      <c r="CYB1965" s="1"/>
      <c r="CYC1965" s="1"/>
      <c r="CYD1965" s="1"/>
      <c r="CYE1965" s="1"/>
      <c r="CYF1965" s="1"/>
      <c r="CYG1965" s="1"/>
      <c r="CYH1965" s="1"/>
      <c r="CYI1965" s="1"/>
      <c r="CYJ1965" s="1"/>
      <c r="CYK1965" s="1"/>
      <c r="CYL1965" s="1"/>
      <c r="CYM1965" s="1"/>
      <c r="CYN1965" s="1"/>
      <c r="CYO1965" s="1"/>
      <c r="CYP1965" s="1"/>
      <c r="CYQ1965" s="1"/>
      <c r="CYR1965" s="1"/>
      <c r="CYS1965" s="1"/>
      <c r="CYT1965" s="1"/>
      <c r="CYU1965" s="1"/>
      <c r="CYV1965" s="1"/>
      <c r="CYW1965" s="1"/>
      <c r="CYX1965" s="1"/>
      <c r="CYY1965" s="1"/>
      <c r="CYZ1965" s="1"/>
      <c r="CZA1965" s="1"/>
      <c r="CZB1965" s="1"/>
      <c r="CZC1965" s="1"/>
      <c r="CZD1965" s="1"/>
      <c r="CZE1965" s="1"/>
      <c r="CZF1965" s="1"/>
      <c r="CZG1965" s="1"/>
      <c r="CZH1965" s="1"/>
      <c r="CZI1965" s="1"/>
      <c r="CZJ1965" s="1"/>
      <c r="CZK1965" s="1"/>
      <c r="CZL1965" s="1"/>
      <c r="CZM1965" s="1"/>
      <c r="CZN1965" s="1"/>
      <c r="CZO1965" s="1"/>
      <c r="CZP1965" s="1"/>
      <c r="CZQ1965" s="1"/>
      <c r="CZR1965" s="1"/>
      <c r="CZS1965" s="1"/>
      <c r="CZT1965" s="1"/>
      <c r="CZU1965" s="1"/>
      <c r="CZV1965" s="1"/>
      <c r="CZW1965" s="1"/>
      <c r="CZX1965" s="1"/>
      <c r="CZY1965" s="1"/>
      <c r="CZZ1965" s="1"/>
      <c r="DAA1965" s="1"/>
      <c r="DAB1965" s="1"/>
      <c r="DAC1965" s="1"/>
      <c r="DAD1965" s="1"/>
      <c r="DAE1965" s="1"/>
      <c r="DAF1965" s="1"/>
      <c r="DAG1965" s="1"/>
      <c r="DAH1965" s="1"/>
      <c r="DAI1965" s="1"/>
      <c r="DAJ1965" s="1"/>
      <c r="DAK1965" s="1"/>
      <c r="DAL1965" s="1"/>
      <c r="DAM1965" s="1"/>
      <c r="DAN1965" s="1"/>
      <c r="DAO1965" s="1"/>
      <c r="DAP1965" s="1"/>
      <c r="DAQ1965" s="1"/>
      <c r="DAR1965" s="1"/>
      <c r="DAS1965" s="1"/>
      <c r="DAT1965" s="1"/>
      <c r="DAU1965" s="1"/>
      <c r="DAV1965" s="1"/>
      <c r="DAW1965" s="1"/>
      <c r="DAX1965" s="1"/>
      <c r="DAY1965" s="1"/>
      <c r="DAZ1965" s="1"/>
      <c r="DBA1965" s="1"/>
      <c r="DBB1965" s="1"/>
      <c r="DBC1965" s="1"/>
      <c r="DBD1965" s="1"/>
      <c r="DBE1965" s="1"/>
      <c r="DBF1965" s="1"/>
      <c r="DBG1965" s="1"/>
      <c r="DBH1965" s="1"/>
      <c r="DBI1965" s="1"/>
      <c r="DBJ1965" s="1"/>
      <c r="DBK1965" s="1"/>
      <c r="DBL1965" s="1"/>
      <c r="DBM1965" s="1"/>
      <c r="DBN1965" s="1"/>
      <c r="DBO1965" s="1"/>
      <c r="DBP1965" s="1"/>
      <c r="DBQ1965" s="1"/>
      <c r="DBR1965" s="1"/>
      <c r="DBS1965" s="1"/>
      <c r="DBT1965" s="1"/>
      <c r="DBU1965" s="1"/>
      <c r="DBV1965" s="1"/>
      <c r="DBW1965" s="1"/>
      <c r="DBX1965" s="1"/>
      <c r="DBY1965" s="1"/>
      <c r="DBZ1965" s="1"/>
      <c r="DCA1965" s="1"/>
      <c r="DCB1965" s="1"/>
      <c r="DCC1965" s="1"/>
      <c r="DCD1965" s="1"/>
      <c r="DCE1965" s="1"/>
      <c r="DCF1965" s="1"/>
      <c r="DCG1965" s="1"/>
      <c r="DCH1965" s="1"/>
      <c r="DCI1965" s="1"/>
      <c r="DCJ1965" s="1"/>
      <c r="DCK1965" s="1"/>
      <c r="DCL1965" s="1"/>
      <c r="DCM1965" s="1"/>
      <c r="DCN1965" s="1"/>
      <c r="DCO1965" s="1"/>
      <c r="DCP1965" s="1"/>
      <c r="DCQ1965" s="1"/>
      <c r="DCR1965" s="1"/>
      <c r="DCS1965" s="1"/>
      <c r="DCT1965" s="1"/>
      <c r="DCU1965" s="1"/>
      <c r="DCV1965" s="1"/>
      <c r="DCW1965" s="1"/>
      <c r="DCX1965" s="1"/>
      <c r="DCY1965" s="1"/>
      <c r="DCZ1965" s="1"/>
      <c r="DDA1965" s="1"/>
      <c r="DDB1965" s="1"/>
      <c r="DDC1965" s="1"/>
      <c r="DDD1965" s="1"/>
      <c r="DDE1965" s="1"/>
      <c r="DDF1965" s="1"/>
      <c r="DDG1965" s="1"/>
      <c r="DDH1965" s="1"/>
      <c r="DDI1965" s="1"/>
      <c r="DDJ1965" s="1"/>
      <c r="DDK1965" s="1"/>
      <c r="DDL1965" s="1"/>
      <c r="DDM1965" s="1"/>
      <c r="DDN1965" s="1"/>
      <c r="DDO1965" s="1"/>
      <c r="DDP1965" s="1"/>
      <c r="DDQ1965" s="1"/>
      <c r="DDR1965" s="1"/>
      <c r="DDS1965" s="1"/>
      <c r="DDT1965" s="1"/>
      <c r="DDU1965" s="1"/>
      <c r="DDV1965" s="1"/>
      <c r="DDW1965" s="1"/>
      <c r="DDX1965" s="1"/>
      <c r="DDY1965" s="1"/>
      <c r="DDZ1965" s="1"/>
      <c r="DEA1965" s="1"/>
      <c r="DEB1965" s="1"/>
      <c r="DEC1965" s="1"/>
      <c r="DED1965" s="1"/>
      <c r="DEE1965" s="1"/>
      <c r="DEF1965" s="1"/>
      <c r="DEG1965" s="1"/>
      <c r="DEH1965" s="1"/>
      <c r="DEI1965" s="1"/>
      <c r="DEJ1965" s="1"/>
      <c r="DEK1965" s="1"/>
      <c r="DEL1965" s="1"/>
      <c r="DEM1965" s="1"/>
      <c r="DEN1965" s="1"/>
      <c r="DEO1965" s="1"/>
      <c r="DEP1965" s="1"/>
      <c r="DEQ1965" s="1"/>
      <c r="DER1965" s="1"/>
      <c r="DES1965" s="1"/>
      <c r="DET1965" s="1"/>
      <c r="DEU1965" s="1"/>
      <c r="DEV1965" s="1"/>
      <c r="DEW1965" s="1"/>
      <c r="DEX1965" s="1"/>
      <c r="DEY1965" s="1"/>
      <c r="DEZ1965" s="1"/>
      <c r="DFA1965" s="1"/>
      <c r="DFB1965" s="1"/>
      <c r="DFC1965" s="1"/>
      <c r="DFD1965" s="1"/>
      <c r="DFE1965" s="1"/>
      <c r="DFF1965" s="1"/>
      <c r="DFG1965" s="1"/>
      <c r="DFH1965" s="1"/>
      <c r="DFI1965" s="1"/>
      <c r="DFJ1965" s="1"/>
      <c r="DFK1965" s="1"/>
      <c r="DFL1965" s="1"/>
      <c r="DFM1965" s="1"/>
      <c r="DFN1965" s="1"/>
      <c r="DFO1965" s="1"/>
      <c r="DFP1965" s="1"/>
      <c r="DFQ1965" s="1"/>
      <c r="DFR1965" s="1"/>
      <c r="DFS1965" s="1"/>
      <c r="DFT1965" s="1"/>
      <c r="DFU1965" s="1"/>
      <c r="DFV1965" s="1"/>
      <c r="DFW1965" s="1"/>
      <c r="DFX1965" s="1"/>
      <c r="DFY1965" s="1"/>
      <c r="DFZ1965" s="1"/>
      <c r="DGA1965" s="1"/>
      <c r="DGB1965" s="1"/>
      <c r="DGC1965" s="1"/>
      <c r="DGD1965" s="1"/>
      <c r="DGE1965" s="1"/>
      <c r="DGF1965" s="1"/>
      <c r="DGG1965" s="1"/>
      <c r="DGH1965" s="1"/>
      <c r="DGI1965" s="1"/>
      <c r="DGJ1965" s="1"/>
      <c r="DGK1965" s="1"/>
      <c r="DGL1965" s="1"/>
      <c r="DGM1965" s="1"/>
      <c r="DGN1965" s="1"/>
      <c r="DGO1965" s="1"/>
      <c r="DGP1965" s="1"/>
      <c r="DGQ1965" s="1"/>
      <c r="DGR1965" s="1"/>
      <c r="DGS1965" s="1"/>
      <c r="DGT1965" s="1"/>
      <c r="DGU1965" s="1"/>
      <c r="DGV1965" s="1"/>
      <c r="DGW1965" s="1"/>
      <c r="DGX1965" s="1"/>
      <c r="DGY1965" s="1"/>
      <c r="DGZ1965" s="1"/>
      <c r="DHA1965" s="1"/>
      <c r="DHB1965" s="1"/>
      <c r="DHC1965" s="1"/>
      <c r="DHD1965" s="1"/>
      <c r="DHE1965" s="1"/>
      <c r="DHF1965" s="1"/>
      <c r="DHG1965" s="1"/>
      <c r="DHH1965" s="1"/>
      <c r="DHI1965" s="1"/>
      <c r="DHJ1965" s="1"/>
      <c r="DHK1965" s="1"/>
      <c r="DHL1965" s="1"/>
      <c r="DHM1965" s="1"/>
      <c r="DHN1965" s="1"/>
      <c r="DHO1965" s="1"/>
      <c r="DHP1965" s="1"/>
      <c r="DHQ1965" s="1"/>
      <c r="DHR1965" s="1"/>
      <c r="DHS1965" s="1"/>
      <c r="DHT1965" s="1"/>
      <c r="DHU1965" s="1"/>
      <c r="DHV1965" s="1"/>
      <c r="DHW1965" s="1"/>
      <c r="DHX1965" s="1"/>
      <c r="DHY1965" s="1"/>
      <c r="DHZ1965" s="1"/>
      <c r="DIA1965" s="1"/>
      <c r="DIB1965" s="1"/>
      <c r="DIC1965" s="1"/>
      <c r="DID1965" s="1"/>
      <c r="DIE1965" s="1"/>
      <c r="DIF1965" s="1"/>
      <c r="DIG1965" s="1"/>
      <c r="DIH1965" s="1"/>
      <c r="DII1965" s="1"/>
      <c r="DIJ1965" s="1"/>
      <c r="DIK1965" s="1"/>
      <c r="DIL1965" s="1"/>
      <c r="DIM1965" s="1"/>
      <c r="DIN1965" s="1"/>
      <c r="DIO1965" s="1"/>
      <c r="DIP1965" s="1"/>
      <c r="DIQ1965" s="1"/>
      <c r="DIR1965" s="1"/>
      <c r="DIS1965" s="1"/>
      <c r="DIT1965" s="1"/>
      <c r="DIU1965" s="1"/>
      <c r="DIV1965" s="1"/>
      <c r="DIW1965" s="1"/>
      <c r="DIX1965" s="1"/>
      <c r="DIY1965" s="1"/>
      <c r="DIZ1965" s="1"/>
      <c r="DJA1965" s="1"/>
      <c r="DJB1965" s="1"/>
      <c r="DJC1965" s="1"/>
      <c r="DJD1965" s="1"/>
      <c r="DJE1965" s="1"/>
      <c r="DJF1965" s="1"/>
      <c r="DJG1965" s="1"/>
      <c r="DJH1965" s="1"/>
      <c r="DJI1965" s="1"/>
      <c r="DJJ1965" s="1"/>
      <c r="DJK1965" s="1"/>
      <c r="DJL1965" s="1"/>
      <c r="DJM1965" s="1"/>
      <c r="DJN1965" s="1"/>
      <c r="DJO1965" s="1"/>
      <c r="DJP1965" s="1"/>
      <c r="DJQ1965" s="1"/>
      <c r="DJR1965" s="1"/>
      <c r="DJS1965" s="1"/>
      <c r="DJT1965" s="1"/>
      <c r="DJU1965" s="1"/>
      <c r="DJV1965" s="1"/>
      <c r="DJW1965" s="1"/>
      <c r="DJX1965" s="1"/>
      <c r="DJY1965" s="1"/>
      <c r="DJZ1965" s="1"/>
      <c r="DKA1965" s="1"/>
      <c r="DKB1965" s="1"/>
      <c r="DKC1965" s="1"/>
      <c r="DKD1965" s="1"/>
      <c r="DKE1965" s="1"/>
      <c r="DKF1965" s="1"/>
      <c r="DKG1965" s="1"/>
      <c r="DKH1965" s="1"/>
      <c r="DKI1965" s="1"/>
      <c r="DKJ1965" s="1"/>
      <c r="DKK1965" s="1"/>
      <c r="DKL1965" s="1"/>
      <c r="DKM1965" s="1"/>
      <c r="DKN1965" s="1"/>
      <c r="DKO1965" s="1"/>
      <c r="DKP1965" s="1"/>
      <c r="DKQ1965" s="1"/>
      <c r="DKR1965" s="1"/>
      <c r="DKS1965" s="1"/>
      <c r="DKT1965" s="1"/>
      <c r="DKU1965" s="1"/>
      <c r="DKV1965" s="1"/>
      <c r="DKW1965" s="1"/>
      <c r="DKX1965" s="1"/>
      <c r="DKY1965" s="1"/>
      <c r="DKZ1965" s="1"/>
      <c r="DLA1965" s="1"/>
      <c r="DLB1965" s="1"/>
      <c r="DLC1965" s="1"/>
      <c r="DLD1965" s="1"/>
      <c r="DLE1965" s="1"/>
      <c r="DLF1965" s="1"/>
      <c r="DLG1965" s="1"/>
      <c r="DLH1965" s="1"/>
      <c r="DLI1965" s="1"/>
      <c r="DLJ1965" s="1"/>
      <c r="DLK1965" s="1"/>
      <c r="DLL1965" s="1"/>
      <c r="DLM1965" s="1"/>
      <c r="DLN1965" s="1"/>
      <c r="DLO1965" s="1"/>
      <c r="DLP1965" s="1"/>
      <c r="DLQ1965" s="1"/>
      <c r="DLR1965" s="1"/>
      <c r="DLS1965" s="1"/>
      <c r="DLT1965" s="1"/>
      <c r="DLU1965" s="1"/>
      <c r="DLV1965" s="1"/>
      <c r="DLW1965" s="1"/>
      <c r="DLX1965" s="1"/>
      <c r="DLY1965" s="1"/>
      <c r="DLZ1965" s="1"/>
      <c r="DMA1965" s="1"/>
      <c r="DMB1965" s="1"/>
      <c r="DMC1965" s="1"/>
      <c r="DMD1965" s="1"/>
      <c r="DME1965" s="1"/>
      <c r="DMF1965" s="1"/>
      <c r="DMG1965" s="1"/>
      <c r="DMH1965" s="1"/>
      <c r="DMI1965" s="1"/>
      <c r="DMJ1965" s="1"/>
      <c r="DMK1965" s="1"/>
      <c r="DML1965" s="1"/>
      <c r="DMM1965" s="1"/>
      <c r="DMN1965" s="1"/>
      <c r="DMO1965" s="1"/>
      <c r="DMP1965" s="1"/>
      <c r="DMQ1965" s="1"/>
      <c r="DMR1965" s="1"/>
      <c r="DMS1965" s="1"/>
      <c r="DMT1965" s="1"/>
      <c r="DMU1965" s="1"/>
      <c r="DMV1965" s="1"/>
      <c r="DMW1965" s="1"/>
      <c r="DMX1965" s="1"/>
      <c r="DMY1965" s="1"/>
      <c r="DMZ1965" s="1"/>
      <c r="DNA1965" s="1"/>
      <c r="DNB1965" s="1"/>
      <c r="DNC1965" s="1"/>
      <c r="DND1965" s="1"/>
      <c r="DNE1965" s="1"/>
      <c r="DNF1965" s="1"/>
      <c r="DNG1965" s="1"/>
      <c r="DNH1965" s="1"/>
      <c r="DNI1965" s="1"/>
      <c r="DNJ1965" s="1"/>
      <c r="DNK1965" s="1"/>
      <c r="DNL1965" s="1"/>
      <c r="DNM1965" s="1"/>
      <c r="DNN1965" s="1"/>
      <c r="DNO1965" s="1"/>
      <c r="DNP1965" s="1"/>
      <c r="DNQ1965" s="1"/>
      <c r="DNR1965" s="1"/>
      <c r="DNS1965" s="1"/>
      <c r="DNT1965" s="1"/>
      <c r="DNU1965" s="1"/>
      <c r="DNV1965" s="1"/>
      <c r="DNW1965" s="1"/>
      <c r="DNX1965" s="1"/>
      <c r="DNY1965" s="1"/>
      <c r="DNZ1965" s="1"/>
      <c r="DOA1965" s="1"/>
      <c r="DOB1965" s="1"/>
      <c r="DOC1965" s="1"/>
      <c r="DOD1965" s="1"/>
      <c r="DOE1965" s="1"/>
      <c r="DOF1965" s="1"/>
      <c r="DOG1965" s="1"/>
      <c r="DOH1965" s="1"/>
      <c r="DOI1965" s="1"/>
      <c r="DOJ1965" s="1"/>
      <c r="DOK1965" s="1"/>
      <c r="DOL1965" s="1"/>
      <c r="DOM1965" s="1"/>
      <c r="DON1965" s="1"/>
      <c r="DOO1965" s="1"/>
      <c r="DOP1965" s="1"/>
      <c r="DOQ1965" s="1"/>
      <c r="DOR1965" s="1"/>
      <c r="DOS1965" s="1"/>
      <c r="DOT1965" s="1"/>
      <c r="DOU1965" s="1"/>
      <c r="DOV1965" s="1"/>
      <c r="DOW1965" s="1"/>
      <c r="DOX1965" s="1"/>
      <c r="DOY1965" s="1"/>
      <c r="DOZ1965" s="1"/>
      <c r="DPA1965" s="1"/>
      <c r="DPB1965" s="1"/>
      <c r="DPC1965" s="1"/>
      <c r="DPD1965" s="1"/>
      <c r="DPE1965" s="1"/>
      <c r="DPF1965" s="1"/>
      <c r="DPG1965" s="1"/>
      <c r="DPH1965" s="1"/>
      <c r="DPI1965" s="1"/>
      <c r="DPJ1965" s="1"/>
      <c r="DPK1965" s="1"/>
      <c r="DPL1965" s="1"/>
      <c r="DPM1965" s="1"/>
      <c r="DPN1965" s="1"/>
      <c r="DPO1965" s="1"/>
      <c r="DPP1965" s="1"/>
      <c r="DPQ1965" s="1"/>
      <c r="DPR1965" s="1"/>
      <c r="DPS1965" s="1"/>
      <c r="DPT1965" s="1"/>
      <c r="DPU1965" s="1"/>
      <c r="DPV1965" s="1"/>
      <c r="DPW1965" s="1"/>
      <c r="DPX1965" s="1"/>
      <c r="DPY1965" s="1"/>
      <c r="DPZ1965" s="1"/>
      <c r="DQA1965" s="1"/>
      <c r="DQB1965" s="1"/>
      <c r="DQC1965" s="1"/>
      <c r="DQD1965" s="1"/>
      <c r="DQE1965" s="1"/>
      <c r="DQF1965" s="1"/>
      <c r="DQG1965" s="1"/>
      <c r="DQH1965" s="1"/>
      <c r="DQI1965" s="1"/>
      <c r="DQJ1965" s="1"/>
      <c r="DQK1965" s="1"/>
      <c r="DQL1965" s="1"/>
      <c r="DQM1965" s="1"/>
      <c r="DQN1965" s="1"/>
      <c r="DQO1965" s="1"/>
      <c r="DQP1965" s="1"/>
      <c r="DQQ1965" s="1"/>
      <c r="DQR1965" s="1"/>
      <c r="DQS1965" s="1"/>
      <c r="DQT1965" s="1"/>
      <c r="DQU1965" s="1"/>
      <c r="DQV1965" s="1"/>
      <c r="DQW1965" s="1"/>
      <c r="DQX1965" s="1"/>
      <c r="DQY1965" s="1"/>
      <c r="DQZ1965" s="1"/>
      <c r="DRA1965" s="1"/>
      <c r="DRB1965" s="1"/>
      <c r="DRC1965" s="1"/>
      <c r="DRD1965" s="1"/>
      <c r="DRE1965" s="1"/>
      <c r="DRF1965" s="1"/>
      <c r="DRG1965" s="1"/>
      <c r="DRH1965" s="1"/>
      <c r="DRI1965" s="1"/>
      <c r="DRJ1965" s="1"/>
      <c r="DRK1965" s="1"/>
      <c r="DRL1965" s="1"/>
      <c r="DRM1965" s="1"/>
      <c r="DRN1965" s="1"/>
      <c r="DRO1965" s="1"/>
      <c r="DRP1965" s="1"/>
      <c r="DRQ1965" s="1"/>
      <c r="DRR1965" s="1"/>
      <c r="DRS1965" s="1"/>
      <c r="DRT1965" s="1"/>
      <c r="DRU1965" s="1"/>
      <c r="DRV1965" s="1"/>
      <c r="DRW1965" s="1"/>
      <c r="DRX1965" s="1"/>
      <c r="DRY1965" s="1"/>
      <c r="DRZ1965" s="1"/>
      <c r="DSA1965" s="1"/>
      <c r="DSB1965" s="1"/>
      <c r="DSC1965" s="1"/>
      <c r="DSD1965" s="1"/>
      <c r="DSE1965" s="1"/>
      <c r="DSF1965" s="1"/>
      <c r="DSG1965" s="1"/>
      <c r="DSH1965" s="1"/>
      <c r="DSI1965" s="1"/>
      <c r="DSJ1965" s="1"/>
      <c r="DSK1965" s="1"/>
      <c r="DSL1965" s="1"/>
      <c r="DSM1965" s="1"/>
      <c r="DSN1965" s="1"/>
      <c r="DSO1965" s="1"/>
      <c r="DSP1965" s="1"/>
      <c r="DSQ1965" s="1"/>
      <c r="DSR1965" s="1"/>
      <c r="DSS1965" s="1"/>
      <c r="DST1965" s="1"/>
      <c r="DSU1965" s="1"/>
      <c r="DSV1965" s="1"/>
      <c r="DSW1965" s="1"/>
      <c r="DSX1965" s="1"/>
      <c r="DSY1965" s="1"/>
      <c r="DSZ1965" s="1"/>
      <c r="DTA1965" s="1"/>
      <c r="DTB1965" s="1"/>
      <c r="DTC1965" s="1"/>
      <c r="DTD1965" s="1"/>
      <c r="DTE1965" s="1"/>
      <c r="DTF1965" s="1"/>
      <c r="DTG1965" s="1"/>
      <c r="DTH1965" s="1"/>
      <c r="DTI1965" s="1"/>
      <c r="DTJ1965" s="1"/>
      <c r="DTK1965" s="1"/>
      <c r="DTL1965" s="1"/>
      <c r="DTM1965" s="1"/>
      <c r="DTN1965" s="1"/>
      <c r="DTO1965" s="1"/>
      <c r="DTP1965" s="1"/>
      <c r="DTQ1965" s="1"/>
      <c r="DTR1965" s="1"/>
      <c r="DTS1965" s="1"/>
      <c r="DTT1965" s="1"/>
      <c r="DTU1965" s="1"/>
      <c r="DTV1965" s="1"/>
      <c r="DTW1965" s="1"/>
      <c r="DTX1965" s="1"/>
      <c r="DTY1965" s="1"/>
      <c r="DTZ1965" s="1"/>
      <c r="DUA1965" s="1"/>
      <c r="DUB1965" s="1"/>
      <c r="DUC1965" s="1"/>
      <c r="DUD1965" s="1"/>
      <c r="DUE1965" s="1"/>
      <c r="DUF1965" s="1"/>
      <c r="DUG1965" s="1"/>
      <c r="DUH1965" s="1"/>
      <c r="DUI1965" s="1"/>
      <c r="DUJ1965" s="1"/>
      <c r="DUK1965" s="1"/>
      <c r="DUL1965" s="1"/>
      <c r="DUM1965" s="1"/>
      <c r="DUN1965" s="1"/>
      <c r="DUO1965" s="1"/>
      <c r="DUP1965" s="1"/>
      <c r="DUQ1965" s="1"/>
      <c r="DUR1965" s="1"/>
      <c r="DUS1965" s="1"/>
      <c r="DUT1965" s="1"/>
      <c r="DUU1965" s="1"/>
      <c r="DUV1965" s="1"/>
      <c r="DUW1965" s="1"/>
      <c r="DUX1965" s="1"/>
      <c r="DUY1965" s="1"/>
      <c r="DUZ1965" s="1"/>
      <c r="DVA1965" s="1"/>
      <c r="DVB1965" s="1"/>
      <c r="DVC1965" s="1"/>
      <c r="DVD1965" s="1"/>
      <c r="DVE1965" s="1"/>
      <c r="DVF1965" s="1"/>
      <c r="DVG1965" s="1"/>
      <c r="DVH1965" s="1"/>
      <c r="DVI1965" s="1"/>
      <c r="DVJ1965" s="1"/>
      <c r="DVK1965" s="1"/>
      <c r="DVL1965" s="1"/>
      <c r="DVM1965" s="1"/>
      <c r="DVN1965" s="1"/>
      <c r="DVO1965" s="1"/>
      <c r="DVP1965" s="1"/>
      <c r="DVQ1965" s="1"/>
      <c r="DVR1965" s="1"/>
      <c r="DVS1965" s="1"/>
      <c r="DVT1965" s="1"/>
      <c r="DVU1965" s="1"/>
      <c r="DVV1965" s="1"/>
      <c r="DVW1965" s="1"/>
      <c r="DVX1965" s="1"/>
      <c r="DVY1965" s="1"/>
      <c r="DVZ1965" s="1"/>
      <c r="DWA1965" s="1"/>
      <c r="DWB1965" s="1"/>
      <c r="DWC1965" s="1"/>
      <c r="DWD1965" s="1"/>
      <c r="DWE1965" s="1"/>
      <c r="DWF1965" s="1"/>
      <c r="DWG1965" s="1"/>
      <c r="DWH1965" s="1"/>
      <c r="DWI1965" s="1"/>
      <c r="DWJ1965" s="1"/>
      <c r="DWK1965" s="1"/>
      <c r="DWL1965" s="1"/>
      <c r="DWM1965" s="1"/>
      <c r="DWN1965" s="1"/>
      <c r="DWO1965" s="1"/>
      <c r="DWP1965" s="1"/>
      <c r="DWQ1965" s="1"/>
      <c r="DWR1965" s="1"/>
      <c r="DWS1965" s="1"/>
      <c r="DWT1965" s="1"/>
      <c r="DWU1965" s="1"/>
      <c r="DWV1965" s="1"/>
      <c r="DWW1965" s="1"/>
      <c r="DWX1965" s="1"/>
      <c r="DWY1965" s="1"/>
      <c r="DWZ1965" s="1"/>
      <c r="DXA1965" s="1"/>
      <c r="DXB1965" s="1"/>
      <c r="DXC1965" s="1"/>
      <c r="DXD1965" s="1"/>
      <c r="DXE1965" s="1"/>
      <c r="DXF1965" s="1"/>
      <c r="DXG1965" s="1"/>
      <c r="DXH1965" s="1"/>
      <c r="DXI1965" s="1"/>
      <c r="DXJ1965" s="1"/>
      <c r="DXK1965" s="1"/>
      <c r="DXL1965" s="1"/>
      <c r="DXM1965" s="1"/>
      <c r="DXN1965" s="1"/>
      <c r="DXO1965" s="1"/>
      <c r="DXP1965" s="1"/>
      <c r="DXQ1965" s="1"/>
      <c r="DXR1965" s="1"/>
      <c r="DXS1965" s="1"/>
      <c r="DXT1965" s="1"/>
      <c r="DXU1965" s="1"/>
      <c r="DXV1965" s="1"/>
      <c r="DXW1965" s="1"/>
      <c r="DXX1965" s="1"/>
      <c r="DXY1965" s="1"/>
      <c r="DXZ1965" s="1"/>
      <c r="DYA1965" s="1"/>
      <c r="DYB1965" s="1"/>
      <c r="DYC1965" s="1"/>
      <c r="DYD1965" s="1"/>
      <c r="DYE1965" s="1"/>
      <c r="DYF1965" s="1"/>
      <c r="DYG1965" s="1"/>
      <c r="DYH1965" s="1"/>
      <c r="DYI1965" s="1"/>
      <c r="DYJ1965" s="1"/>
      <c r="DYK1965" s="1"/>
      <c r="DYL1965" s="1"/>
      <c r="DYM1965" s="1"/>
      <c r="DYN1965" s="1"/>
      <c r="DYO1965" s="1"/>
      <c r="DYP1965" s="1"/>
      <c r="DYQ1965" s="1"/>
      <c r="DYR1965" s="1"/>
      <c r="DYS1965" s="1"/>
      <c r="DYT1965" s="1"/>
      <c r="DYU1965" s="1"/>
      <c r="DYV1965" s="1"/>
      <c r="DYW1965" s="1"/>
      <c r="DYX1965" s="1"/>
      <c r="DYY1965" s="1"/>
      <c r="DYZ1965" s="1"/>
      <c r="DZA1965" s="1"/>
      <c r="DZB1965" s="1"/>
      <c r="DZC1965" s="1"/>
      <c r="DZD1965" s="1"/>
      <c r="DZE1965" s="1"/>
      <c r="DZF1965" s="1"/>
      <c r="DZG1965" s="1"/>
      <c r="DZH1965" s="1"/>
      <c r="DZI1965" s="1"/>
      <c r="DZJ1965" s="1"/>
      <c r="DZK1965" s="1"/>
      <c r="DZL1965" s="1"/>
      <c r="DZM1965" s="1"/>
      <c r="DZN1965" s="1"/>
      <c r="DZO1965" s="1"/>
      <c r="DZP1965" s="1"/>
      <c r="DZQ1965" s="1"/>
      <c r="DZR1965" s="1"/>
      <c r="DZS1965" s="1"/>
      <c r="DZT1965" s="1"/>
      <c r="DZU1965" s="1"/>
      <c r="DZV1965" s="1"/>
      <c r="DZW1965" s="1"/>
      <c r="DZX1965" s="1"/>
      <c r="DZY1965" s="1"/>
      <c r="DZZ1965" s="1"/>
      <c r="EAA1965" s="1"/>
      <c r="EAB1965" s="1"/>
      <c r="EAC1965" s="1"/>
      <c r="EAD1965" s="1"/>
      <c r="EAE1965" s="1"/>
      <c r="EAF1965" s="1"/>
      <c r="EAG1965" s="1"/>
      <c r="EAH1965" s="1"/>
      <c r="EAI1965" s="1"/>
      <c r="EAJ1965" s="1"/>
      <c r="EAK1965" s="1"/>
      <c r="EAL1965" s="1"/>
      <c r="EAM1965" s="1"/>
      <c r="EAN1965" s="1"/>
      <c r="EAO1965" s="1"/>
      <c r="EAP1965" s="1"/>
      <c r="EAQ1965" s="1"/>
      <c r="EAR1965" s="1"/>
      <c r="EAS1965" s="1"/>
      <c r="EAT1965" s="1"/>
      <c r="EAU1965" s="1"/>
      <c r="EAV1965" s="1"/>
      <c r="EAW1965" s="1"/>
      <c r="EAX1965" s="1"/>
      <c r="EAY1965" s="1"/>
      <c r="EAZ1965" s="1"/>
      <c r="EBA1965" s="1"/>
      <c r="EBB1965" s="1"/>
      <c r="EBC1965" s="1"/>
      <c r="EBD1965" s="1"/>
      <c r="EBE1965" s="1"/>
      <c r="EBF1965" s="1"/>
      <c r="EBG1965" s="1"/>
      <c r="EBH1965" s="1"/>
      <c r="EBI1965" s="1"/>
      <c r="EBJ1965" s="1"/>
      <c r="EBK1965" s="1"/>
      <c r="EBL1965" s="1"/>
      <c r="EBM1965" s="1"/>
      <c r="EBN1965" s="1"/>
      <c r="EBO1965" s="1"/>
      <c r="EBP1965" s="1"/>
      <c r="EBQ1965" s="1"/>
      <c r="EBR1965" s="1"/>
      <c r="EBS1965" s="1"/>
      <c r="EBT1965" s="1"/>
      <c r="EBU1965" s="1"/>
      <c r="EBV1965" s="1"/>
      <c r="EBW1965" s="1"/>
      <c r="EBX1965" s="1"/>
      <c r="EBY1965" s="1"/>
      <c r="EBZ1965" s="1"/>
      <c r="ECA1965" s="1"/>
      <c r="ECB1965" s="1"/>
      <c r="ECC1965" s="1"/>
      <c r="ECD1965" s="1"/>
      <c r="ECE1965" s="1"/>
      <c r="ECF1965" s="1"/>
      <c r="ECG1965" s="1"/>
      <c r="ECH1965" s="1"/>
      <c r="ECI1965" s="1"/>
      <c r="ECJ1965" s="1"/>
      <c r="ECK1965" s="1"/>
      <c r="ECL1965" s="1"/>
      <c r="ECM1965" s="1"/>
      <c r="ECN1965" s="1"/>
      <c r="ECO1965" s="1"/>
      <c r="ECP1965" s="1"/>
      <c r="ECQ1965" s="1"/>
      <c r="ECR1965" s="1"/>
      <c r="ECS1965" s="1"/>
      <c r="ECT1965" s="1"/>
      <c r="ECU1965" s="1"/>
      <c r="ECV1965" s="1"/>
      <c r="ECW1965" s="1"/>
      <c r="ECX1965" s="1"/>
      <c r="ECY1965" s="1"/>
      <c r="ECZ1965" s="1"/>
      <c r="EDA1965" s="1"/>
      <c r="EDB1965" s="1"/>
      <c r="EDC1965" s="1"/>
      <c r="EDD1965" s="1"/>
      <c r="EDE1965" s="1"/>
      <c r="EDF1965" s="1"/>
      <c r="EDG1965" s="1"/>
      <c r="EDH1965" s="1"/>
      <c r="EDI1965" s="1"/>
      <c r="EDJ1965" s="1"/>
      <c r="EDK1965" s="1"/>
      <c r="EDL1965" s="1"/>
      <c r="EDM1965" s="1"/>
      <c r="EDN1965" s="1"/>
      <c r="EDO1965" s="1"/>
      <c r="EDP1965" s="1"/>
      <c r="EDQ1965" s="1"/>
      <c r="EDR1965" s="1"/>
      <c r="EDS1965" s="1"/>
      <c r="EDT1965" s="1"/>
      <c r="EDU1965" s="1"/>
      <c r="EDV1965" s="1"/>
      <c r="EDW1965" s="1"/>
      <c r="EDX1965" s="1"/>
      <c r="EDY1965" s="1"/>
      <c r="EDZ1965" s="1"/>
      <c r="EEA1965" s="1"/>
      <c r="EEB1965" s="1"/>
      <c r="EEC1965" s="1"/>
      <c r="EED1965" s="1"/>
      <c r="EEE1965" s="1"/>
      <c r="EEF1965" s="1"/>
      <c r="EEG1965" s="1"/>
      <c r="EEH1965" s="1"/>
      <c r="EEI1965" s="1"/>
      <c r="EEJ1965" s="1"/>
      <c r="EEK1965" s="1"/>
      <c r="EEL1965" s="1"/>
      <c r="EEM1965" s="1"/>
      <c r="EEN1965" s="1"/>
      <c r="EEO1965" s="1"/>
      <c r="EEP1965" s="1"/>
      <c r="EEQ1965" s="1"/>
      <c r="EER1965" s="1"/>
      <c r="EES1965" s="1"/>
      <c r="EET1965" s="1"/>
      <c r="EEU1965" s="1"/>
      <c r="EEV1965" s="1"/>
      <c r="EEW1965" s="1"/>
      <c r="EEX1965" s="1"/>
      <c r="EEY1965" s="1"/>
      <c r="EEZ1965" s="1"/>
      <c r="EFA1965" s="1"/>
      <c r="EFB1965" s="1"/>
      <c r="EFC1965" s="1"/>
      <c r="EFD1965" s="1"/>
      <c r="EFE1965" s="1"/>
      <c r="EFF1965" s="1"/>
      <c r="EFG1965" s="1"/>
      <c r="EFH1965" s="1"/>
      <c r="EFI1965" s="1"/>
      <c r="EFJ1965" s="1"/>
      <c r="EFK1965" s="1"/>
      <c r="EFL1965" s="1"/>
      <c r="EFM1965" s="1"/>
      <c r="EFN1965" s="1"/>
      <c r="EFO1965" s="1"/>
      <c r="EFP1965" s="1"/>
      <c r="EFQ1965" s="1"/>
      <c r="EFR1965" s="1"/>
      <c r="EFS1965" s="1"/>
      <c r="EFT1965" s="1"/>
      <c r="EFU1965" s="1"/>
      <c r="EFV1965" s="1"/>
      <c r="EFW1965" s="1"/>
      <c r="EFX1965" s="1"/>
      <c r="EFY1965" s="1"/>
      <c r="EFZ1965" s="1"/>
      <c r="EGA1965" s="1"/>
      <c r="EGB1965" s="1"/>
      <c r="EGC1965" s="1"/>
      <c r="EGD1965" s="1"/>
      <c r="EGE1965" s="1"/>
      <c r="EGF1965" s="1"/>
      <c r="EGG1965" s="1"/>
      <c r="EGH1965" s="1"/>
      <c r="EGI1965" s="1"/>
      <c r="EGJ1965" s="1"/>
      <c r="EGK1965" s="1"/>
      <c r="EGL1965" s="1"/>
      <c r="EGM1965" s="1"/>
      <c r="EGN1965" s="1"/>
      <c r="EGO1965" s="1"/>
      <c r="EGP1965" s="1"/>
      <c r="EGQ1965" s="1"/>
      <c r="EGR1965" s="1"/>
      <c r="EGS1965" s="1"/>
      <c r="EGT1965" s="1"/>
      <c r="EGU1965" s="1"/>
      <c r="EGV1965" s="1"/>
      <c r="EGW1965" s="1"/>
      <c r="EGX1965" s="1"/>
      <c r="EGY1965" s="1"/>
      <c r="EGZ1965" s="1"/>
      <c r="EHA1965" s="1"/>
      <c r="EHB1965" s="1"/>
      <c r="EHC1965" s="1"/>
      <c r="EHD1965" s="1"/>
      <c r="EHE1965" s="1"/>
      <c r="EHF1965" s="1"/>
      <c r="EHG1965" s="1"/>
      <c r="EHH1965" s="1"/>
      <c r="EHI1965" s="1"/>
      <c r="EHJ1965" s="1"/>
      <c r="EHK1965" s="1"/>
      <c r="EHL1965" s="1"/>
      <c r="EHM1965" s="1"/>
      <c r="EHN1965" s="1"/>
      <c r="EHO1965" s="1"/>
      <c r="EHP1965" s="1"/>
      <c r="EHQ1965" s="1"/>
      <c r="EHR1965" s="1"/>
      <c r="EHS1965" s="1"/>
      <c r="EHT1965" s="1"/>
      <c r="EHU1965" s="1"/>
      <c r="EHV1965" s="1"/>
      <c r="EHW1965" s="1"/>
      <c r="EHX1965" s="1"/>
      <c r="EHY1965" s="1"/>
      <c r="EHZ1965" s="1"/>
      <c r="EIA1965" s="1"/>
      <c r="EIB1965" s="1"/>
      <c r="EIC1965" s="1"/>
      <c r="EID1965" s="1"/>
      <c r="EIE1965" s="1"/>
      <c r="EIF1965" s="1"/>
      <c r="EIG1965" s="1"/>
      <c r="EIH1965" s="1"/>
      <c r="EII1965" s="1"/>
      <c r="EIJ1965" s="1"/>
      <c r="EIK1965" s="1"/>
      <c r="EIL1965" s="1"/>
      <c r="EIM1965" s="1"/>
      <c r="EIN1965" s="1"/>
      <c r="EIO1965" s="1"/>
      <c r="EIP1965" s="1"/>
      <c r="EIQ1965" s="1"/>
      <c r="EIR1965" s="1"/>
      <c r="EIS1965" s="1"/>
      <c r="EIT1965" s="1"/>
      <c r="EIU1965" s="1"/>
      <c r="EIV1965" s="1"/>
      <c r="EIW1965" s="1"/>
      <c r="EIX1965" s="1"/>
      <c r="EIY1965" s="1"/>
      <c r="EIZ1965" s="1"/>
      <c r="EJA1965" s="1"/>
      <c r="EJB1965" s="1"/>
      <c r="EJC1965" s="1"/>
      <c r="EJD1965" s="1"/>
      <c r="EJE1965" s="1"/>
      <c r="EJF1965" s="1"/>
      <c r="EJG1965" s="1"/>
      <c r="EJH1965" s="1"/>
      <c r="EJI1965" s="1"/>
      <c r="EJJ1965" s="1"/>
      <c r="EJK1965" s="1"/>
      <c r="EJL1965" s="1"/>
      <c r="EJM1965" s="1"/>
      <c r="EJN1965" s="1"/>
      <c r="EJO1965" s="1"/>
      <c r="EJP1965" s="1"/>
      <c r="EJQ1965" s="1"/>
      <c r="EJR1965" s="1"/>
      <c r="EJS1965" s="1"/>
      <c r="EJT1965" s="1"/>
      <c r="EJU1965" s="1"/>
      <c r="EJV1965" s="1"/>
      <c r="EJW1965" s="1"/>
      <c r="EJX1965" s="1"/>
      <c r="EJY1965" s="1"/>
      <c r="EJZ1965" s="1"/>
      <c r="EKA1965" s="1"/>
      <c r="EKB1965" s="1"/>
      <c r="EKC1965" s="1"/>
      <c r="EKD1965" s="1"/>
      <c r="EKE1965" s="1"/>
      <c r="EKF1965" s="1"/>
      <c r="EKG1965" s="1"/>
      <c r="EKH1965" s="1"/>
      <c r="EKI1965" s="1"/>
      <c r="EKJ1965" s="1"/>
      <c r="EKK1965" s="1"/>
      <c r="EKL1965" s="1"/>
      <c r="EKM1965" s="1"/>
      <c r="EKN1965" s="1"/>
      <c r="EKO1965" s="1"/>
      <c r="EKP1965" s="1"/>
      <c r="EKQ1965" s="1"/>
      <c r="EKR1965" s="1"/>
      <c r="EKS1965" s="1"/>
      <c r="EKT1965" s="1"/>
      <c r="EKU1965" s="1"/>
      <c r="EKV1965" s="1"/>
      <c r="EKW1965" s="1"/>
      <c r="EKX1965" s="1"/>
      <c r="EKY1965" s="1"/>
      <c r="EKZ1965" s="1"/>
      <c r="ELA1965" s="1"/>
      <c r="ELB1965" s="1"/>
      <c r="ELC1965" s="1"/>
      <c r="ELD1965" s="1"/>
      <c r="ELE1965" s="1"/>
      <c r="ELF1965" s="1"/>
      <c r="ELG1965" s="1"/>
      <c r="ELH1965" s="1"/>
      <c r="ELI1965" s="1"/>
      <c r="ELJ1965" s="1"/>
      <c r="ELK1965" s="1"/>
      <c r="ELL1965" s="1"/>
      <c r="ELM1965" s="1"/>
      <c r="ELN1965" s="1"/>
      <c r="ELO1965" s="1"/>
      <c r="ELP1965" s="1"/>
      <c r="ELQ1965" s="1"/>
      <c r="ELR1965" s="1"/>
      <c r="ELS1965" s="1"/>
      <c r="ELT1965" s="1"/>
      <c r="ELU1965" s="1"/>
      <c r="ELV1965" s="1"/>
      <c r="ELW1965" s="1"/>
      <c r="ELX1965" s="1"/>
      <c r="ELY1965" s="1"/>
      <c r="ELZ1965" s="1"/>
      <c r="EMA1965" s="1"/>
      <c r="EMB1965" s="1"/>
      <c r="EMC1965" s="1"/>
      <c r="EMD1965" s="1"/>
      <c r="EME1965" s="1"/>
      <c r="EMF1965" s="1"/>
      <c r="EMG1965" s="1"/>
      <c r="EMH1965" s="1"/>
      <c r="EMI1965" s="1"/>
      <c r="EMJ1965" s="1"/>
      <c r="EMK1965" s="1"/>
      <c r="EML1965" s="1"/>
      <c r="EMM1965" s="1"/>
      <c r="EMN1965" s="1"/>
      <c r="EMO1965" s="1"/>
      <c r="EMP1965" s="1"/>
      <c r="EMQ1965" s="1"/>
      <c r="EMR1965" s="1"/>
      <c r="EMS1965" s="1"/>
      <c r="EMT1965" s="1"/>
      <c r="EMU1965" s="1"/>
      <c r="EMV1965" s="1"/>
      <c r="EMW1965" s="1"/>
      <c r="EMX1965" s="1"/>
      <c r="EMY1965" s="1"/>
      <c r="EMZ1965" s="1"/>
      <c r="ENA1965" s="1"/>
      <c r="ENB1965" s="1"/>
      <c r="ENC1965" s="1"/>
      <c r="END1965" s="1"/>
      <c r="ENE1965" s="1"/>
      <c r="ENF1965" s="1"/>
      <c r="ENG1965" s="1"/>
      <c r="ENH1965" s="1"/>
      <c r="ENI1965" s="1"/>
      <c r="ENJ1965" s="1"/>
      <c r="ENK1965" s="1"/>
      <c r="ENL1965" s="1"/>
      <c r="ENM1965" s="1"/>
      <c r="ENN1965" s="1"/>
      <c r="ENO1965" s="1"/>
      <c r="ENP1965" s="1"/>
      <c r="ENQ1965" s="1"/>
      <c r="ENR1965" s="1"/>
      <c r="ENS1965" s="1"/>
      <c r="ENT1965" s="1"/>
      <c r="ENU1965" s="1"/>
      <c r="ENV1965" s="1"/>
      <c r="ENW1965" s="1"/>
      <c r="ENX1965" s="1"/>
      <c r="ENY1965" s="1"/>
      <c r="ENZ1965" s="1"/>
      <c r="EOA1965" s="1"/>
      <c r="EOB1965" s="1"/>
      <c r="EOC1965" s="1"/>
      <c r="EOD1965" s="1"/>
      <c r="EOE1965" s="1"/>
      <c r="EOF1965" s="1"/>
      <c r="EOG1965" s="1"/>
      <c r="EOH1965" s="1"/>
      <c r="EOI1965" s="1"/>
      <c r="EOJ1965" s="1"/>
      <c r="EOK1965" s="1"/>
      <c r="EOL1965" s="1"/>
      <c r="EOM1965" s="1"/>
      <c r="EON1965" s="1"/>
      <c r="EOO1965" s="1"/>
      <c r="EOP1965" s="1"/>
      <c r="EOQ1965" s="1"/>
      <c r="EOR1965" s="1"/>
      <c r="EOS1965" s="1"/>
      <c r="EOT1965" s="1"/>
      <c r="EOU1965" s="1"/>
      <c r="EOV1965" s="1"/>
      <c r="EOW1965" s="1"/>
      <c r="EOX1965" s="1"/>
      <c r="EOY1965" s="1"/>
      <c r="EOZ1965" s="1"/>
      <c r="EPA1965" s="1"/>
      <c r="EPB1965" s="1"/>
      <c r="EPC1965" s="1"/>
      <c r="EPD1965" s="1"/>
      <c r="EPE1965" s="1"/>
      <c r="EPF1965" s="1"/>
      <c r="EPG1965" s="1"/>
      <c r="EPH1965" s="1"/>
      <c r="EPI1965" s="1"/>
      <c r="EPJ1965" s="1"/>
      <c r="EPK1965" s="1"/>
      <c r="EPL1965" s="1"/>
      <c r="EPM1965" s="1"/>
      <c r="EPN1965" s="1"/>
      <c r="EPO1965" s="1"/>
      <c r="EPP1965" s="1"/>
      <c r="EPQ1965" s="1"/>
      <c r="EPR1965" s="1"/>
      <c r="EPS1965" s="1"/>
      <c r="EPT1965" s="1"/>
      <c r="EPU1965" s="1"/>
      <c r="EPV1965" s="1"/>
      <c r="EPW1965" s="1"/>
      <c r="EPX1965" s="1"/>
      <c r="EPY1965" s="1"/>
      <c r="EPZ1965" s="1"/>
      <c r="EQA1965" s="1"/>
      <c r="EQB1965" s="1"/>
      <c r="EQC1965" s="1"/>
      <c r="EQD1965" s="1"/>
      <c r="EQE1965" s="1"/>
      <c r="EQF1965" s="1"/>
      <c r="EQG1965" s="1"/>
      <c r="EQH1965" s="1"/>
      <c r="EQI1965" s="1"/>
      <c r="EQJ1965" s="1"/>
      <c r="EQK1965" s="1"/>
      <c r="EQL1965" s="1"/>
      <c r="EQM1965" s="1"/>
      <c r="EQN1965" s="1"/>
      <c r="EQO1965" s="1"/>
      <c r="EQP1965" s="1"/>
      <c r="EQQ1965" s="1"/>
      <c r="EQR1965" s="1"/>
      <c r="EQS1965" s="1"/>
      <c r="EQT1965" s="1"/>
      <c r="EQU1965" s="1"/>
      <c r="EQV1965" s="1"/>
      <c r="EQW1965" s="1"/>
      <c r="EQX1965" s="1"/>
      <c r="EQY1965" s="1"/>
      <c r="EQZ1965" s="1"/>
      <c r="ERA1965" s="1"/>
      <c r="ERB1965" s="1"/>
      <c r="ERC1965" s="1"/>
      <c r="ERD1965" s="1"/>
      <c r="ERE1965" s="1"/>
      <c r="ERF1965" s="1"/>
      <c r="ERG1965" s="1"/>
      <c r="ERH1965" s="1"/>
      <c r="ERI1965" s="1"/>
      <c r="ERJ1965" s="1"/>
      <c r="ERK1965" s="1"/>
      <c r="ERL1965" s="1"/>
      <c r="ERM1965" s="1"/>
      <c r="ERN1965" s="1"/>
      <c r="ERO1965" s="1"/>
      <c r="ERP1965" s="1"/>
      <c r="ERQ1965" s="1"/>
      <c r="ERR1965" s="1"/>
      <c r="ERS1965" s="1"/>
      <c r="ERT1965" s="1"/>
      <c r="ERU1965" s="1"/>
      <c r="ERV1965" s="1"/>
      <c r="ERW1965" s="1"/>
      <c r="ERX1965" s="1"/>
      <c r="ERY1965" s="1"/>
      <c r="ERZ1965" s="1"/>
      <c r="ESA1965" s="1"/>
      <c r="ESB1965" s="1"/>
      <c r="ESC1965" s="1"/>
      <c r="ESD1965" s="1"/>
      <c r="ESE1965" s="1"/>
      <c r="ESF1965" s="1"/>
      <c r="ESG1965" s="1"/>
      <c r="ESH1965" s="1"/>
      <c r="ESI1965" s="1"/>
      <c r="ESJ1965" s="1"/>
      <c r="ESK1965" s="1"/>
      <c r="ESL1965" s="1"/>
      <c r="ESM1965" s="1"/>
      <c r="ESN1965" s="1"/>
      <c r="ESO1965" s="1"/>
      <c r="ESP1965" s="1"/>
      <c r="ESQ1965" s="1"/>
      <c r="ESR1965" s="1"/>
      <c r="ESS1965" s="1"/>
      <c r="EST1965" s="1"/>
      <c r="ESU1965" s="1"/>
      <c r="ESV1965" s="1"/>
      <c r="ESW1965" s="1"/>
      <c r="ESX1965" s="1"/>
      <c r="ESY1965" s="1"/>
      <c r="ESZ1965" s="1"/>
      <c r="ETA1965" s="1"/>
      <c r="ETB1965" s="1"/>
      <c r="ETC1965" s="1"/>
      <c r="ETD1965" s="1"/>
      <c r="ETE1965" s="1"/>
      <c r="ETF1965" s="1"/>
      <c r="ETG1965" s="1"/>
      <c r="ETH1965" s="1"/>
      <c r="ETI1965" s="1"/>
      <c r="ETJ1965" s="1"/>
      <c r="ETK1965" s="1"/>
      <c r="ETL1965" s="1"/>
      <c r="ETM1965" s="1"/>
      <c r="ETN1965" s="1"/>
      <c r="ETO1965" s="1"/>
      <c r="ETP1965" s="1"/>
      <c r="ETQ1965" s="1"/>
      <c r="ETR1965" s="1"/>
      <c r="ETS1965" s="1"/>
      <c r="ETT1965" s="1"/>
      <c r="ETU1965" s="1"/>
      <c r="ETV1965" s="1"/>
      <c r="ETW1965" s="1"/>
      <c r="ETX1965" s="1"/>
      <c r="ETY1965" s="1"/>
      <c r="ETZ1965" s="1"/>
      <c r="EUA1965" s="1"/>
      <c r="EUB1965" s="1"/>
      <c r="EUC1965" s="1"/>
      <c r="EUD1965" s="1"/>
      <c r="EUE1965" s="1"/>
      <c r="EUF1965" s="1"/>
      <c r="EUG1965" s="1"/>
      <c r="EUH1965" s="1"/>
      <c r="EUI1965" s="1"/>
      <c r="EUJ1965" s="1"/>
      <c r="EUK1965" s="1"/>
      <c r="EUL1965" s="1"/>
      <c r="EUM1965" s="1"/>
      <c r="EUN1965" s="1"/>
      <c r="EUO1965" s="1"/>
      <c r="EUP1965" s="1"/>
      <c r="EUQ1965" s="1"/>
      <c r="EUR1965" s="1"/>
      <c r="EUS1965" s="1"/>
      <c r="EUT1965" s="1"/>
      <c r="EUU1965" s="1"/>
      <c r="EUV1965" s="1"/>
      <c r="EUW1965" s="1"/>
      <c r="EUX1965" s="1"/>
      <c r="EUY1965" s="1"/>
      <c r="EUZ1965" s="1"/>
      <c r="EVA1965" s="1"/>
      <c r="EVB1965" s="1"/>
      <c r="EVC1965" s="1"/>
      <c r="EVD1965" s="1"/>
      <c r="EVE1965" s="1"/>
      <c r="EVF1965" s="1"/>
      <c r="EVG1965" s="1"/>
      <c r="EVH1965" s="1"/>
      <c r="EVI1965" s="1"/>
      <c r="EVJ1965" s="1"/>
      <c r="EVK1965" s="1"/>
      <c r="EVL1965" s="1"/>
      <c r="EVM1965" s="1"/>
      <c r="EVN1965" s="1"/>
      <c r="EVO1965" s="1"/>
      <c r="EVP1965" s="1"/>
      <c r="EVQ1965" s="1"/>
      <c r="EVR1965" s="1"/>
      <c r="EVS1965" s="1"/>
      <c r="EVT1965" s="1"/>
      <c r="EVU1965" s="1"/>
      <c r="EVV1965" s="1"/>
      <c r="EVW1965" s="1"/>
      <c r="EVX1965" s="1"/>
      <c r="EVY1965" s="1"/>
      <c r="EVZ1965" s="1"/>
      <c r="EWA1965" s="1"/>
      <c r="EWB1965" s="1"/>
      <c r="EWC1965" s="1"/>
      <c r="EWD1965" s="1"/>
      <c r="EWE1965" s="1"/>
      <c r="EWF1965" s="1"/>
      <c r="EWG1965" s="1"/>
      <c r="EWH1965" s="1"/>
      <c r="EWI1965" s="1"/>
      <c r="EWJ1965" s="1"/>
      <c r="EWK1965" s="1"/>
      <c r="EWL1965" s="1"/>
      <c r="EWM1965" s="1"/>
      <c r="EWN1965" s="1"/>
      <c r="EWO1965" s="1"/>
      <c r="EWP1965" s="1"/>
      <c r="EWQ1965" s="1"/>
      <c r="EWR1965" s="1"/>
      <c r="EWS1965" s="1"/>
      <c r="EWT1965" s="1"/>
      <c r="EWU1965" s="1"/>
      <c r="EWV1965" s="1"/>
      <c r="EWW1965" s="1"/>
      <c r="EWX1965" s="1"/>
      <c r="EWY1965" s="1"/>
      <c r="EWZ1965" s="1"/>
      <c r="EXA1965" s="1"/>
      <c r="EXB1965" s="1"/>
      <c r="EXC1965" s="1"/>
      <c r="EXD1965" s="1"/>
      <c r="EXE1965" s="1"/>
      <c r="EXF1965" s="1"/>
      <c r="EXG1965" s="1"/>
      <c r="EXH1965" s="1"/>
      <c r="EXI1965" s="1"/>
      <c r="EXJ1965" s="1"/>
      <c r="EXK1965" s="1"/>
      <c r="EXL1965" s="1"/>
      <c r="EXM1965" s="1"/>
      <c r="EXN1965" s="1"/>
      <c r="EXO1965" s="1"/>
      <c r="EXP1965" s="1"/>
      <c r="EXQ1965" s="1"/>
      <c r="EXR1965" s="1"/>
      <c r="EXS1965" s="1"/>
      <c r="EXT1965" s="1"/>
      <c r="EXU1965" s="1"/>
      <c r="EXV1965" s="1"/>
      <c r="EXW1965" s="1"/>
      <c r="EXX1965" s="1"/>
      <c r="EXY1965" s="1"/>
      <c r="EXZ1965" s="1"/>
      <c r="EYA1965" s="1"/>
      <c r="EYB1965" s="1"/>
      <c r="EYC1965" s="1"/>
      <c r="EYD1965" s="1"/>
      <c r="EYE1965" s="1"/>
      <c r="EYF1965" s="1"/>
      <c r="EYG1965" s="1"/>
      <c r="EYH1965" s="1"/>
      <c r="EYI1965" s="1"/>
      <c r="EYJ1965" s="1"/>
      <c r="EYK1965" s="1"/>
      <c r="EYL1965" s="1"/>
      <c r="EYM1965" s="1"/>
      <c r="EYN1965" s="1"/>
      <c r="EYO1965" s="1"/>
      <c r="EYP1965" s="1"/>
      <c r="EYQ1965" s="1"/>
      <c r="EYR1965" s="1"/>
      <c r="EYS1965" s="1"/>
      <c r="EYT1965" s="1"/>
      <c r="EYU1965" s="1"/>
      <c r="EYV1965" s="1"/>
      <c r="EYW1965" s="1"/>
      <c r="EYX1965" s="1"/>
      <c r="EYY1965" s="1"/>
      <c r="EYZ1965" s="1"/>
      <c r="EZA1965" s="1"/>
      <c r="EZB1965" s="1"/>
      <c r="EZC1965" s="1"/>
      <c r="EZD1965" s="1"/>
      <c r="EZE1965" s="1"/>
      <c r="EZF1965" s="1"/>
      <c r="EZG1965" s="1"/>
      <c r="EZH1965" s="1"/>
      <c r="EZI1965" s="1"/>
      <c r="EZJ1965" s="1"/>
      <c r="EZK1965" s="1"/>
      <c r="EZL1965" s="1"/>
      <c r="EZM1965" s="1"/>
      <c r="EZN1965" s="1"/>
      <c r="EZO1965" s="1"/>
      <c r="EZP1965" s="1"/>
      <c r="EZQ1965" s="1"/>
      <c r="EZR1965" s="1"/>
      <c r="EZS1965" s="1"/>
      <c r="EZT1965" s="1"/>
      <c r="EZU1965" s="1"/>
      <c r="EZV1965" s="1"/>
      <c r="EZW1965" s="1"/>
      <c r="EZX1965" s="1"/>
      <c r="EZY1965" s="1"/>
      <c r="EZZ1965" s="1"/>
      <c r="FAA1965" s="1"/>
      <c r="FAB1965" s="1"/>
      <c r="FAC1965" s="1"/>
      <c r="FAD1965" s="1"/>
      <c r="FAE1965" s="1"/>
      <c r="FAF1965" s="1"/>
      <c r="FAG1965" s="1"/>
      <c r="FAH1965" s="1"/>
      <c r="FAI1965" s="1"/>
      <c r="FAJ1965" s="1"/>
      <c r="FAK1965" s="1"/>
      <c r="FAL1965" s="1"/>
      <c r="FAM1965" s="1"/>
      <c r="FAN1965" s="1"/>
      <c r="FAO1965" s="1"/>
      <c r="FAP1965" s="1"/>
      <c r="FAQ1965" s="1"/>
      <c r="FAR1965" s="1"/>
      <c r="FAS1965" s="1"/>
      <c r="FAT1965" s="1"/>
      <c r="FAU1965" s="1"/>
      <c r="FAV1965" s="1"/>
      <c r="FAW1965" s="1"/>
      <c r="FAX1965" s="1"/>
      <c r="FAY1965" s="1"/>
      <c r="FAZ1965" s="1"/>
      <c r="FBA1965" s="1"/>
      <c r="FBB1965" s="1"/>
      <c r="FBC1965" s="1"/>
      <c r="FBD1965" s="1"/>
      <c r="FBE1965" s="1"/>
      <c r="FBF1965" s="1"/>
      <c r="FBG1965" s="1"/>
      <c r="FBH1965" s="1"/>
      <c r="FBI1965" s="1"/>
      <c r="FBJ1965" s="1"/>
      <c r="FBK1965" s="1"/>
      <c r="FBL1965" s="1"/>
      <c r="FBM1965" s="1"/>
      <c r="FBN1965" s="1"/>
      <c r="FBO1965" s="1"/>
      <c r="FBP1965" s="1"/>
      <c r="FBQ1965" s="1"/>
      <c r="FBR1965" s="1"/>
      <c r="FBS1965" s="1"/>
      <c r="FBT1965" s="1"/>
      <c r="FBU1965" s="1"/>
      <c r="FBV1965" s="1"/>
      <c r="FBW1965" s="1"/>
      <c r="FBX1965" s="1"/>
      <c r="FBY1965" s="1"/>
      <c r="FBZ1965" s="1"/>
      <c r="FCA1965" s="1"/>
      <c r="FCB1965" s="1"/>
      <c r="FCC1965" s="1"/>
      <c r="FCD1965" s="1"/>
      <c r="FCE1965" s="1"/>
      <c r="FCF1965" s="1"/>
      <c r="FCG1965" s="1"/>
      <c r="FCH1965" s="1"/>
      <c r="FCI1965" s="1"/>
      <c r="FCJ1965" s="1"/>
      <c r="FCK1965" s="1"/>
      <c r="FCL1965" s="1"/>
      <c r="FCM1965" s="1"/>
      <c r="FCN1965" s="1"/>
      <c r="FCO1965" s="1"/>
      <c r="FCP1965" s="1"/>
      <c r="FCQ1965" s="1"/>
      <c r="FCR1965" s="1"/>
      <c r="FCS1965" s="1"/>
      <c r="FCT1965" s="1"/>
      <c r="FCU1965" s="1"/>
      <c r="FCV1965" s="1"/>
      <c r="FCW1965" s="1"/>
      <c r="FCX1965" s="1"/>
      <c r="FCY1965" s="1"/>
      <c r="FCZ1965" s="1"/>
      <c r="FDA1965" s="1"/>
      <c r="FDB1965" s="1"/>
      <c r="FDC1965" s="1"/>
      <c r="FDD1965" s="1"/>
      <c r="FDE1965" s="1"/>
      <c r="FDF1965" s="1"/>
      <c r="FDG1965" s="1"/>
      <c r="FDH1965" s="1"/>
      <c r="FDI1965" s="1"/>
      <c r="FDJ1965" s="1"/>
      <c r="FDK1965" s="1"/>
      <c r="FDL1965" s="1"/>
      <c r="FDM1965" s="1"/>
      <c r="FDN1965" s="1"/>
      <c r="FDO1965" s="1"/>
      <c r="FDP1965" s="1"/>
      <c r="FDQ1965" s="1"/>
      <c r="FDR1965" s="1"/>
      <c r="FDS1965" s="1"/>
      <c r="FDT1965" s="1"/>
      <c r="FDU1965" s="1"/>
      <c r="FDV1965" s="1"/>
      <c r="FDW1965" s="1"/>
      <c r="FDX1965" s="1"/>
      <c r="FDY1965" s="1"/>
      <c r="FDZ1965" s="1"/>
      <c r="FEA1965" s="1"/>
      <c r="FEB1965" s="1"/>
      <c r="FEC1965" s="1"/>
      <c r="FED1965" s="1"/>
      <c r="FEE1965" s="1"/>
      <c r="FEF1965" s="1"/>
      <c r="FEG1965" s="1"/>
      <c r="FEH1965" s="1"/>
      <c r="FEI1965" s="1"/>
      <c r="FEJ1965" s="1"/>
      <c r="FEK1965" s="1"/>
      <c r="FEL1965" s="1"/>
      <c r="FEM1965" s="1"/>
      <c r="FEN1965" s="1"/>
      <c r="FEO1965" s="1"/>
      <c r="FEP1965" s="1"/>
      <c r="FEQ1965" s="1"/>
      <c r="FER1965" s="1"/>
      <c r="FES1965" s="1"/>
      <c r="FET1965" s="1"/>
      <c r="FEU1965" s="1"/>
      <c r="FEV1965" s="1"/>
      <c r="FEW1965" s="1"/>
      <c r="FEX1965" s="1"/>
      <c r="FEY1965" s="1"/>
      <c r="FEZ1965" s="1"/>
      <c r="FFA1965" s="1"/>
      <c r="FFB1965" s="1"/>
      <c r="FFC1965" s="1"/>
      <c r="FFD1965" s="1"/>
      <c r="FFE1965" s="1"/>
      <c r="FFF1965" s="1"/>
      <c r="FFG1965" s="1"/>
      <c r="FFH1965" s="1"/>
      <c r="FFI1965" s="1"/>
      <c r="FFJ1965" s="1"/>
      <c r="FFK1965" s="1"/>
      <c r="FFL1965" s="1"/>
      <c r="FFM1965" s="1"/>
      <c r="FFN1965" s="1"/>
      <c r="FFO1965" s="1"/>
      <c r="FFP1965" s="1"/>
      <c r="FFQ1965" s="1"/>
      <c r="FFR1965" s="1"/>
      <c r="FFS1965" s="1"/>
      <c r="FFT1965" s="1"/>
      <c r="FFU1965" s="1"/>
      <c r="FFV1965" s="1"/>
      <c r="FFW1965" s="1"/>
      <c r="FFX1965" s="1"/>
      <c r="FFY1965" s="1"/>
      <c r="FFZ1965" s="1"/>
      <c r="FGA1965" s="1"/>
      <c r="FGB1965" s="1"/>
      <c r="FGC1965" s="1"/>
      <c r="FGD1965" s="1"/>
      <c r="FGE1965" s="1"/>
      <c r="FGF1965" s="1"/>
      <c r="FGG1965" s="1"/>
      <c r="FGH1965" s="1"/>
      <c r="FGI1965" s="1"/>
      <c r="FGJ1965" s="1"/>
      <c r="FGK1965" s="1"/>
      <c r="FGL1965" s="1"/>
      <c r="FGM1965" s="1"/>
      <c r="FGN1965" s="1"/>
      <c r="FGO1965" s="1"/>
      <c r="FGP1965" s="1"/>
      <c r="FGQ1965" s="1"/>
      <c r="FGR1965" s="1"/>
      <c r="FGS1965" s="1"/>
      <c r="FGT1965" s="1"/>
      <c r="FGU1965" s="1"/>
      <c r="FGV1965" s="1"/>
      <c r="FGW1965" s="1"/>
      <c r="FGX1965" s="1"/>
      <c r="FGY1965" s="1"/>
      <c r="FGZ1965" s="1"/>
      <c r="FHA1965" s="1"/>
      <c r="FHB1965" s="1"/>
      <c r="FHC1965" s="1"/>
      <c r="FHD1965" s="1"/>
      <c r="FHE1965" s="1"/>
      <c r="FHF1965" s="1"/>
      <c r="FHG1965" s="1"/>
      <c r="FHH1965" s="1"/>
      <c r="FHI1965" s="1"/>
      <c r="FHJ1965" s="1"/>
      <c r="FHK1965" s="1"/>
      <c r="FHL1965" s="1"/>
      <c r="FHM1965" s="1"/>
      <c r="FHN1965" s="1"/>
      <c r="FHO1965" s="1"/>
      <c r="FHP1965" s="1"/>
      <c r="FHQ1965" s="1"/>
      <c r="FHR1965" s="1"/>
      <c r="FHS1965" s="1"/>
      <c r="FHT1965" s="1"/>
      <c r="FHU1965" s="1"/>
      <c r="FHV1965" s="1"/>
      <c r="FHW1965" s="1"/>
      <c r="FHX1965" s="1"/>
      <c r="FHY1965" s="1"/>
      <c r="FHZ1965" s="1"/>
      <c r="FIA1965" s="1"/>
      <c r="FIB1965" s="1"/>
      <c r="FIC1965" s="1"/>
      <c r="FID1965" s="1"/>
      <c r="FIE1965" s="1"/>
      <c r="FIF1965" s="1"/>
      <c r="FIG1965" s="1"/>
      <c r="FIH1965" s="1"/>
      <c r="FII1965" s="1"/>
      <c r="FIJ1965" s="1"/>
      <c r="FIK1965" s="1"/>
      <c r="FIL1965" s="1"/>
      <c r="FIM1965" s="1"/>
      <c r="FIN1965" s="1"/>
      <c r="FIO1965" s="1"/>
      <c r="FIP1965" s="1"/>
      <c r="FIQ1965" s="1"/>
      <c r="FIR1965" s="1"/>
      <c r="FIS1965" s="1"/>
      <c r="FIT1965" s="1"/>
      <c r="FIU1965" s="1"/>
      <c r="FIV1965" s="1"/>
      <c r="FIW1965" s="1"/>
      <c r="FIX1965" s="1"/>
      <c r="FIY1965" s="1"/>
      <c r="FIZ1965" s="1"/>
      <c r="FJA1965" s="1"/>
      <c r="FJB1965" s="1"/>
      <c r="FJC1965" s="1"/>
      <c r="FJD1965" s="1"/>
      <c r="FJE1965" s="1"/>
      <c r="FJF1965" s="1"/>
      <c r="FJG1965" s="1"/>
      <c r="FJH1965" s="1"/>
      <c r="FJI1965" s="1"/>
      <c r="FJJ1965" s="1"/>
      <c r="FJK1965" s="1"/>
      <c r="FJL1965" s="1"/>
      <c r="FJM1965" s="1"/>
      <c r="FJN1965" s="1"/>
      <c r="FJO1965" s="1"/>
      <c r="FJP1965" s="1"/>
      <c r="FJQ1965" s="1"/>
      <c r="FJR1965" s="1"/>
      <c r="FJS1965" s="1"/>
      <c r="FJT1965" s="1"/>
      <c r="FJU1965" s="1"/>
      <c r="FJV1965" s="1"/>
      <c r="FJW1965" s="1"/>
      <c r="FJX1965" s="1"/>
      <c r="FJY1965" s="1"/>
      <c r="FJZ1965" s="1"/>
      <c r="FKA1965" s="1"/>
      <c r="FKB1965" s="1"/>
      <c r="FKC1965" s="1"/>
      <c r="FKD1965" s="1"/>
      <c r="FKE1965" s="1"/>
      <c r="FKF1965" s="1"/>
      <c r="FKG1965" s="1"/>
      <c r="FKH1965" s="1"/>
      <c r="FKI1965" s="1"/>
      <c r="FKJ1965" s="1"/>
      <c r="FKK1965" s="1"/>
      <c r="FKL1965" s="1"/>
      <c r="FKM1965" s="1"/>
      <c r="FKN1965" s="1"/>
      <c r="FKO1965" s="1"/>
      <c r="FKP1965" s="1"/>
      <c r="FKQ1965" s="1"/>
      <c r="FKR1965" s="1"/>
      <c r="FKS1965" s="1"/>
      <c r="FKT1965" s="1"/>
      <c r="FKU1965" s="1"/>
      <c r="FKV1965" s="1"/>
      <c r="FKW1965" s="1"/>
      <c r="FKX1965" s="1"/>
      <c r="FKY1965" s="1"/>
      <c r="FKZ1965" s="1"/>
      <c r="FLA1965" s="1"/>
      <c r="FLB1965" s="1"/>
      <c r="FLC1965" s="1"/>
      <c r="FLD1965" s="1"/>
      <c r="FLE1965" s="1"/>
      <c r="FLF1965" s="1"/>
      <c r="FLG1965" s="1"/>
      <c r="FLH1965" s="1"/>
      <c r="FLI1965" s="1"/>
      <c r="FLJ1965" s="1"/>
      <c r="FLK1965" s="1"/>
      <c r="FLL1965" s="1"/>
      <c r="FLM1965" s="1"/>
      <c r="FLN1965" s="1"/>
      <c r="FLO1965" s="1"/>
      <c r="FLP1965" s="1"/>
      <c r="FLQ1965" s="1"/>
      <c r="FLR1965" s="1"/>
      <c r="FLS1965" s="1"/>
      <c r="FLT1965" s="1"/>
      <c r="FLU1965" s="1"/>
      <c r="FLV1965" s="1"/>
      <c r="FLW1965" s="1"/>
      <c r="FLX1965" s="1"/>
      <c r="FLY1965" s="1"/>
      <c r="FLZ1965" s="1"/>
      <c r="FMA1965" s="1"/>
      <c r="FMB1965" s="1"/>
      <c r="FMC1965" s="1"/>
      <c r="FMD1965" s="1"/>
      <c r="FME1965" s="1"/>
      <c r="FMF1965" s="1"/>
      <c r="FMG1965" s="1"/>
      <c r="FMH1965" s="1"/>
      <c r="FMI1965" s="1"/>
      <c r="FMJ1965" s="1"/>
      <c r="FMK1965" s="1"/>
      <c r="FML1965" s="1"/>
      <c r="FMM1965" s="1"/>
      <c r="FMN1965" s="1"/>
      <c r="FMO1965" s="1"/>
      <c r="FMP1965" s="1"/>
      <c r="FMQ1965" s="1"/>
      <c r="FMR1965" s="1"/>
      <c r="FMS1965" s="1"/>
      <c r="FMT1965" s="1"/>
      <c r="FMU1965" s="1"/>
      <c r="FMV1965" s="1"/>
      <c r="FMW1965" s="1"/>
      <c r="FMX1965" s="1"/>
      <c r="FMY1965" s="1"/>
      <c r="FMZ1965" s="1"/>
      <c r="FNA1965" s="1"/>
      <c r="FNB1965" s="1"/>
      <c r="FNC1965" s="1"/>
      <c r="FND1965" s="1"/>
      <c r="FNE1965" s="1"/>
      <c r="FNF1965" s="1"/>
      <c r="FNG1965" s="1"/>
      <c r="FNH1965" s="1"/>
      <c r="FNI1965" s="1"/>
      <c r="FNJ1965" s="1"/>
      <c r="FNK1965" s="1"/>
      <c r="FNL1965" s="1"/>
      <c r="FNM1965" s="1"/>
      <c r="FNN1965" s="1"/>
      <c r="FNO1965" s="1"/>
      <c r="FNP1965" s="1"/>
      <c r="FNQ1965" s="1"/>
      <c r="FNR1965" s="1"/>
      <c r="FNS1965" s="1"/>
      <c r="FNT1965" s="1"/>
      <c r="FNU1965" s="1"/>
      <c r="FNV1965" s="1"/>
      <c r="FNW1965" s="1"/>
      <c r="FNX1965" s="1"/>
      <c r="FNY1965" s="1"/>
      <c r="FNZ1965" s="1"/>
      <c r="FOA1965" s="1"/>
      <c r="FOB1965" s="1"/>
      <c r="FOC1965" s="1"/>
      <c r="FOD1965" s="1"/>
      <c r="FOE1965" s="1"/>
      <c r="FOF1965" s="1"/>
      <c r="FOG1965" s="1"/>
      <c r="FOH1965" s="1"/>
      <c r="FOI1965" s="1"/>
      <c r="FOJ1965" s="1"/>
      <c r="FOK1965" s="1"/>
      <c r="FOL1965" s="1"/>
      <c r="FOM1965" s="1"/>
      <c r="FON1965" s="1"/>
      <c r="FOO1965" s="1"/>
      <c r="FOP1965" s="1"/>
      <c r="FOQ1965" s="1"/>
      <c r="FOR1965" s="1"/>
      <c r="FOS1965" s="1"/>
      <c r="FOT1965" s="1"/>
      <c r="FOU1965" s="1"/>
      <c r="FOV1965" s="1"/>
      <c r="FOW1965" s="1"/>
      <c r="FOX1965" s="1"/>
      <c r="FOY1965" s="1"/>
      <c r="FOZ1965" s="1"/>
      <c r="FPA1965" s="1"/>
      <c r="FPB1965" s="1"/>
      <c r="FPC1965" s="1"/>
      <c r="FPD1965" s="1"/>
      <c r="FPE1965" s="1"/>
      <c r="FPF1965" s="1"/>
      <c r="FPG1965" s="1"/>
      <c r="FPH1965" s="1"/>
      <c r="FPI1965" s="1"/>
      <c r="FPJ1965" s="1"/>
      <c r="FPK1965" s="1"/>
      <c r="FPL1965" s="1"/>
      <c r="FPM1965" s="1"/>
      <c r="FPN1965" s="1"/>
      <c r="FPO1965" s="1"/>
      <c r="FPP1965" s="1"/>
      <c r="FPQ1965" s="1"/>
      <c r="FPR1965" s="1"/>
      <c r="FPS1965" s="1"/>
      <c r="FPT1965" s="1"/>
      <c r="FPU1965" s="1"/>
      <c r="FPV1965" s="1"/>
      <c r="FPW1965" s="1"/>
      <c r="FPX1965" s="1"/>
      <c r="FPY1965" s="1"/>
      <c r="FPZ1965" s="1"/>
      <c r="FQA1965" s="1"/>
      <c r="FQB1965" s="1"/>
      <c r="FQC1965" s="1"/>
      <c r="FQD1965" s="1"/>
      <c r="FQE1965" s="1"/>
      <c r="FQF1965" s="1"/>
      <c r="FQG1965" s="1"/>
      <c r="FQH1965" s="1"/>
      <c r="FQI1965" s="1"/>
      <c r="FQJ1965" s="1"/>
      <c r="FQK1965" s="1"/>
      <c r="FQL1965" s="1"/>
      <c r="FQM1965" s="1"/>
      <c r="FQN1965" s="1"/>
      <c r="FQO1965" s="1"/>
      <c r="FQP1965" s="1"/>
      <c r="FQQ1965" s="1"/>
      <c r="FQR1965" s="1"/>
      <c r="FQS1965" s="1"/>
      <c r="FQT1965" s="1"/>
      <c r="FQU1965" s="1"/>
      <c r="FQV1965" s="1"/>
      <c r="FQW1965" s="1"/>
      <c r="FQX1965" s="1"/>
      <c r="FQY1965" s="1"/>
      <c r="FQZ1965" s="1"/>
      <c r="FRA1965" s="1"/>
      <c r="FRB1965" s="1"/>
      <c r="FRC1965" s="1"/>
      <c r="FRD1965" s="1"/>
      <c r="FRE1965" s="1"/>
      <c r="FRF1965" s="1"/>
      <c r="FRG1965" s="1"/>
      <c r="FRH1965" s="1"/>
      <c r="FRI1965" s="1"/>
      <c r="FRJ1965" s="1"/>
      <c r="FRK1965" s="1"/>
      <c r="FRL1965" s="1"/>
      <c r="FRM1965" s="1"/>
      <c r="FRN1965" s="1"/>
      <c r="FRO1965" s="1"/>
      <c r="FRP1965" s="1"/>
      <c r="FRQ1965" s="1"/>
      <c r="FRR1965" s="1"/>
      <c r="FRS1965" s="1"/>
      <c r="FRT1965" s="1"/>
      <c r="FRU1965" s="1"/>
      <c r="FRV1965" s="1"/>
      <c r="FRW1965" s="1"/>
      <c r="FRX1965" s="1"/>
      <c r="FRY1965" s="1"/>
      <c r="FRZ1965" s="1"/>
      <c r="FSA1965" s="1"/>
      <c r="FSB1965" s="1"/>
      <c r="FSC1965" s="1"/>
      <c r="FSD1965" s="1"/>
      <c r="FSE1965" s="1"/>
      <c r="FSF1965" s="1"/>
      <c r="FSG1965" s="1"/>
      <c r="FSH1965" s="1"/>
      <c r="FSI1965" s="1"/>
      <c r="FSJ1965" s="1"/>
      <c r="FSK1965" s="1"/>
      <c r="FSL1965" s="1"/>
      <c r="FSM1965" s="1"/>
      <c r="FSN1965" s="1"/>
      <c r="FSO1965" s="1"/>
      <c r="FSP1965" s="1"/>
      <c r="FSQ1965" s="1"/>
      <c r="FSR1965" s="1"/>
      <c r="FSS1965" s="1"/>
      <c r="FST1965" s="1"/>
      <c r="FSU1965" s="1"/>
      <c r="FSV1965" s="1"/>
      <c r="FSW1965" s="1"/>
      <c r="FSX1965" s="1"/>
      <c r="FSY1965" s="1"/>
      <c r="FSZ1965" s="1"/>
      <c r="FTA1965" s="1"/>
      <c r="FTB1965" s="1"/>
      <c r="FTC1965" s="1"/>
      <c r="FTD1965" s="1"/>
      <c r="FTE1965" s="1"/>
      <c r="FTF1965" s="1"/>
      <c r="FTG1965" s="1"/>
      <c r="FTH1965" s="1"/>
      <c r="FTI1965" s="1"/>
      <c r="FTJ1965" s="1"/>
      <c r="FTK1965" s="1"/>
      <c r="FTL1965" s="1"/>
      <c r="FTM1965" s="1"/>
      <c r="FTN1965" s="1"/>
      <c r="FTO1965" s="1"/>
      <c r="FTP1965" s="1"/>
      <c r="FTQ1965" s="1"/>
      <c r="FTR1965" s="1"/>
      <c r="FTS1965" s="1"/>
      <c r="FTT1965" s="1"/>
      <c r="FTU1965" s="1"/>
      <c r="FTV1965" s="1"/>
      <c r="FTW1965" s="1"/>
      <c r="FTX1965" s="1"/>
      <c r="FTY1965" s="1"/>
      <c r="FTZ1965" s="1"/>
      <c r="FUA1965" s="1"/>
      <c r="FUB1965" s="1"/>
      <c r="FUC1965" s="1"/>
      <c r="FUD1965" s="1"/>
      <c r="FUE1965" s="1"/>
      <c r="FUF1965" s="1"/>
      <c r="FUG1965" s="1"/>
      <c r="FUH1965" s="1"/>
      <c r="FUI1965" s="1"/>
      <c r="FUJ1965" s="1"/>
      <c r="FUK1965" s="1"/>
      <c r="FUL1965" s="1"/>
      <c r="FUM1965" s="1"/>
      <c r="FUN1965" s="1"/>
      <c r="FUO1965" s="1"/>
      <c r="FUP1965" s="1"/>
      <c r="FUQ1965" s="1"/>
      <c r="FUR1965" s="1"/>
      <c r="FUS1965" s="1"/>
      <c r="FUT1965" s="1"/>
      <c r="FUU1965" s="1"/>
      <c r="FUV1965" s="1"/>
      <c r="FUW1965" s="1"/>
      <c r="FUX1965" s="1"/>
      <c r="FUY1965" s="1"/>
      <c r="FUZ1965" s="1"/>
      <c r="FVA1965" s="1"/>
      <c r="FVB1965" s="1"/>
      <c r="FVC1965" s="1"/>
      <c r="FVD1965" s="1"/>
      <c r="FVE1965" s="1"/>
      <c r="FVF1965" s="1"/>
      <c r="FVG1965" s="1"/>
      <c r="FVH1965" s="1"/>
      <c r="FVI1965" s="1"/>
      <c r="FVJ1965" s="1"/>
      <c r="FVK1965" s="1"/>
      <c r="FVL1965" s="1"/>
      <c r="FVM1965" s="1"/>
      <c r="FVN1965" s="1"/>
      <c r="FVO1965" s="1"/>
      <c r="FVP1965" s="1"/>
      <c r="FVQ1965" s="1"/>
      <c r="FVR1965" s="1"/>
      <c r="FVS1965" s="1"/>
      <c r="FVT1965" s="1"/>
      <c r="FVU1965" s="1"/>
      <c r="FVV1965" s="1"/>
      <c r="FVW1965" s="1"/>
      <c r="FVX1965" s="1"/>
      <c r="FVY1965" s="1"/>
      <c r="FVZ1965" s="1"/>
      <c r="FWA1965" s="1"/>
      <c r="FWB1965" s="1"/>
      <c r="FWC1965" s="1"/>
      <c r="FWD1965" s="1"/>
      <c r="FWE1965" s="1"/>
      <c r="FWF1965" s="1"/>
      <c r="FWG1965" s="1"/>
      <c r="FWH1965" s="1"/>
      <c r="FWI1965" s="1"/>
      <c r="FWJ1965" s="1"/>
      <c r="FWK1965" s="1"/>
      <c r="FWL1965" s="1"/>
      <c r="FWM1965" s="1"/>
      <c r="FWN1965" s="1"/>
      <c r="FWO1965" s="1"/>
      <c r="FWP1965" s="1"/>
      <c r="FWQ1965" s="1"/>
      <c r="FWR1965" s="1"/>
      <c r="FWS1965" s="1"/>
      <c r="FWT1965" s="1"/>
      <c r="FWU1965" s="1"/>
      <c r="FWV1965" s="1"/>
      <c r="FWW1965" s="1"/>
      <c r="FWX1965" s="1"/>
      <c r="FWY1965" s="1"/>
      <c r="FWZ1965" s="1"/>
      <c r="FXA1965" s="1"/>
      <c r="FXB1965" s="1"/>
      <c r="FXC1965" s="1"/>
      <c r="FXD1965" s="1"/>
      <c r="FXE1965" s="1"/>
      <c r="FXF1965" s="1"/>
      <c r="FXG1965" s="1"/>
      <c r="FXH1965" s="1"/>
      <c r="FXI1965" s="1"/>
      <c r="FXJ1965" s="1"/>
      <c r="FXK1965" s="1"/>
      <c r="FXL1965" s="1"/>
      <c r="FXM1965" s="1"/>
      <c r="FXN1965" s="1"/>
      <c r="FXO1965" s="1"/>
      <c r="FXP1965" s="1"/>
      <c r="FXQ1965" s="1"/>
      <c r="FXR1965" s="1"/>
      <c r="FXS1965" s="1"/>
      <c r="FXT1965" s="1"/>
      <c r="FXU1965" s="1"/>
      <c r="FXV1965" s="1"/>
      <c r="FXW1965" s="1"/>
      <c r="FXX1965" s="1"/>
      <c r="FXY1965" s="1"/>
      <c r="FXZ1965" s="1"/>
      <c r="FYA1965" s="1"/>
      <c r="FYB1965" s="1"/>
      <c r="FYC1965" s="1"/>
      <c r="FYD1965" s="1"/>
      <c r="FYE1965" s="1"/>
      <c r="FYF1965" s="1"/>
      <c r="FYG1965" s="1"/>
      <c r="FYH1965" s="1"/>
      <c r="FYI1965" s="1"/>
      <c r="FYJ1965" s="1"/>
      <c r="FYK1965" s="1"/>
      <c r="FYL1965" s="1"/>
      <c r="FYM1965" s="1"/>
      <c r="FYN1965" s="1"/>
      <c r="FYO1965" s="1"/>
      <c r="FYP1965" s="1"/>
      <c r="FYQ1965" s="1"/>
      <c r="FYR1965" s="1"/>
      <c r="FYS1965" s="1"/>
      <c r="FYT1965" s="1"/>
      <c r="FYU1965" s="1"/>
      <c r="FYV1965" s="1"/>
      <c r="FYW1965" s="1"/>
      <c r="FYX1965" s="1"/>
      <c r="FYY1965" s="1"/>
      <c r="FYZ1965" s="1"/>
      <c r="FZA1965" s="1"/>
      <c r="FZB1965" s="1"/>
      <c r="FZC1965" s="1"/>
      <c r="FZD1965" s="1"/>
      <c r="FZE1965" s="1"/>
      <c r="FZF1965" s="1"/>
      <c r="FZG1965" s="1"/>
      <c r="FZH1965" s="1"/>
      <c r="FZI1965" s="1"/>
      <c r="FZJ1965" s="1"/>
      <c r="FZK1965" s="1"/>
      <c r="FZL1965" s="1"/>
      <c r="FZM1965" s="1"/>
      <c r="FZN1965" s="1"/>
      <c r="FZO1965" s="1"/>
      <c r="FZP1965" s="1"/>
      <c r="FZQ1965" s="1"/>
      <c r="FZR1965" s="1"/>
      <c r="FZS1965" s="1"/>
      <c r="FZT1965" s="1"/>
      <c r="FZU1965" s="1"/>
      <c r="FZV1965" s="1"/>
      <c r="FZW1965" s="1"/>
      <c r="FZX1965" s="1"/>
      <c r="FZY1965" s="1"/>
      <c r="FZZ1965" s="1"/>
      <c r="GAA1965" s="1"/>
      <c r="GAB1965" s="1"/>
      <c r="GAC1965" s="1"/>
      <c r="GAD1965" s="1"/>
      <c r="GAE1965" s="1"/>
      <c r="GAF1965" s="1"/>
      <c r="GAG1965" s="1"/>
      <c r="GAH1965" s="1"/>
      <c r="GAI1965" s="1"/>
      <c r="GAJ1965" s="1"/>
      <c r="GAK1965" s="1"/>
      <c r="GAL1965" s="1"/>
      <c r="GAM1965" s="1"/>
      <c r="GAN1965" s="1"/>
      <c r="GAO1965" s="1"/>
      <c r="GAP1965" s="1"/>
      <c r="GAQ1965" s="1"/>
      <c r="GAR1965" s="1"/>
      <c r="GAS1965" s="1"/>
      <c r="GAT1965" s="1"/>
      <c r="GAU1965" s="1"/>
      <c r="GAV1965" s="1"/>
      <c r="GAW1965" s="1"/>
      <c r="GAX1965" s="1"/>
      <c r="GAY1965" s="1"/>
      <c r="GAZ1965" s="1"/>
      <c r="GBA1965" s="1"/>
      <c r="GBB1965" s="1"/>
      <c r="GBC1965" s="1"/>
      <c r="GBD1965" s="1"/>
      <c r="GBE1965" s="1"/>
      <c r="GBF1965" s="1"/>
      <c r="GBG1965" s="1"/>
      <c r="GBH1965" s="1"/>
      <c r="GBI1965" s="1"/>
      <c r="GBJ1965" s="1"/>
      <c r="GBK1965" s="1"/>
      <c r="GBL1965" s="1"/>
      <c r="GBM1965" s="1"/>
      <c r="GBN1965" s="1"/>
      <c r="GBO1965" s="1"/>
      <c r="GBP1965" s="1"/>
      <c r="GBQ1965" s="1"/>
      <c r="GBR1965" s="1"/>
      <c r="GBS1965" s="1"/>
      <c r="GBT1965" s="1"/>
      <c r="GBU1965" s="1"/>
      <c r="GBV1965" s="1"/>
      <c r="GBW1965" s="1"/>
      <c r="GBX1965" s="1"/>
      <c r="GBY1965" s="1"/>
      <c r="GBZ1965" s="1"/>
      <c r="GCA1965" s="1"/>
      <c r="GCB1965" s="1"/>
      <c r="GCC1965" s="1"/>
      <c r="GCD1965" s="1"/>
      <c r="GCE1965" s="1"/>
      <c r="GCF1965" s="1"/>
      <c r="GCG1965" s="1"/>
      <c r="GCH1965" s="1"/>
      <c r="GCI1965" s="1"/>
      <c r="GCJ1965" s="1"/>
      <c r="GCK1965" s="1"/>
      <c r="GCL1965" s="1"/>
      <c r="GCM1965" s="1"/>
      <c r="GCN1965" s="1"/>
      <c r="GCO1965" s="1"/>
      <c r="GCP1965" s="1"/>
      <c r="GCQ1965" s="1"/>
      <c r="GCR1965" s="1"/>
      <c r="GCS1965" s="1"/>
      <c r="GCT1965" s="1"/>
      <c r="GCU1965" s="1"/>
      <c r="GCV1965" s="1"/>
      <c r="GCW1965" s="1"/>
      <c r="GCX1965" s="1"/>
      <c r="GCY1965" s="1"/>
      <c r="GCZ1965" s="1"/>
      <c r="GDA1965" s="1"/>
      <c r="GDB1965" s="1"/>
      <c r="GDC1965" s="1"/>
      <c r="GDD1965" s="1"/>
      <c r="GDE1965" s="1"/>
      <c r="GDF1965" s="1"/>
      <c r="GDG1965" s="1"/>
      <c r="GDH1965" s="1"/>
      <c r="GDI1965" s="1"/>
      <c r="GDJ1965" s="1"/>
      <c r="GDK1965" s="1"/>
      <c r="GDL1965" s="1"/>
      <c r="GDM1965" s="1"/>
      <c r="GDN1965" s="1"/>
      <c r="GDO1965" s="1"/>
      <c r="GDP1965" s="1"/>
      <c r="GDQ1965" s="1"/>
      <c r="GDR1965" s="1"/>
      <c r="GDS1965" s="1"/>
      <c r="GDT1965" s="1"/>
      <c r="GDU1965" s="1"/>
      <c r="GDV1965" s="1"/>
      <c r="GDW1965" s="1"/>
      <c r="GDX1965" s="1"/>
      <c r="GDY1965" s="1"/>
      <c r="GDZ1965" s="1"/>
      <c r="GEA1965" s="1"/>
      <c r="GEB1965" s="1"/>
      <c r="GEC1965" s="1"/>
      <c r="GED1965" s="1"/>
      <c r="GEE1965" s="1"/>
      <c r="GEF1965" s="1"/>
      <c r="GEG1965" s="1"/>
      <c r="GEH1965" s="1"/>
      <c r="GEI1965" s="1"/>
      <c r="GEJ1965" s="1"/>
      <c r="GEK1965" s="1"/>
      <c r="GEL1965" s="1"/>
      <c r="GEM1965" s="1"/>
      <c r="GEN1965" s="1"/>
      <c r="GEO1965" s="1"/>
      <c r="GEP1965" s="1"/>
      <c r="GEQ1965" s="1"/>
      <c r="GER1965" s="1"/>
      <c r="GES1965" s="1"/>
      <c r="GET1965" s="1"/>
      <c r="GEU1965" s="1"/>
      <c r="GEV1965" s="1"/>
      <c r="GEW1965" s="1"/>
      <c r="GEX1965" s="1"/>
      <c r="GEY1965" s="1"/>
      <c r="GEZ1965" s="1"/>
      <c r="GFA1965" s="1"/>
      <c r="GFB1965" s="1"/>
      <c r="GFC1965" s="1"/>
      <c r="GFD1965" s="1"/>
      <c r="GFE1965" s="1"/>
      <c r="GFF1965" s="1"/>
      <c r="GFG1965" s="1"/>
      <c r="GFH1965" s="1"/>
      <c r="GFI1965" s="1"/>
      <c r="GFJ1965" s="1"/>
      <c r="GFK1965" s="1"/>
      <c r="GFL1965" s="1"/>
      <c r="GFM1965" s="1"/>
      <c r="GFN1965" s="1"/>
      <c r="GFO1965" s="1"/>
      <c r="GFP1965" s="1"/>
      <c r="GFQ1965" s="1"/>
      <c r="GFR1965" s="1"/>
      <c r="GFS1965" s="1"/>
      <c r="GFT1965" s="1"/>
      <c r="GFU1965" s="1"/>
      <c r="GFV1965" s="1"/>
      <c r="GFW1965" s="1"/>
      <c r="GFX1965" s="1"/>
      <c r="GFY1965" s="1"/>
      <c r="GFZ1965" s="1"/>
      <c r="GGA1965" s="1"/>
      <c r="GGB1965" s="1"/>
      <c r="GGC1965" s="1"/>
      <c r="GGD1965" s="1"/>
      <c r="GGE1965" s="1"/>
      <c r="GGF1965" s="1"/>
      <c r="GGG1965" s="1"/>
      <c r="GGH1965" s="1"/>
      <c r="GGI1965" s="1"/>
      <c r="GGJ1965" s="1"/>
      <c r="GGK1965" s="1"/>
      <c r="GGL1965" s="1"/>
      <c r="GGM1965" s="1"/>
      <c r="GGN1965" s="1"/>
      <c r="GGO1965" s="1"/>
      <c r="GGP1965" s="1"/>
      <c r="GGQ1965" s="1"/>
      <c r="GGR1965" s="1"/>
      <c r="GGS1965" s="1"/>
      <c r="GGT1965" s="1"/>
      <c r="GGU1965" s="1"/>
      <c r="GGV1965" s="1"/>
      <c r="GGW1965" s="1"/>
      <c r="GGX1965" s="1"/>
      <c r="GGY1965" s="1"/>
      <c r="GGZ1965" s="1"/>
      <c r="GHA1965" s="1"/>
      <c r="GHB1965" s="1"/>
      <c r="GHC1965" s="1"/>
      <c r="GHD1965" s="1"/>
      <c r="GHE1965" s="1"/>
      <c r="GHF1965" s="1"/>
      <c r="GHG1965" s="1"/>
      <c r="GHH1965" s="1"/>
      <c r="GHI1965" s="1"/>
      <c r="GHJ1965" s="1"/>
      <c r="GHK1965" s="1"/>
      <c r="GHL1965" s="1"/>
      <c r="GHM1965" s="1"/>
      <c r="GHN1965" s="1"/>
      <c r="GHO1965" s="1"/>
      <c r="GHP1965" s="1"/>
      <c r="GHQ1965" s="1"/>
      <c r="GHR1965" s="1"/>
      <c r="GHS1965" s="1"/>
      <c r="GHT1965" s="1"/>
      <c r="GHU1965" s="1"/>
      <c r="GHV1965" s="1"/>
      <c r="GHW1965" s="1"/>
      <c r="GHX1965" s="1"/>
      <c r="GHY1965" s="1"/>
      <c r="GHZ1965" s="1"/>
      <c r="GIA1965" s="1"/>
      <c r="GIB1965" s="1"/>
      <c r="GIC1965" s="1"/>
      <c r="GID1965" s="1"/>
      <c r="GIE1965" s="1"/>
      <c r="GIF1965" s="1"/>
      <c r="GIG1965" s="1"/>
      <c r="GIH1965" s="1"/>
      <c r="GII1965" s="1"/>
      <c r="GIJ1965" s="1"/>
      <c r="GIK1965" s="1"/>
      <c r="GIL1965" s="1"/>
      <c r="GIM1965" s="1"/>
      <c r="GIN1965" s="1"/>
      <c r="GIO1965" s="1"/>
      <c r="GIP1965" s="1"/>
      <c r="GIQ1965" s="1"/>
      <c r="GIR1965" s="1"/>
      <c r="GIS1965" s="1"/>
      <c r="GIT1965" s="1"/>
      <c r="GIU1965" s="1"/>
      <c r="GIV1965" s="1"/>
      <c r="GIW1965" s="1"/>
      <c r="GIX1965" s="1"/>
      <c r="GIY1965" s="1"/>
      <c r="GIZ1965" s="1"/>
      <c r="GJA1965" s="1"/>
      <c r="GJB1965" s="1"/>
      <c r="GJC1965" s="1"/>
      <c r="GJD1965" s="1"/>
      <c r="GJE1965" s="1"/>
      <c r="GJF1965" s="1"/>
      <c r="GJG1965" s="1"/>
      <c r="GJH1965" s="1"/>
      <c r="GJI1965" s="1"/>
      <c r="GJJ1965" s="1"/>
      <c r="GJK1965" s="1"/>
      <c r="GJL1965" s="1"/>
      <c r="GJM1965" s="1"/>
      <c r="GJN1965" s="1"/>
      <c r="GJO1965" s="1"/>
      <c r="GJP1965" s="1"/>
      <c r="GJQ1965" s="1"/>
      <c r="GJR1965" s="1"/>
      <c r="GJS1965" s="1"/>
      <c r="GJT1965" s="1"/>
      <c r="GJU1965" s="1"/>
      <c r="GJV1965" s="1"/>
      <c r="GJW1965" s="1"/>
      <c r="GJX1965" s="1"/>
      <c r="GJY1965" s="1"/>
      <c r="GJZ1965" s="1"/>
      <c r="GKA1965" s="1"/>
      <c r="GKB1965" s="1"/>
      <c r="GKC1965" s="1"/>
      <c r="GKD1965" s="1"/>
      <c r="GKE1965" s="1"/>
      <c r="GKF1965" s="1"/>
      <c r="GKG1965" s="1"/>
      <c r="GKH1965" s="1"/>
      <c r="GKI1965" s="1"/>
      <c r="GKJ1965" s="1"/>
      <c r="GKK1965" s="1"/>
      <c r="GKL1965" s="1"/>
      <c r="GKM1965" s="1"/>
      <c r="GKN1965" s="1"/>
      <c r="GKO1965" s="1"/>
      <c r="GKP1965" s="1"/>
      <c r="GKQ1965" s="1"/>
      <c r="GKR1965" s="1"/>
      <c r="GKS1965" s="1"/>
      <c r="GKT1965" s="1"/>
      <c r="GKU1965" s="1"/>
      <c r="GKV1965" s="1"/>
      <c r="GKW1965" s="1"/>
      <c r="GKX1965" s="1"/>
      <c r="GKY1965" s="1"/>
      <c r="GKZ1965" s="1"/>
      <c r="GLA1965" s="1"/>
      <c r="GLB1965" s="1"/>
      <c r="GLC1965" s="1"/>
      <c r="GLD1965" s="1"/>
      <c r="GLE1965" s="1"/>
      <c r="GLF1965" s="1"/>
      <c r="GLG1965" s="1"/>
      <c r="GLH1965" s="1"/>
      <c r="GLI1965" s="1"/>
      <c r="GLJ1965" s="1"/>
      <c r="GLK1965" s="1"/>
      <c r="GLL1965" s="1"/>
      <c r="GLM1965" s="1"/>
      <c r="GLN1965" s="1"/>
      <c r="GLO1965" s="1"/>
      <c r="GLP1965" s="1"/>
      <c r="GLQ1965" s="1"/>
      <c r="GLR1965" s="1"/>
      <c r="GLS1965" s="1"/>
      <c r="GLT1965" s="1"/>
      <c r="GLU1965" s="1"/>
      <c r="GLV1965" s="1"/>
      <c r="GLW1965" s="1"/>
      <c r="GLX1965" s="1"/>
      <c r="GLY1965" s="1"/>
      <c r="GLZ1965" s="1"/>
      <c r="GMA1965" s="1"/>
      <c r="GMB1965" s="1"/>
      <c r="GMC1965" s="1"/>
      <c r="GMD1965" s="1"/>
      <c r="GME1965" s="1"/>
      <c r="GMF1965" s="1"/>
      <c r="GMG1965" s="1"/>
      <c r="GMH1965" s="1"/>
      <c r="GMI1965" s="1"/>
      <c r="GMJ1965" s="1"/>
      <c r="GMK1965" s="1"/>
      <c r="GML1965" s="1"/>
      <c r="GMM1965" s="1"/>
      <c r="GMN1965" s="1"/>
      <c r="GMO1965" s="1"/>
      <c r="GMP1965" s="1"/>
      <c r="GMQ1965" s="1"/>
      <c r="GMR1965" s="1"/>
      <c r="GMS1965" s="1"/>
      <c r="GMT1965" s="1"/>
      <c r="GMU1965" s="1"/>
      <c r="GMV1965" s="1"/>
      <c r="GMW1965" s="1"/>
      <c r="GMX1965" s="1"/>
      <c r="GMY1965" s="1"/>
      <c r="GMZ1965" s="1"/>
      <c r="GNA1965" s="1"/>
      <c r="GNB1965" s="1"/>
      <c r="GNC1965" s="1"/>
      <c r="GND1965" s="1"/>
      <c r="GNE1965" s="1"/>
      <c r="GNF1965" s="1"/>
      <c r="GNG1965" s="1"/>
      <c r="GNH1965" s="1"/>
      <c r="GNI1965" s="1"/>
      <c r="GNJ1965" s="1"/>
      <c r="GNK1965" s="1"/>
      <c r="GNL1965" s="1"/>
      <c r="GNM1965" s="1"/>
      <c r="GNN1965" s="1"/>
      <c r="GNO1965" s="1"/>
      <c r="GNP1965" s="1"/>
      <c r="GNQ1965" s="1"/>
      <c r="GNR1965" s="1"/>
      <c r="GNS1965" s="1"/>
      <c r="GNT1965" s="1"/>
      <c r="GNU1965" s="1"/>
      <c r="GNV1965" s="1"/>
      <c r="GNW1965" s="1"/>
      <c r="GNX1965" s="1"/>
      <c r="GNY1965" s="1"/>
      <c r="GNZ1965" s="1"/>
      <c r="GOA1965" s="1"/>
      <c r="GOB1965" s="1"/>
      <c r="GOC1965" s="1"/>
      <c r="GOD1965" s="1"/>
      <c r="GOE1965" s="1"/>
      <c r="GOF1965" s="1"/>
      <c r="GOG1965" s="1"/>
      <c r="GOH1965" s="1"/>
      <c r="GOI1965" s="1"/>
      <c r="GOJ1965" s="1"/>
      <c r="GOK1965" s="1"/>
      <c r="GOL1965" s="1"/>
      <c r="GOM1965" s="1"/>
      <c r="GON1965" s="1"/>
      <c r="GOO1965" s="1"/>
      <c r="GOP1965" s="1"/>
      <c r="GOQ1965" s="1"/>
      <c r="GOR1965" s="1"/>
      <c r="GOS1965" s="1"/>
      <c r="GOT1965" s="1"/>
      <c r="GOU1965" s="1"/>
      <c r="GOV1965" s="1"/>
      <c r="GOW1965" s="1"/>
      <c r="GOX1965" s="1"/>
      <c r="GOY1965" s="1"/>
      <c r="GOZ1965" s="1"/>
      <c r="GPA1965" s="1"/>
      <c r="GPB1965" s="1"/>
      <c r="GPC1965" s="1"/>
      <c r="GPD1965" s="1"/>
      <c r="GPE1965" s="1"/>
      <c r="GPF1965" s="1"/>
      <c r="GPG1965" s="1"/>
      <c r="GPH1965" s="1"/>
      <c r="GPI1965" s="1"/>
      <c r="GPJ1965" s="1"/>
      <c r="GPK1965" s="1"/>
      <c r="GPL1965" s="1"/>
      <c r="GPM1965" s="1"/>
      <c r="GPN1965" s="1"/>
      <c r="GPO1965" s="1"/>
      <c r="GPP1965" s="1"/>
      <c r="GPQ1965" s="1"/>
      <c r="GPR1965" s="1"/>
      <c r="GPS1965" s="1"/>
      <c r="GPT1965" s="1"/>
      <c r="GPU1965" s="1"/>
      <c r="GPV1965" s="1"/>
      <c r="GPW1965" s="1"/>
      <c r="GPX1965" s="1"/>
      <c r="GPY1965" s="1"/>
      <c r="GPZ1965" s="1"/>
      <c r="GQA1965" s="1"/>
      <c r="GQB1965" s="1"/>
      <c r="GQC1965" s="1"/>
      <c r="GQD1965" s="1"/>
      <c r="GQE1965" s="1"/>
      <c r="GQF1965" s="1"/>
      <c r="GQG1965" s="1"/>
      <c r="GQH1965" s="1"/>
      <c r="GQI1965" s="1"/>
      <c r="GQJ1965" s="1"/>
      <c r="GQK1965" s="1"/>
      <c r="GQL1965" s="1"/>
      <c r="GQM1965" s="1"/>
      <c r="GQN1965" s="1"/>
      <c r="GQO1965" s="1"/>
      <c r="GQP1965" s="1"/>
      <c r="GQQ1965" s="1"/>
      <c r="GQR1965" s="1"/>
      <c r="GQS1965" s="1"/>
      <c r="GQT1965" s="1"/>
      <c r="GQU1965" s="1"/>
      <c r="GQV1965" s="1"/>
      <c r="GQW1965" s="1"/>
      <c r="GQX1965" s="1"/>
      <c r="GQY1965" s="1"/>
      <c r="GQZ1965" s="1"/>
      <c r="GRA1965" s="1"/>
      <c r="GRB1965" s="1"/>
      <c r="GRC1965" s="1"/>
      <c r="GRD1965" s="1"/>
      <c r="GRE1965" s="1"/>
      <c r="GRF1965" s="1"/>
      <c r="GRG1965" s="1"/>
      <c r="GRH1965" s="1"/>
      <c r="GRI1965" s="1"/>
      <c r="GRJ1965" s="1"/>
      <c r="GRK1965" s="1"/>
      <c r="GRL1965" s="1"/>
      <c r="GRM1965" s="1"/>
      <c r="GRN1965" s="1"/>
      <c r="GRO1965" s="1"/>
      <c r="GRP1965" s="1"/>
      <c r="GRQ1965" s="1"/>
      <c r="GRR1965" s="1"/>
      <c r="GRS1965" s="1"/>
      <c r="GRT1965" s="1"/>
      <c r="GRU1965" s="1"/>
      <c r="GRV1965" s="1"/>
      <c r="GRW1965" s="1"/>
      <c r="GRX1965" s="1"/>
      <c r="GRY1965" s="1"/>
      <c r="GRZ1965" s="1"/>
      <c r="GSA1965" s="1"/>
      <c r="GSB1965" s="1"/>
      <c r="GSC1965" s="1"/>
      <c r="GSD1965" s="1"/>
      <c r="GSE1965" s="1"/>
      <c r="GSF1965" s="1"/>
      <c r="GSG1965" s="1"/>
      <c r="GSH1965" s="1"/>
      <c r="GSI1965" s="1"/>
      <c r="GSJ1965" s="1"/>
      <c r="GSK1965" s="1"/>
      <c r="GSL1965" s="1"/>
      <c r="GSM1965" s="1"/>
      <c r="GSN1965" s="1"/>
      <c r="GSO1965" s="1"/>
      <c r="GSP1965" s="1"/>
      <c r="GSQ1965" s="1"/>
      <c r="GSR1965" s="1"/>
      <c r="GSS1965" s="1"/>
      <c r="GST1965" s="1"/>
      <c r="GSU1965" s="1"/>
      <c r="GSV1965" s="1"/>
      <c r="GSW1965" s="1"/>
      <c r="GSX1965" s="1"/>
      <c r="GSY1965" s="1"/>
      <c r="GSZ1965" s="1"/>
      <c r="GTA1965" s="1"/>
      <c r="GTB1965" s="1"/>
      <c r="GTC1965" s="1"/>
      <c r="GTD1965" s="1"/>
      <c r="GTE1965" s="1"/>
      <c r="GTF1965" s="1"/>
      <c r="GTG1965" s="1"/>
      <c r="GTH1965" s="1"/>
      <c r="GTI1965" s="1"/>
      <c r="GTJ1965" s="1"/>
      <c r="GTK1965" s="1"/>
      <c r="GTL1965" s="1"/>
      <c r="GTM1965" s="1"/>
      <c r="GTN1965" s="1"/>
      <c r="GTO1965" s="1"/>
      <c r="GTP1965" s="1"/>
      <c r="GTQ1965" s="1"/>
      <c r="GTR1965" s="1"/>
      <c r="GTS1965" s="1"/>
      <c r="GTT1965" s="1"/>
      <c r="GTU1965" s="1"/>
      <c r="GTV1965" s="1"/>
      <c r="GTW1965" s="1"/>
      <c r="GTX1965" s="1"/>
      <c r="GTY1965" s="1"/>
      <c r="GTZ1965" s="1"/>
      <c r="GUA1965" s="1"/>
      <c r="GUB1965" s="1"/>
      <c r="GUC1965" s="1"/>
      <c r="GUD1965" s="1"/>
      <c r="GUE1965" s="1"/>
      <c r="GUF1965" s="1"/>
      <c r="GUG1965" s="1"/>
      <c r="GUH1965" s="1"/>
      <c r="GUI1965" s="1"/>
      <c r="GUJ1965" s="1"/>
      <c r="GUK1965" s="1"/>
      <c r="GUL1965" s="1"/>
      <c r="GUM1965" s="1"/>
      <c r="GUN1965" s="1"/>
      <c r="GUO1965" s="1"/>
      <c r="GUP1965" s="1"/>
      <c r="GUQ1965" s="1"/>
      <c r="GUR1965" s="1"/>
      <c r="GUS1965" s="1"/>
      <c r="GUT1965" s="1"/>
      <c r="GUU1965" s="1"/>
      <c r="GUV1965" s="1"/>
      <c r="GUW1965" s="1"/>
      <c r="GUX1965" s="1"/>
      <c r="GUY1965" s="1"/>
      <c r="GUZ1965" s="1"/>
      <c r="GVA1965" s="1"/>
      <c r="GVB1965" s="1"/>
      <c r="GVC1965" s="1"/>
      <c r="GVD1965" s="1"/>
      <c r="GVE1965" s="1"/>
      <c r="GVF1965" s="1"/>
      <c r="GVG1965" s="1"/>
      <c r="GVH1965" s="1"/>
      <c r="GVI1965" s="1"/>
      <c r="GVJ1965" s="1"/>
      <c r="GVK1965" s="1"/>
      <c r="GVL1965" s="1"/>
      <c r="GVM1965" s="1"/>
      <c r="GVN1965" s="1"/>
      <c r="GVO1965" s="1"/>
      <c r="GVP1965" s="1"/>
      <c r="GVQ1965" s="1"/>
      <c r="GVR1965" s="1"/>
      <c r="GVS1965" s="1"/>
      <c r="GVT1965" s="1"/>
      <c r="GVU1965" s="1"/>
      <c r="GVV1965" s="1"/>
      <c r="GVW1965" s="1"/>
      <c r="GVX1965" s="1"/>
      <c r="GVY1965" s="1"/>
      <c r="GVZ1965" s="1"/>
      <c r="GWA1965" s="1"/>
      <c r="GWB1965" s="1"/>
      <c r="GWC1965" s="1"/>
      <c r="GWD1965" s="1"/>
      <c r="GWE1965" s="1"/>
      <c r="GWF1965" s="1"/>
      <c r="GWG1965" s="1"/>
      <c r="GWH1965" s="1"/>
      <c r="GWI1965" s="1"/>
      <c r="GWJ1965" s="1"/>
      <c r="GWK1965" s="1"/>
      <c r="GWL1965" s="1"/>
      <c r="GWM1965" s="1"/>
      <c r="GWN1965" s="1"/>
      <c r="GWO1965" s="1"/>
      <c r="GWP1965" s="1"/>
      <c r="GWQ1965" s="1"/>
      <c r="GWR1965" s="1"/>
      <c r="GWS1965" s="1"/>
      <c r="GWT1965" s="1"/>
      <c r="GWU1965" s="1"/>
      <c r="GWV1965" s="1"/>
      <c r="GWW1965" s="1"/>
      <c r="GWX1965" s="1"/>
      <c r="GWY1965" s="1"/>
      <c r="GWZ1965" s="1"/>
      <c r="GXA1965" s="1"/>
      <c r="GXB1965" s="1"/>
      <c r="GXC1965" s="1"/>
      <c r="GXD1965" s="1"/>
      <c r="GXE1965" s="1"/>
      <c r="GXF1965" s="1"/>
      <c r="GXG1965" s="1"/>
      <c r="GXH1965" s="1"/>
      <c r="GXI1965" s="1"/>
      <c r="GXJ1965" s="1"/>
      <c r="GXK1965" s="1"/>
      <c r="GXL1965" s="1"/>
      <c r="GXM1965" s="1"/>
      <c r="GXN1965" s="1"/>
      <c r="GXO1965" s="1"/>
      <c r="GXP1965" s="1"/>
      <c r="GXQ1965" s="1"/>
      <c r="GXR1965" s="1"/>
      <c r="GXS1965" s="1"/>
      <c r="GXT1965" s="1"/>
      <c r="GXU1965" s="1"/>
      <c r="GXV1965" s="1"/>
      <c r="GXW1965" s="1"/>
      <c r="GXX1965" s="1"/>
      <c r="GXY1965" s="1"/>
      <c r="GXZ1965" s="1"/>
      <c r="GYA1965" s="1"/>
      <c r="GYB1965" s="1"/>
      <c r="GYC1965" s="1"/>
      <c r="GYD1965" s="1"/>
      <c r="GYE1965" s="1"/>
      <c r="GYF1965" s="1"/>
      <c r="GYG1965" s="1"/>
      <c r="GYH1965" s="1"/>
      <c r="GYI1965" s="1"/>
      <c r="GYJ1965" s="1"/>
      <c r="GYK1965" s="1"/>
      <c r="GYL1965" s="1"/>
      <c r="GYM1965" s="1"/>
      <c r="GYN1965" s="1"/>
      <c r="GYO1965" s="1"/>
      <c r="GYP1965" s="1"/>
      <c r="GYQ1965" s="1"/>
      <c r="GYR1965" s="1"/>
      <c r="GYS1965" s="1"/>
      <c r="GYT1965" s="1"/>
      <c r="GYU1965" s="1"/>
      <c r="GYV1965" s="1"/>
      <c r="GYW1965" s="1"/>
      <c r="GYX1965" s="1"/>
      <c r="GYY1965" s="1"/>
      <c r="GYZ1965" s="1"/>
      <c r="GZA1965" s="1"/>
      <c r="GZB1965" s="1"/>
      <c r="GZC1965" s="1"/>
      <c r="GZD1965" s="1"/>
      <c r="GZE1965" s="1"/>
      <c r="GZF1965" s="1"/>
      <c r="GZG1965" s="1"/>
      <c r="GZH1965" s="1"/>
      <c r="GZI1965" s="1"/>
      <c r="GZJ1965" s="1"/>
      <c r="GZK1965" s="1"/>
      <c r="GZL1965" s="1"/>
      <c r="GZM1965" s="1"/>
      <c r="GZN1965" s="1"/>
      <c r="GZO1965" s="1"/>
      <c r="GZP1965" s="1"/>
      <c r="GZQ1965" s="1"/>
      <c r="GZR1965" s="1"/>
      <c r="GZS1965" s="1"/>
      <c r="GZT1965" s="1"/>
      <c r="GZU1965" s="1"/>
      <c r="GZV1965" s="1"/>
      <c r="GZW1965" s="1"/>
      <c r="GZX1965" s="1"/>
      <c r="GZY1965" s="1"/>
      <c r="GZZ1965" s="1"/>
      <c r="HAA1965" s="1"/>
      <c r="HAB1965" s="1"/>
      <c r="HAC1965" s="1"/>
      <c r="HAD1965" s="1"/>
      <c r="HAE1965" s="1"/>
      <c r="HAF1965" s="1"/>
      <c r="HAG1965" s="1"/>
      <c r="HAH1965" s="1"/>
      <c r="HAI1965" s="1"/>
      <c r="HAJ1965" s="1"/>
      <c r="HAK1965" s="1"/>
      <c r="HAL1965" s="1"/>
      <c r="HAM1965" s="1"/>
      <c r="HAN1965" s="1"/>
      <c r="HAO1965" s="1"/>
      <c r="HAP1965" s="1"/>
      <c r="HAQ1965" s="1"/>
      <c r="HAR1965" s="1"/>
      <c r="HAS1965" s="1"/>
      <c r="HAT1965" s="1"/>
      <c r="HAU1965" s="1"/>
      <c r="HAV1965" s="1"/>
      <c r="HAW1965" s="1"/>
      <c r="HAX1965" s="1"/>
      <c r="HAY1965" s="1"/>
      <c r="HAZ1965" s="1"/>
      <c r="HBA1965" s="1"/>
      <c r="HBB1965" s="1"/>
      <c r="HBC1965" s="1"/>
      <c r="HBD1965" s="1"/>
      <c r="HBE1965" s="1"/>
      <c r="HBF1965" s="1"/>
      <c r="HBG1965" s="1"/>
      <c r="HBH1965" s="1"/>
      <c r="HBI1965" s="1"/>
      <c r="HBJ1965" s="1"/>
      <c r="HBK1965" s="1"/>
      <c r="HBL1965" s="1"/>
      <c r="HBM1965" s="1"/>
      <c r="HBN1965" s="1"/>
      <c r="HBO1965" s="1"/>
      <c r="HBP1965" s="1"/>
      <c r="HBQ1965" s="1"/>
      <c r="HBR1965" s="1"/>
      <c r="HBS1965" s="1"/>
      <c r="HBT1965" s="1"/>
      <c r="HBU1965" s="1"/>
      <c r="HBV1965" s="1"/>
      <c r="HBW1965" s="1"/>
      <c r="HBX1965" s="1"/>
      <c r="HBY1965" s="1"/>
      <c r="HBZ1965" s="1"/>
      <c r="HCA1965" s="1"/>
      <c r="HCB1965" s="1"/>
      <c r="HCC1965" s="1"/>
      <c r="HCD1965" s="1"/>
      <c r="HCE1965" s="1"/>
      <c r="HCF1965" s="1"/>
      <c r="HCG1965" s="1"/>
      <c r="HCH1965" s="1"/>
      <c r="HCI1965" s="1"/>
      <c r="HCJ1965" s="1"/>
      <c r="HCK1965" s="1"/>
      <c r="HCL1965" s="1"/>
      <c r="HCM1965" s="1"/>
      <c r="HCN1965" s="1"/>
      <c r="HCO1965" s="1"/>
      <c r="HCP1965" s="1"/>
      <c r="HCQ1965" s="1"/>
      <c r="HCR1965" s="1"/>
      <c r="HCS1965" s="1"/>
      <c r="HCT1965" s="1"/>
      <c r="HCU1965" s="1"/>
      <c r="HCV1965" s="1"/>
      <c r="HCW1965" s="1"/>
      <c r="HCX1965" s="1"/>
      <c r="HCY1965" s="1"/>
      <c r="HCZ1965" s="1"/>
      <c r="HDA1965" s="1"/>
      <c r="HDB1965" s="1"/>
      <c r="HDC1965" s="1"/>
      <c r="HDD1965" s="1"/>
      <c r="HDE1965" s="1"/>
      <c r="HDF1965" s="1"/>
      <c r="HDG1965" s="1"/>
      <c r="HDH1965" s="1"/>
      <c r="HDI1965" s="1"/>
      <c r="HDJ1965" s="1"/>
      <c r="HDK1965" s="1"/>
      <c r="HDL1965" s="1"/>
      <c r="HDM1965" s="1"/>
      <c r="HDN1965" s="1"/>
      <c r="HDO1965" s="1"/>
      <c r="HDP1965" s="1"/>
      <c r="HDQ1965" s="1"/>
      <c r="HDR1965" s="1"/>
      <c r="HDS1965" s="1"/>
      <c r="HDT1965" s="1"/>
      <c r="HDU1965" s="1"/>
      <c r="HDV1965" s="1"/>
      <c r="HDW1965" s="1"/>
      <c r="HDX1965" s="1"/>
      <c r="HDY1965" s="1"/>
      <c r="HDZ1965" s="1"/>
      <c r="HEA1965" s="1"/>
      <c r="HEB1965" s="1"/>
      <c r="HEC1965" s="1"/>
      <c r="HED1965" s="1"/>
      <c r="HEE1965" s="1"/>
      <c r="HEF1965" s="1"/>
      <c r="HEG1965" s="1"/>
      <c r="HEH1965" s="1"/>
      <c r="HEI1965" s="1"/>
      <c r="HEJ1965" s="1"/>
      <c r="HEK1965" s="1"/>
      <c r="HEL1965" s="1"/>
      <c r="HEM1965" s="1"/>
      <c r="HEN1965" s="1"/>
      <c r="HEO1965" s="1"/>
      <c r="HEP1965" s="1"/>
      <c r="HEQ1965" s="1"/>
      <c r="HER1965" s="1"/>
      <c r="HES1965" s="1"/>
      <c r="HET1965" s="1"/>
      <c r="HEU1965" s="1"/>
      <c r="HEV1965" s="1"/>
      <c r="HEW1965" s="1"/>
      <c r="HEX1965" s="1"/>
      <c r="HEY1965" s="1"/>
      <c r="HEZ1965" s="1"/>
      <c r="HFA1965" s="1"/>
      <c r="HFB1965" s="1"/>
      <c r="HFC1965" s="1"/>
      <c r="HFD1965" s="1"/>
      <c r="HFE1965" s="1"/>
      <c r="HFF1965" s="1"/>
      <c r="HFG1965" s="1"/>
      <c r="HFH1965" s="1"/>
      <c r="HFI1965" s="1"/>
      <c r="HFJ1965" s="1"/>
      <c r="HFK1965" s="1"/>
      <c r="HFL1965" s="1"/>
      <c r="HFM1965" s="1"/>
      <c r="HFN1965" s="1"/>
      <c r="HFO1965" s="1"/>
      <c r="HFP1965" s="1"/>
      <c r="HFQ1965" s="1"/>
      <c r="HFR1965" s="1"/>
      <c r="HFS1965" s="1"/>
      <c r="HFT1965" s="1"/>
      <c r="HFU1965" s="1"/>
      <c r="HFV1965" s="1"/>
      <c r="HFW1965" s="1"/>
      <c r="HFX1965" s="1"/>
      <c r="HFY1965" s="1"/>
      <c r="HFZ1965" s="1"/>
      <c r="HGA1965" s="1"/>
      <c r="HGB1965" s="1"/>
      <c r="HGC1965" s="1"/>
      <c r="HGD1965" s="1"/>
      <c r="HGE1965" s="1"/>
      <c r="HGF1965" s="1"/>
      <c r="HGG1965" s="1"/>
      <c r="HGH1965" s="1"/>
      <c r="HGI1965" s="1"/>
      <c r="HGJ1965" s="1"/>
      <c r="HGK1965" s="1"/>
      <c r="HGL1965" s="1"/>
      <c r="HGM1965" s="1"/>
      <c r="HGN1965" s="1"/>
      <c r="HGO1965" s="1"/>
      <c r="HGP1965" s="1"/>
      <c r="HGQ1965" s="1"/>
      <c r="HGR1965" s="1"/>
      <c r="HGS1965" s="1"/>
      <c r="HGT1965" s="1"/>
      <c r="HGU1965" s="1"/>
      <c r="HGV1965" s="1"/>
      <c r="HGW1965" s="1"/>
      <c r="HGX1965" s="1"/>
      <c r="HGY1965" s="1"/>
      <c r="HGZ1965" s="1"/>
      <c r="HHA1965" s="1"/>
      <c r="HHB1965" s="1"/>
      <c r="HHC1965" s="1"/>
      <c r="HHD1965" s="1"/>
      <c r="HHE1965" s="1"/>
      <c r="HHF1965" s="1"/>
      <c r="HHG1965" s="1"/>
      <c r="HHH1965" s="1"/>
      <c r="HHI1965" s="1"/>
      <c r="HHJ1965" s="1"/>
      <c r="HHK1965" s="1"/>
      <c r="HHL1965" s="1"/>
      <c r="HHM1965" s="1"/>
      <c r="HHN1965" s="1"/>
      <c r="HHO1965" s="1"/>
      <c r="HHP1965" s="1"/>
      <c r="HHQ1965" s="1"/>
      <c r="HHR1965" s="1"/>
      <c r="HHS1965" s="1"/>
      <c r="HHT1965" s="1"/>
      <c r="HHU1965" s="1"/>
      <c r="HHV1965" s="1"/>
      <c r="HHW1965" s="1"/>
      <c r="HHX1965" s="1"/>
      <c r="HHY1965" s="1"/>
      <c r="HHZ1965" s="1"/>
      <c r="HIA1965" s="1"/>
      <c r="HIB1965" s="1"/>
      <c r="HIC1965" s="1"/>
      <c r="HID1965" s="1"/>
      <c r="HIE1965" s="1"/>
      <c r="HIF1965" s="1"/>
      <c r="HIG1965" s="1"/>
      <c r="HIH1965" s="1"/>
      <c r="HII1965" s="1"/>
      <c r="HIJ1965" s="1"/>
      <c r="HIK1965" s="1"/>
      <c r="HIL1965" s="1"/>
      <c r="HIM1965" s="1"/>
      <c r="HIN1965" s="1"/>
      <c r="HIO1965" s="1"/>
      <c r="HIP1965" s="1"/>
      <c r="HIQ1965" s="1"/>
      <c r="HIR1965" s="1"/>
      <c r="HIS1965" s="1"/>
      <c r="HIT1965" s="1"/>
      <c r="HIU1965" s="1"/>
      <c r="HIV1965" s="1"/>
      <c r="HIW1965" s="1"/>
      <c r="HIX1965" s="1"/>
      <c r="HIY1965" s="1"/>
      <c r="HIZ1965" s="1"/>
      <c r="HJA1965" s="1"/>
      <c r="HJB1965" s="1"/>
      <c r="HJC1965" s="1"/>
      <c r="HJD1965" s="1"/>
      <c r="HJE1965" s="1"/>
      <c r="HJF1965" s="1"/>
      <c r="HJG1965" s="1"/>
      <c r="HJH1965" s="1"/>
      <c r="HJI1965" s="1"/>
      <c r="HJJ1965" s="1"/>
      <c r="HJK1965" s="1"/>
      <c r="HJL1965" s="1"/>
      <c r="HJM1965" s="1"/>
      <c r="HJN1965" s="1"/>
      <c r="HJO1965" s="1"/>
      <c r="HJP1965" s="1"/>
      <c r="HJQ1965" s="1"/>
      <c r="HJR1965" s="1"/>
      <c r="HJS1965" s="1"/>
      <c r="HJT1965" s="1"/>
      <c r="HJU1965" s="1"/>
      <c r="HJV1965" s="1"/>
      <c r="HJW1965" s="1"/>
      <c r="HJX1965" s="1"/>
      <c r="HJY1965" s="1"/>
      <c r="HJZ1965" s="1"/>
      <c r="HKA1965" s="1"/>
      <c r="HKB1965" s="1"/>
      <c r="HKC1965" s="1"/>
      <c r="HKD1965" s="1"/>
      <c r="HKE1965" s="1"/>
      <c r="HKF1965" s="1"/>
      <c r="HKG1965" s="1"/>
      <c r="HKH1965" s="1"/>
      <c r="HKI1965" s="1"/>
      <c r="HKJ1965" s="1"/>
      <c r="HKK1965" s="1"/>
      <c r="HKL1965" s="1"/>
      <c r="HKM1965" s="1"/>
      <c r="HKN1965" s="1"/>
      <c r="HKO1965" s="1"/>
      <c r="HKP1965" s="1"/>
      <c r="HKQ1965" s="1"/>
      <c r="HKR1965" s="1"/>
      <c r="HKS1965" s="1"/>
      <c r="HKT1965" s="1"/>
      <c r="HKU1965" s="1"/>
      <c r="HKV1965" s="1"/>
      <c r="HKW1965" s="1"/>
      <c r="HKX1965" s="1"/>
      <c r="HKY1965" s="1"/>
      <c r="HKZ1965" s="1"/>
      <c r="HLA1965" s="1"/>
      <c r="HLB1965" s="1"/>
      <c r="HLC1965" s="1"/>
      <c r="HLD1965" s="1"/>
      <c r="HLE1965" s="1"/>
      <c r="HLF1965" s="1"/>
      <c r="HLG1965" s="1"/>
      <c r="HLH1965" s="1"/>
      <c r="HLI1965" s="1"/>
      <c r="HLJ1965" s="1"/>
      <c r="HLK1965" s="1"/>
      <c r="HLL1965" s="1"/>
      <c r="HLM1965" s="1"/>
      <c r="HLN1965" s="1"/>
      <c r="HLO1965" s="1"/>
      <c r="HLP1965" s="1"/>
      <c r="HLQ1965" s="1"/>
      <c r="HLR1965" s="1"/>
      <c r="HLS1965" s="1"/>
      <c r="HLT1965" s="1"/>
      <c r="HLU1965" s="1"/>
      <c r="HLV1965" s="1"/>
      <c r="HLW1965" s="1"/>
      <c r="HLX1965" s="1"/>
      <c r="HLY1965" s="1"/>
      <c r="HLZ1965" s="1"/>
      <c r="HMA1965" s="1"/>
      <c r="HMB1965" s="1"/>
      <c r="HMC1965" s="1"/>
      <c r="HMD1965" s="1"/>
      <c r="HME1965" s="1"/>
      <c r="HMF1965" s="1"/>
      <c r="HMG1965" s="1"/>
      <c r="HMH1965" s="1"/>
      <c r="HMI1965" s="1"/>
      <c r="HMJ1965" s="1"/>
      <c r="HMK1965" s="1"/>
      <c r="HML1965" s="1"/>
      <c r="HMM1965" s="1"/>
      <c r="HMN1965" s="1"/>
      <c r="HMO1965" s="1"/>
      <c r="HMP1965" s="1"/>
      <c r="HMQ1965" s="1"/>
      <c r="HMR1965" s="1"/>
      <c r="HMS1965" s="1"/>
      <c r="HMT1965" s="1"/>
      <c r="HMU1965" s="1"/>
      <c r="HMV1965" s="1"/>
      <c r="HMW1965" s="1"/>
      <c r="HMX1965" s="1"/>
      <c r="HMY1965" s="1"/>
      <c r="HMZ1965" s="1"/>
      <c r="HNA1965" s="1"/>
      <c r="HNB1965" s="1"/>
      <c r="HNC1965" s="1"/>
      <c r="HND1965" s="1"/>
      <c r="HNE1965" s="1"/>
      <c r="HNF1965" s="1"/>
      <c r="HNG1965" s="1"/>
      <c r="HNH1965" s="1"/>
      <c r="HNI1965" s="1"/>
      <c r="HNJ1965" s="1"/>
      <c r="HNK1965" s="1"/>
      <c r="HNL1965" s="1"/>
      <c r="HNM1965" s="1"/>
      <c r="HNN1965" s="1"/>
      <c r="HNO1965" s="1"/>
      <c r="HNP1965" s="1"/>
      <c r="HNQ1965" s="1"/>
      <c r="HNR1965" s="1"/>
      <c r="HNS1965" s="1"/>
      <c r="HNT1965" s="1"/>
      <c r="HNU1965" s="1"/>
      <c r="HNV1965" s="1"/>
      <c r="HNW1965" s="1"/>
      <c r="HNX1965" s="1"/>
      <c r="HNY1965" s="1"/>
      <c r="HNZ1965" s="1"/>
      <c r="HOA1965" s="1"/>
      <c r="HOB1965" s="1"/>
      <c r="HOC1965" s="1"/>
      <c r="HOD1965" s="1"/>
      <c r="HOE1965" s="1"/>
      <c r="HOF1965" s="1"/>
      <c r="HOG1965" s="1"/>
      <c r="HOH1965" s="1"/>
      <c r="HOI1965" s="1"/>
      <c r="HOJ1965" s="1"/>
      <c r="HOK1965" s="1"/>
      <c r="HOL1965" s="1"/>
      <c r="HOM1965" s="1"/>
      <c r="HON1965" s="1"/>
      <c r="HOO1965" s="1"/>
      <c r="HOP1965" s="1"/>
      <c r="HOQ1965" s="1"/>
      <c r="HOR1965" s="1"/>
      <c r="HOS1965" s="1"/>
      <c r="HOT1965" s="1"/>
      <c r="HOU1965" s="1"/>
      <c r="HOV1965" s="1"/>
      <c r="HOW1965" s="1"/>
      <c r="HOX1965" s="1"/>
      <c r="HOY1965" s="1"/>
      <c r="HOZ1965" s="1"/>
      <c r="HPA1965" s="1"/>
      <c r="HPB1965" s="1"/>
      <c r="HPC1965" s="1"/>
      <c r="HPD1965" s="1"/>
      <c r="HPE1965" s="1"/>
      <c r="HPF1965" s="1"/>
      <c r="HPG1965" s="1"/>
      <c r="HPH1965" s="1"/>
      <c r="HPI1965" s="1"/>
      <c r="HPJ1965" s="1"/>
      <c r="HPK1965" s="1"/>
      <c r="HPL1965" s="1"/>
      <c r="HPM1965" s="1"/>
      <c r="HPN1965" s="1"/>
      <c r="HPO1965" s="1"/>
      <c r="HPP1965" s="1"/>
      <c r="HPQ1965" s="1"/>
      <c r="HPR1965" s="1"/>
      <c r="HPS1965" s="1"/>
      <c r="HPT1965" s="1"/>
      <c r="HPU1965" s="1"/>
      <c r="HPV1965" s="1"/>
      <c r="HPW1965" s="1"/>
      <c r="HPX1965" s="1"/>
      <c r="HPY1965" s="1"/>
      <c r="HPZ1965" s="1"/>
      <c r="HQA1965" s="1"/>
      <c r="HQB1965" s="1"/>
      <c r="HQC1965" s="1"/>
      <c r="HQD1965" s="1"/>
      <c r="HQE1965" s="1"/>
      <c r="HQF1965" s="1"/>
      <c r="HQG1965" s="1"/>
      <c r="HQH1965" s="1"/>
      <c r="HQI1965" s="1"/>
      <c r="HQJ1965" s="1"/>
      <c r="HQK1965" s="1"/>
      <c r="HQL1965" s="1"/>
      <c r="HQM1965" s="1"/>
      <c r="HQN1965" s="1"/>
      <c r="HQO1965" s="1"/>
      <c r="HQP1965" s="1"/>
      <c r="HQQ1965" s="1"/>
      <c r="HQR1965" s="1"/>
      <c r="HQS1965" s="1"/>
      <c r="HQT1965" s="1"/>
      <c r="HQU1965" s="1"/>
      <c r="HQV1965" s="1"/>
      <c r="HQW1965" s="1"/>
      <c r="HQX1965" s="1"/>
      <c r="HQY1965" s="1"/>
      <c r="HQZ1965" s="1"/>
      <c r="HRA1965" s="1"/>
      <c r="HRB1965" s="1"/>
      <c r="HRC1965" s="1"/>
      <c r="HRD1965" s="1"/>
      <c r="HRE1965" s="1"/>
      <c r="HRF1965" s="1"/>
      <c r="HRG1965" s="1"/>
      <c r="HRH1965" s="1"/>
      <c r="HRI1965" s="1"/>
      <c r="HRJ1965" s="1"/>
      <c r="HRK1965" s="1"/>
      <c r="HRL1965" s="1"/>
      <c r="HRM1965" s="1"/>
      <c r="HRN1965" s="1"/>
      <c r="HRO1965" s="1"/>
      <c r="HRP1965" s="1"/>
      <c r="HRQ1965" s="1"/>
      <c r="HRR1965" s="1"/>
      <c r="HRS1965" s="1"/>
      <c r="HRT1965" s="1"/>
      <c r="HRU1965" s="1"/>
      <c r="HRV1965" s="1"/>
      <c r="HRW1965" s="1"/>
      <c r="HRX1965" s="1"/>
      <c r="HRY1965" s="1"/>
      <c r="HRZ1965" s="1"/>
      <c r="HSA1965" s="1"/>
      <c r="HSB1965" s="1"/>
      <c r="HSC1965" s="1"/>
      <c r="HSD1965" s="1"/>
      <c r="HSE1965" s="1"/>
      <c r="HSF1965" s="1"/>
      <c r="HSG1965" s="1"/>
      <c r="HSH1965" s="1"/>
      <c r="HSI1965" s="1"/>
      <c r="HSJ1965" s="1"/>
      <c r="HSK1965" s="1"/>
      <c r="HSL1965" s="1"/>
      <c r="HSM1965" s="1"/>
      <c r="HSN1965" s="1"/>
      <c r="HSO1965" s="1"/>
      <c r="HSP1965" s="1"/>
      <c r="HSQ1965" s="1"/>
      <c r="HSR1965" s="1"/>
      <c r="HSS1965" s="1"/>
      <c r="HST1965" s="1"/>
      <c r="HSU1965" s="1"/>
      <c r="HSV1965" s="1"/>
      <c r="HSW1965" s="1"/>
      <c r="HSX1965" s="1"/>
      <c r="HSY1965" s="1"/>
      <c r="HSZ1965" s="1"/>
      <c r="HTA1965" s="1"/>
      <c r="HTB1965" s="1"/>
      <c r="HTC1965" s="1"/>
      <c r="HTD1965" s="1"/>
      <c r="HTE1965" s="1"/>
      <c r="HTF1965" s="1"/>
      <c r="HTG1965" s="1"/>
      <c r="HTH1965" s="1"/>
      <c r="HTI1965" s="1"/>
      <c r="HTJ1965" s="1"/>
      <c r="HTK1965" s="1"/>
      <c r="HTL1965" s="1"/>
      <c r="HTM1965" s="1"/>
      <c r="HTN1965" s="1"/>
      <c r="HTO1965" s="1"/>
      <c r="HTP1965" s="1"/>
      <c r="HTQ1965" s="1"/>
      <c r="HTR1965" s="1"/>
      <c r="HTS1965" s="1"/>
      <c r="HTT1965" s="1"/>
      <c r="HTU1965" s="1"/>
      <c r="HTV1965" s="1"/>
      <c r="HTW1965" s="1"/>
      <c r="HTX1965" s="1"/>
      <c r="HTY1965" s="1"/>
      <c r="HTZ1965" s="1"/>
      <c r="HUA1965" s="1"/>
      <c r="HUB1965" s="1"/>
      <c r="HUC1965" s="1"/>
      <c r="HUD1965" s="1"/>
      <c r="HUE1965" s="1"/>
      <c r="HUF1965" s="1"/>
      <c r="HUG1965" s="1"/>
      <c r="HUH1965" s="1"/>
      <c r="HUI1965" s="1"/>
      <c r="HUJ1965" s="1"/>
      <c r="HUK1965" s="1"/>
      <c r="HUL1965" s="1"/>
      <c r="HUM1965" s="1"/>
      <c r="HUN1965" s="1"/>
      <c r="HUO1965" s="1"/>
      <c r="HUP1965" s="1"/>
      <c r="HUQ1965" s="1"/>
      <c r="HUR1965" s="1"/>
      <c r="HUS1965" s="1"/>
      <c r="HUT1965" s="1"/>
      <c r="HUU1965" s="1"/>
      <c r="HUV1965" s="1"/>
      <c r="HUW1965" s="1"/>
      <c r="HUX1965" s="1"/>
      <c r="HUY1965" s="1"/>
      <c r="HUZ1965" s="1"/>
      <c r="HVA1965" s="1"/>
      <c r="HVB1965" s="1"/>
      <c r="HVC1965" s="1"/>
      <c r="HVD1965" s="1"/>
      <c r="HVE1965" s="1"/>
      <c r="HVF1965" s="1"/>
      <c r="HVG1965" s="1"/>
      <c r="HVH1965" s="1"/>
      <c r="HVI1965" s="1"/>
      <c r="HVJ1965" s="1"/>
      <c r="HVK1965" s="1"/>
      <c r="HVL1965" s="1"/>
      <c r="HVM1965" s="1"/>
      <c r="HVN1965" s="1"/>
      <c r="HVO1965" s="1"/>
      <c r="HVP1965" s="1"/>
      <c r="HVQ1965" s="1"/>
      <c r="HVR1965" s="1"/>
      <c r="HVS1965" s="1"/>
      <c r="HVT1965" s="1"/>
      <c r="HVU1965" s="1"/>
      <c r="HVV1965" s="1"/>
      <c r="HVW1965" s="1"/>
      <c r="HVX1965" s="1"/>
      <c r="HVY1965" s="1"/>
      <c r="HVZ1965" s="1"/>
      <c r="HWA1965" s="1"/>
      <c r="HWB1965" s="1"/>
      <c r="HWC1965" s="1"/>
      <c r="HWD1965" s="1"/>
      <c r="HWE1965" s="1"/>
      <c r="HWF1965" s="1"/>
      <c r="HWG1965" s="1"/>
      <c r="HWH1965" s="1"/>
      <c r="HWI1965" s="1"/>
      <c r="HWJ1965" s="1"/>
      <c r="HWK1965" s="1"/>
      <c r="HWL1965" s="1"/>
      <c r="HWM1965" s="1"/>
      <c r="HWN1965" s="1"/>
      <c r="HWO1965" s="1"/>
      <c r="HWP1965" s="1"/>
      <c r="HWQ1965" s="1"/>
      <c r="HWR1965" s="1"/>
      <c r="HWS1965" s="1"/>
      <c r="HWT1965" s="1"/>
      <c r="HWU1965" s="1"/>
      <c r="HWV1965" s="1"/>
      <c r="HWW1965" s="1"/>
      <c r="HWX1965" s="1"/>
      <c r="HWY1965" s="1"/>
      <c r="HWZ1965" s="1"/>
      <c r="HXA1965" s="1"/>
      <c r="HXB1965" s="1"/>
      <c r="HXC1965" s="1"/>
      <c r="HXD1965" s="1"/>
      <c r="HXE1965" s="1"/>
      <c r="HXF1965" s="1"/>
      <c r="HXG1965" s="1"/>
      <c r="HXH1965" s="1"/>
      <c r="HXI1965" s="1"/>
      <c r="HXJ1965" s="1"/>
      <c r="HXK1965" s="1"/>
      <c r="HXL1965" s="1"/>
      <c r="HXM1965" s="1"/>
      <c r="HXN1965" s="1"/>
      <c r="HXO1965" s="1"/>
      <c r="HXP1965" s="1"/>
      <c r="HXQ1965" s="1"/>
      <c r="HXR1965" s="1"/>
      <c r="HXS1965" s="1"/>
      <c r="HXT1965" s="1"/>
      <c r="HXU1965" s="1"/>
      <c r="HXV1965" s="1"/>
      <c r="HXW1965" s="1"/>
      <c r="HXX1965" s="1"/>
      <c r="HXY1965" s="1"/>
      <c r="HXZ1965" s="1"/>
      <c r="HYA1965" s="1"/>
      <c r="HYB1965" s="1"/>
      <c r="HYC1965" s="1"/>
      <c r="HYD1965" s="1"/>
      <c r="HYE1965" s="1"/>
      <c r="HYF1965" s="1"/>
      <c r="HYG1965" s="1"/>
      <c r="HYH1965" s="1"/>
      <c r="HYI1965" s="1"/>
      <c r="HYJ1965" s="1"/>
      <c r="HYK1965" s="1"/>
      <c r="HYL1965" s="1"/>
      <c r="HYM1965" s="1"/>
      <c r="HYN1965" s="1"/>
      <c r="HYO1965" s="1"/>
      <c r="HYP1965" s="1"/>
      <c r="HYQ1965" s="1"/>
      <c r="HYR1965" s="1"/>
      <c r="HYS1965" s="1"/>
      <c r="HYT1965" s="1"/>
      <c r="HYU1965" s="1"/>
      <c r="HYV1965" s="1"/>
      <c r="HYW1965" s="1"/>
      <c r="HYX1965" s="1"/>
      <c r="HYY1965" s="1"/>
      <c r="HYZ1965" s="1"/>
      <c r="HZA1965" s="1"/>
      <c r="HZB1965" s="1"/>
      <c r="HZC1965" s="1"/>
      <c r="HZD1965" s="1"/>
      <c r="HZE1965" s="1"/>
      <c r="HZF1965" s="1"/>
      <c r="HZG1965" s="1"/>
      <c r="HZH1965" s="1"/>
      <c r="HZI1965" s="1"/>
      <c r="HZJ1965" s="1"/>
      <c r="HZK1965" s="1"/>
      <c r="HZL1965" s="1"/>
      <c r="HZM1965" s="1"/>
      <c r="HZN1965" s="1"/>
      <c r="HZO1965" s="1"/>
      <c r="HZP1965" s="1"/>
      <c r="HZQ1965" s="1"/>
      <c r="HZR1965" s="1"/>
      <c r="HZS1965" s="1"/>
      <c r="HZT1965" s="1"/>
      <c r="HZU1965" s="1"/>
      <c r="HZV1965" s="1"/>
      <c r="HZW1965" s="1"/>
      <c r="HZX1965" s="1"/>
      <c r="HZY1965" s="1"/>
      <c r="HZZ1965" s="1"/>
      <c r="IAA1965" s="1"/>
      <c r="IAB1965" s="1"/>
      <c r="IAC1965" s="1"/>
      <c r="IAD1965" s="1"/>
      <c r="IAE1965" s="1"/>
      <c r="IAF1965" s="1"/>
      <c r="IAG1965" s="1"/>
      <c r="IAH1965" s="1"/>
      <c r="IAI1965" s="1"/>
      <c r="IAJ1965" s="1"/>
      <c r="IAK1965" s="1"/>
      <c r="IAL1965" s="1"/>
      <c r="IAM1965" s="1"/>
      <c r="IAN1965" s="1"/>
      <c r="IAO1965" s="1"/>
      <c r="IAP1965" s="1"/>
      <c r="IAQ1965" s="1"/>
      <c r="IAR1965" s="1"/>
      <c r="IAS1965" s="1"/>
      <c r="IAT1965" s="1"/>
      <c r="IAU1965" s="1"/>
      <c r="IAV1965" s="1"/>
      <c r="IAW1965" s="1"/>
      <c r="IAX1965" s="1"/>
      <c r="IAY1965" s="1"/>
      <c r="IAZ1965" s="1"/>
      <c r="IBA1965" s="1"/>
      <c r="IBB1965" s="1"/>
      <c r="IBC1965" s="1"/>
      <c r="IBD1965" s="1"/>
      <c r="IBE1965" s="1"/>
      <c r="IBF1965" s="1"/>
      <c r="IBG1965" s="1"/>
      <c r="IBH1965" s="1"/>
      <c r="IBI1965" s="1"/>
      <c r="IBJ1965" s="1"/>
      <c r="IBK1965" s="1"/>
      <c r="IBL1965" s="1"/>
      <c r="IBM1965" s="1"/>
      <c r="IBN1965" s="1"/>
      <c r="IBO1965" s="1"/>
      <c r="IBP1965" s="1"/>
      <c r="IBQ1965" s="1"/>
      <c r="IBR1965" s="1"/>
      <c r="IBS1965" s="1"/>
      <c r="IBT1965" s="1"/>
      <c r="IBU1965" s="1"/>
      <c r="IBV1965" s="1"/>
      <c r="IBW1965" s="1"/>
      <c r="IBX1965" s="1"/>
      <c r="IBY1965" s="1"/>
      <c r="IBZ1965" s="1"/>
      <c r="ICA1965" s="1"/>
      <c r="ICB1965" s="1"/>
      <c r="ICC1965" s="1"/>
      <c r="ICD1965" s="1"/>
      <c r="ICE1965" s="1"/>
      <c r="ICF1965" s="1"/>
      <c r="ICG1965" s="1"/>
      <c r="ICH1965" s="1"/>
      <c r="ICI1965" s="1"/>
      <c r="ICJ1965" s="1"/>
      <c r="ICK1965" s="1"/>
      <c r="ICL1965" s="1"/>
      <c r="ICM1965" s="1"/>
      <c r="ICN1965" s="1"/>
      <c r="ICO1965" s="1"/>
      <c r="ICP1965" s="1"/>
      <c r="ICQ1965" s="1"/>
      <c r="ICR1965" s="1"/>
      <c r="ICS1965" s="1"/>
      <c r="ICT1965" s="1"/>
      <c r="ICU1965" s="1"/>
      <c r="ICV1965" s="1"/>
      <c r="ICW1965" s="1"/>
      <c r="ICX1965" s="1"/>
      <c r="ICY1965" s="1"/>
      <c r="ICZ1965" s="1"/>
      <c r="IDA1965" s="1"/>
      <c r="IDB1965" s="1"/>
      <c r="IDC1965" s="1"/>
      <c r="IDD1965" s="1"/>
      <c r="IDE1965" s="1"/>
      <c r="IDF1965" s="1"/>
      <c r="IDG1965" s="1"/>
      <c r="IDH1965" s="1"/>
      <c r="IDI1965" s="1"/>
      <c r="IDJ1965" s="1"/>
      <c r="IDK1965" s="1"/>
      <c r="IDL1965" s="1"/>
      <c r="IDM1965" s="1"/>
      <c r="IDN1965" s="1"/>
      <c r="IDO1965" s="1"/>
      <c r="IDP1965" s="1"/>
      <c r="IDQ1965" s="1"/>
      <c r="IDR1965" s="1"/>
      <c r="IDS1965" s="1"/>
      <c r="IDT1965" s="1"/>
      <c r="IDU1965" s="1"/>
      <c r="IDV1965" s="1"/>
      <c r="IDW1965" s="1"/>
      <c r="IDX1965" s="1"/>
      <c r="IDY1965" s="1"/>
      <c r="IDZ1965" s="1"/>
      <c r="IEA1965" s="1"/>
      <c r="IEB1965" s="1"/>
      <c r="IEC1965" s="1"/>
      <c r="IED1965" s="1"/>
      <c r="IEE1965" s="1"/>
      <c r="IEF1965" s="1"/>
      <c r="IEG1965" s="1"/>
      <c r="IEH1965" s="1"/>
      <c r="IEI1965" s="1"/>
      <c r="IEJ1965" s="1"/>
      <c r="IEK1965" s="1"/>
      <c r="IEL1965" s="1"/>
      <c r="IEM1965" s="1"/>
      <c r="IEN1965" s="1"/>
      <c r="IEO1965" s="1"/>
      <c r="IEP1965" s="1"/>
      <c r="IEQ1965" s="1"/>
      <c r="IER1965" s="1"/>
      <c r="IES1965" s="1"/>
      <c r="IET1965" s="1"/>
      <c r="IEU1965" s="1"/>
      <c r="IEV1965" s="1"/>
      <c r="IEW1965" s="1"/>
      <c r="IEX1965" s="1"/>
      <c r="IEY1965" s="1"/>
      <c r="IEZ1965" s="1"/>
      <c r="IFA1965" s="1"/>
      <c r="IFB1965" s="1"/>
      <c r="IFC1965" s="1"/>
      <c r="IFD1965" s="1"/>
      <c r="IFE1965" s="1"/>
      <c r="IFF1965" s="1"/>
      <c r="IFG1965" s="1"/>
      <c r="IFH1965" s="1"/>
      <c r="IFI1965" s="1"/>
      <c r="IFJ1965" s="1"/>
      <c r="IFK1965" s="1"/>
      <c r="IFL1965" s="1"/>
      <c r="IFM1965" s="1"/>
      <c r="IFN1965" s="1"/>
      <c r="IFO1965" s="1"/>
      <c r="IFP1965" s="1"/>
      <c r="IFQ1965" s="1"/>
      <c r="IFR1965" s="1"/>
      <c r="IFS1965" s="1"/>
      <c r="IFT1965" s="1"/>
      <c r="IFU1965" s="1"/>
      <c r="IFV1965" s="1"/>
      <c r="IFW1965" s="1"/>
      <c r="IFX1965" s="1"/>
      <c r="IFY1965" s="1"/>
      <c r="IFZ1965" s="1"/>
      <c r="IGA1965" s="1"/>
      <c r="IGB1965" s="1"/>
      <c r="IGC1965" s="1"/>
      <c r="IGD1965" s="1"/>
      <c r="IGE1965" s="1"/>
      <c r="IGF1965" s="1"/>
      <c r="IGG1965" s="1"/>
      <c r="IGH1965" s="1"/>
      <c r="IGI1965" s="1"/>
      <c r="IGJ1965" s="1"/>
      <c r="IGK1965" s="1"/>
      <c r="IGL1965" s="1"/>
      <c r="IGM1965" s="1"/>
      <c r="IGN1965" s="1"/>
      <c r="IGO1965" s="1"/>
      <c r="IGP1965" s="1"/>
      <c r="IGQ1965" s="1"/>
      <c r="IGR1965" s="1"/>
      <c r="IGS1965" s="1"/>
      <c r="IGT1965" s="1"/>
      <c r="IGU1965" s="1"/>
      <c r="IGV1965" s="1"/>
      <c r="IGW1965" s="1"/>
      <c r="IGX1965" s="1"/>
      <c r="IGY1965" s="1"/>
      <c r="IGZ1965" s="1"/>
      <c r="IHA1965" s="1"/>
      <c r="IHB1965" s="1"/>
      <c r="IHC1965" s="1"/>
      <c r="IHD1965" s="1"/>
      <c r="IHE1965" s="1"/>
      <c r="IHF1965" s="1"/>
      <c r="IHG1965" s="1"/>
      <c r="IHH1965" s="1"/>
      <c r="IHI1965" s="1"/>
      <c r="IHJ1965" s="1"/>
      <c r="IHK1965" s="1"/>
      <c r="IHL1965" s="1"/>
      <c r="IHM1965" s="1"/>
      <c r="IHN1965" s="1"/>
      <c r="IHO1965" s="1"/>
      <c r="IHP1965" s="1"/>
      <c r="IHQ1965" s="1"/>
      <c r="IHR1965" s="1"/>
      <c r="IHS1965" s="1"/>
      <c r="IHT1965" s="1"/>
      <c r="IHU1965" s="1"/>
      <c r="IHV1965" s="1"/>
      <c r="IHW1965" s="1"/>
      <c r="IHX1965" s="1"/>
      <c r="IHY1965" s="1"/>
      <c r="IHZ1965" s="1"/>
      <c r="IIA1965" s="1"/>
      <c r="IIB1965" s="1"/>
      <c r="IIC1965" s="1"/>
      <c r="IID1965" s="1"/>
      <c r="IIE1965" s="1"/>
      <c r="IIF1965" s="1"/>
      <c r="IIG1965" s="1"/>
      <c r="IIH1965" s="1"/>
      <c r="III1965" s="1"/>
      <c r="IIJ1965" s="1"/>
      <c r="IIK1965" s="1"/>
      <c r="IIL1965" s="1"/>
      <c r="IIM1965" s="1"/>
      <c r="IIN1965" s="1"/>
      <c r="IIO1965" s="1"/>
      <c r="IIP1965" s="1"/>
      <c r="IIQ1965" s="1"/>
      <c r="IIR1965" s="1"/>
      <c r="IIS1965" s="1"/>
      <c r="IIT1965" s="1"/>
      <c r="IIU1965" s="1"/>
      <c r="IIV1965" s="1"/>
      <c r="IIW1965" s="1"/>
      <c r="IIX1965" s="1"/>
      <c r="IIY1965" s="1"/>
      <c r="IIZ1965" s="1"/>
      <c r="IJA1965" s="1"/>
      <c r="IJB1965" s="1"/>
      <c r="IJC1965" s="1"/>
      <c r="IJD1965" s="1"/>
      <c r="IJE1965" s="1"/>
      <c r="IJF1965" s="1"/>
      <c r="IJG1965" s="1"/>
      <c r="IJH1965" s="1"/>
      <c r="IJI1965" s="1"/>
      <c r="IJJ1965" s="1"/>
      <c r="IJK1965" s="1"/>
      <c r="IJL1965" s="1"/>
      <c r="IJM1965" s="1"/>
      <c r="IJN1965" s="1"/>
      <c r="IJO1965" s="1"/>
      <c r="IJP1965" s="1"/>
      <c r="IJQ1965" s="1"/>
      <c r="IJR1965" s="1"/>
      <c r="IJS1965" s="1"/>
      <c r="IJT1965" s="1"/>
      <c r="IJU1965" s="1"/>
      <c r="IJV1965" s="1"/>
      <c r="IJW1965" s="1"/>
      <c r="IJX1965" s="1"/>
      <c r="IJY1965" s="1"/>
      <c r="IJZ1965" s="1"/>
      <c r="IKA1965" s="1"/>
      <c r="IKB1965" s="1"/>
      <c r="IKC1965" s="1"/>
      <c r="IKD1965" s="1"/>
      <c r="IKE1965" s="1"/>
      <c r="IKF1965" s="1"/>
      <c r="IKG1965" s="1"/>
      <c r="IKH1965" s="1"/>
      <c r="IKI1965" s="1"/>
      <c r="IKJ1965" s="1"/>
      <c r="IKK1965" s="1"/>
      <c r="IKL1965" s="1"/>
      <c r="IKM1965" s="1"/>
      <c r="IKN1965" s="1"/>
      <c r="IKO1965" s="1"/>
      <c r="IKP1965" s="1"/>
      <c r="IKQ1965" s="1"/>
      <c r="IKR1965" s="1"/>
      <c r="IKS1965" s="1"/>
      <c r="IKT1965" s="1"/>
      <c r="IKU1965" s="1"/>
      <c r="IKV1965" s="1"/>
      <c r="IKW1965" s="1"/>
      <c r="IKX1965" s="1"/>
      <c r="IKY1965" s="1"/>
      <c r="IKZ1965" s="1"/>
      <c r="ILA1965" s="1"/>
      <c r="ILB1965" s="1"/>
      <c r="ILC1965" s="1"/>
      <c r="ILD1965" s="1"/>
      <c r="ILE1965" s="1"/>
      <c r="ILF1965" s="1"/>
      <c r="ILG1965" s="1"/>
      <c r="ILH1965" s="1"/>
      <c r="ILI1965" s="1"/>
      <c r="ILJ1965" s="1"/>
      <c r="ILK1965" s="1"/>
      <c r="ILL1965" s="1"/>
      <c r="ILM1965" s="1"/>
      <c r="ILN1965" s="1"/>
      <c r="ILO1965" s="1"/>
      <c r="ILP1965" s="1"/>
      <c r="ILQ1965" s="1"/>
      <c r="ILR1965" s="1"/>
      <c r="ILS1965" s="1"/>
      <c r="ILT1965" s="1"/>
      <c r="ILU1965" s="1"/>
      <c r="ILV1965" s="1"/>
      <c r="ILW1965" s="1"/>
      <c r="ILX1965" s="1"/>
      <c r="ILY1965" s="1"/>
      <c r="ILZ1965" s="1"/>
      <c r="IMA1965" s="1"/>
      <c r="IMB1965" s="1"/>
      <c r="IMC1965" s="1"/>
      <c r="IMD1965" s="1"/>
      <c r="IME1965" s="1"/>
      <c r="IMF1965" s="1"/>
      <c r="IMG1965" s="1"/>
      <c r="IMH1965" s="1"/>
      <c r="IMI1965" s="1"/>
      <c r="IMJ1965" s="1"/>
      <c r="IMK1965" s="1"/>
      <c r="IML1965" s="1"/>
      <c r="IMM1965" s="1"/>
      <c r="IMN1965" s="1"/>
      <c r="IMO1965" s="1"/>
      <c r="IMP1965" s="1"/>
      <c r="IMQ1965" s="1"/>
      <c r="IMR1965" s="1"/>
      <c r="IMS1965" s="1"/>
      <c r="IMT1965" s="1"/>
      <c r="IMU1965" s="1"/>
      <c r="IMV1965" s="1"/>
      <c r="IMW1965" s="1"/>
      <c r="IMX1965" s="1"/>
      <c r="IMY1965" s="1"/>
      <c r="IMZ1965" s="1"/>
      <c r="INA1965" s="1"/>
      <c r="INB1965" s="1"/>
      <c r="INC1965" s="1"/>
      <c r="IND1965" s="1"/>
      <c r="INE1965" s="1"/>
      <c r="INF1965" s="1"/>
      <c r="ING1965" s="1"/>
      <c r="INH1965" s="1"/>
      <c r="INI1965" s="1"/>
      <c r="INJ1965" s="1"/>
      <c r="INK1965" s="1"/>
      <c r="INL1965" s="1"/>
      <c r="INM1965" s="1"/>
      <c r="INN1965" s="1"/>
      <c r="INO1965" s="1"/>
      <c r="INP1965" s="1"/>
      <c r="INQ1965" s="1"/>
      <c r="INR1965" s="1"/>
      <c r="INS1965" s="1"/>
      <c r="INT1965" s="1"/>
      <c r="INU1965" s="1"/>
      <c r="INV1965" s="1"/>
      <c r="INW1965" s="1"/>
      <c r="INX1965" s="1"/>
      <c r="INY1965" s="1"/>
      <c r="INZ1965" s="1"/>
      <c r="IOA1965" s="1"/>
      <c r="IOB1965" s="1"/>
      <c r="IOC1965" s="1"/>
      <c r="IOD1965" s="1"/>
      <c r="IOE1965" s="1"/>
      <c r="IOF1965" s="1"/>
      <c r="IOG1965" s="1"/>
      <c r="IOH1965" s="1"/>
      <c r="IOI1965" s="1"/>
      <c r="IOJ1965" s="1"/>
      <c r="IOK1965" s="1"/>
      <c r="IOL1965" s="1"/>
      <c r="IOM1965" s="1"/>
      <c r="ION1965" s="1"/>
      <c r="IOO1965" s="1"/>
      <c r="IOP1965" s="1"/>
      <c r="IOQ1965" s="1"/>
      <c r="IOR1965" s="1"/>
      <c r="IOS1965" s="1"/>
      <c r="IOT1965" s="1"/>
      <c r="IOU1965" s="1"/>
      <c r="IOV1965" s="1"/>
      <c r="IOW1965" s="1"/>
      <c r="IOX1965" s="1"/>
      <c r="IOY1965" s="1"/>
      <c r="IOZ1965" s="1"/>
      <c r="IPA1965" s="1"/>
      <c r="IPB1965" s="1"/>
      <c r="IPC1965" s="1"/>
      <c r="IPD1965" s="1"/>
      <c r="IPE1965" s="1"/>
      <c r="IPF1965" s="1"/>
      <c r="IPG1965" s="1"/>
      <c r="IPH1965" s="1"/>
      <c r="IPI1965" s="1"/>
      <c r="IPJ1965" s="1"/>
      <c r="IPK1965" s="1"/>
      <c r="IPL1965" s="1"/>
      <c r="IPM1965" s="1"/>
      <c r="IPN1965" s="1"/>
      <c r="IPO1965" s="1"/>
      <c r="IPP1965" s="1"/>
      <c r="IPQ1965" s="1"/>
      <c r="IPR1965" s="1"/>
      <c r="IPS1965" s="1"/>
      <c r="IPT1965" s="1"/>
      <c r="IPU1965" s="1"/>
      <c r="IPV1965" s="1"/>
      <c r="IPW1965" s="1"/>
      <c r="IPX1965" s="1"/>
      <c r="IPY1965" s="1"/>
      <c r="IPZ1965" s="1"/>
      <c r="IQA1965" s="1"/>
      <c r="IQB1965" s="1"/>
      <c r="IQC1965" s="1"/>
      <c r="IQD1965" s="1"/>
      <c r="IQE1965" s="1"/>
      <c r="IQF1965" s="1"/>
      <c r="IQG1965" s="1"/>
      <c r="IQH1965" s="1"/>
      <c r="IQI1965" s="1"/>
      <c r="IQJ1965" s="1"/>
      <c r="IQK1965" s="1"/>
      <c r="IQL1965" s="1"/>
      <c r="IQM1965" s="1"/>
      <c r="IQN1965" s="1"/>
      <c r="IQO1965" s="1"/>
      <c r="IQP1965" s="1"/>
      <c r="IQQ1965" s="1"/>
      <c r="IQR1965" s="1"/>
      <c r="IQS1965" s="1"/>
      <c r="IQT1965" s="1"/>
      <c r="IQU1965" s="1"/>
      <c r="IQV1965" s="1"/>
      <c r="IQW1965" s="1"/>
      <c r="IQX1965" s="1"/>
      <c r="IQY1965" s="1"/>
      <c r="IQZ1965" s="1"/>
      <c r="IRA1965" s="1"/>
      <c r="IRB1965" s="1"/>
      <c r="IRC1965" s="1"/>
      <c r="IRD1965" s="1"/>
      <c r="IRE1965" s="1"/>
      <c r="IRF1965" s="1"/>
      <c r="IRG1965" s="1"/>
      <c r="IRH1965" s="1"/>
      <c r="IRI1965" s="1"/>
      <c r="IRJ1965" s="1"/>
      <c r="IRK1965" s="1"/>
      <c r="IRL1965" s="1"/>
      <c r="IRM1965" s="1"/>
      <c r="IRN1965" s="1"/>
      <c r="IRO1965" s="1"/>
      <c r="IRP1965" s="1"/>
      <c r="IRQ1965" s="1"/>
      <c r="IRR1965" s="1"/>
      <c r="IRS1965" s="1"/>
      <c r="IRT1965" s="1"/>
      <c r="IRU1965" s="1"/>
      <c r="IRV1965" s="1"/>
      <c r="IRW1965" s="1"/>
      <c r="IRX1965" s="1"/>
      <c r="IRY1965" s="1"/>
      <c r="IRZ1965" s="1"/>
      <c r="ISA1965" s="1"/>
      <c r="ISB1965" s="1"/>
      <c r="ISC1965" s="1"/>
      <c r="ISD1965" s="1"/>
      <c r="ISE1965" s="1"/>
      <c r="ISF1965" s="1"/>
      <c r="ISG1965" s="1"/>
      <c r="ISH1965" s="1"/>
      <c r="ISI1965" s="1"/>
      <c r="ISJ1965" s="1"/>
      <c r="ISK1965" s="1"/>
      <c r="ISL1965" s="1"/>
      <c r="ISM1965" s="1"/>
      <c r="ISN1965" s="1"/>
      <c r="ISO1965" s="1"/>
      <c r="ISP1965" s="1"/>
      <c r="ISQ1965" s="1"/>
      <c r="ISR1965" s="1"/>
      <c r="ISS1965" s="1"/>
      <c r="IST1965" s="1"/>
      <c r="ISU1965" s="1"/>
      <c r="ISV1965" s="1"/>
      <c r="ISW1965" s="1"/>
      <c r="ISX1965" s="1"/>
      <c r="ISY1965" s="1"/>
      <c r="ISZ1965" s="1"/>
      <c r="ITA1965" s="1"/>
      <c r="ITB1965" s="1"/>
      <c r="ITC1965" s="1"/>
      <c r="ITD1965" s="1"/>
      <c r="ITE1965" s="1"/>
      <c r="ITF1965" s="1"/>
      <c r="ITG1965" s="1"/>
      <c r="ITH1965" s="1"/>
      <c r="ITI1965" s="1"/>
      <c r="ITJ1965" s="1"/>
      <c r="ITK1965" s="1"/>
      <c r="ITL1965" s="1"/>
      <c r="ITM1965" s="1"/>
      <c r="ITN1965" s="1"/>
      <c r="ITO1965" s="1"/>
      <c r="ITP1965" s="1"/>
      <c r="ITQ1965" s="1"/>
      <c r="ITR1965" s="1"/>
      <c r="ITS1965" s="1"/>
      <c r="ITT1965" s="1"/>
      <c r="ITU1965" s="1"/>
      <c r="ITV1965" s="1"/>
      <c r="ITW1965" s="1"/>
      <c r="ITX1965" s="1"/>
      <c r="ITY1965" s="1"/>
      <c r="ITZ1965" s="1"/>
      <c r="IUA1965" s="1"/>
      <c r="IUB1965" s="1"/>
      <c r="IUC1965" s="1"/>
      <c r="IUD1965" s="1"/>
      <c r="IUE1965" s="1"/>
      <c r="IUF1965" s="1"/>
      <c r="IUG1965" s="1"/>
      <c r="IUH1965" s="1"/>
      <c r="IUI1965" s="1"/>
      <c r="IUJ1965" s="1"/>
      <c r="IUK1965" s="1"/>
      <c r="IUL1965" s="1"/>
      <c r="IUM1965" s="1"/>
      <c r="IUN1965" s="1"/>
      <c r="IUO1965" s="1"/>
      <c r="IUP1965" s="1"/>
      <c r="IUQ1965" s="1"/>
      <c r="IUR1965" s="1"/>
      <c r="IUS1965" s="1"/>
      <c r="IUT1965" s="1"/>
      <c r="IUU1965" s="1"/>
      <c r="IUV1965" s="1"/>
      <c r="IUW1965" s="1"/>
      <c r="IUX1965" s="1"/>
      <c r="IUY1965" s="1"/>
      <c r="IUZ1965" s="1"/>
      <c r="IVA1965" s="1"/>
      <c r="IVB1965" s="1"/>
      <c r="IVC1965" s="1"/>
      <c r="IVD1965" s="1"/>
      <c r="IVE1965" s="1"/>
      <c r="IVF1965" s="1"/>
      <c r="IVG1965" s="1"/>
      <c r="IVH1965" s="1"/>
      <c r="IVI1965" s="1"/>
      <c r="IVJ1965" s="1"/>
      <c r="IVK1965" s="1"/>
      <c r="IVL1965" s="1"/>
      <c r="IVM1965" s="1"/>
      <c r="IVN1965" s="1"/>
      <c r="IVO1965" s="1"/>
      <c r="IVP1965" s="1"/>
      <c r="IVQ1965" s="1"/>
      <c r="IVR1965" s="1"/>
      <c r="IVS1965" s="1"/>
      <c r="IVT1965" s="1"/>
      <c r="IVU1965" s="1"/>
      <c r="IVV1965" s="1"/>
      <c r="IVW1965" s="1"/>
      <c r="IVX1965" s="1"/>
      <c r="IVY1965" s="1"/>
      <c r="IVZ1965" s="1"/>
      <c r="IWA1965" s="1"/>
      <c r="IWB1965" s="1"/>
      <c r="IWC1965" s="1"/>
      <c r="IWD1965" s="1"/>
      <c r="IWE1965" s="1"/>
      <c r="IWF1965" s="1"/>
      <c r="IWG1965" s="1"/>
      <c r="IWH1965" s="1"/>
      <c r="IWI1965" s="1"/>
      <c r="IWJ1965" s="1"/>
      <c r="IWK1965" s="1"/>
      <c r="IWL1965" s="1"/>
      <c r="IWM1965" s="1"/>
      <c r="IWN1965" s="1"/>
      <c r="IWO1965" s="1"/>
      <c r="IWP1965" s="1"/>
      <c r="IWQ1965" s="1"/>
      <c r="IWR1965" s="1"/>
      <c r="IWS1965" s="1"/>
      <c r="IWT1965" s="1"/>
      <c r="IWU1965" s="1"/>
      <c r="IWV1965" s="1"/>
      <c r="IWW1965" s="1"/>
      <c r="IWX1965" s="1"/>
      <c r="IWY1965" s="1"/>
      <c r="IWZ1965" s="1"/>
      <c r="IXA1965" s="1"/>
      <c r="IXB1965" s="1"/>
      <c r="IXC1965" s="1"/>
      <c r="IXD1965" s="1"/>
      <c r="IXE1965" s="1"/>
      <c r="IXF1965" s="1"/>
      <c r="IXG1965" s="1"/>
      <c r="IXH1965" s="1"/>
      <c r="IXI1965" s="1"/>
      <c r="IXJ1965" s="1"/>
      <c r="IXK1965" s="1"/>
      <c r="IXL1965" s="1"/>
      <c r="IXM1965" s="1"/>
      <c r="IXN1965" s="1"/>
      <c r="IXO1965" s="1"/>
      <c r="IXP1965" s="1"/>
      <c r="IXQ1965" s="1"/>
      <c r="IXR1965" s="1"/>
      <c r="IXS1965" s="1"/>
      <c r="IXT1965" s="1"/>
      <c r="IXU1965" s="1"/>
      <c r="IXV1965" s="1"/>
      <c r="IXW1965" s="1"/>
      <c r="IXX1965" s="1"/>
      <c r="IXY1965" s="1"/>
      <c r="IXZ1965" s="1"/>
      <c r="IYA1965" s="1"/>
      <c r="IYB1965" s="1"/>
      <c r="IYC1965" s="1"/>
      <c r="IYD1965" s="1"/>
      <c r="IYE1965" s="1"/>
      <c r="IYF1965" s="1"/>
      <c r="IYG1965" s="1"/>
      <c r="IYH1965" s="1"/>
      <c r="IYI1965" s="1"/>
      <c r="IYJ1965" s="1"/>
      <c r="IYK1965" s="1"/>
      <c r="IYL1965" s="1"/>
      <c r="IYM1965" s="1"/>
      <c r="IYN1965" s="1"/>
      <c r="IYO1965" s="1"/>
      <c r="IYP1965" s="1"/>
      <c r="IYQ1965" s="1"/>
      <c r="IYR1965" s="1"/>
      <c r="IYS1965" s="1"/>
      <c r="IYT1965" s="1"/>
      <c r="IYU1965" s="1"/>
      <c r="IYV1965" s="1"/>
      <c r="IYW1965" s="1"/>
      <c r="IYX1965" s="1"/>
      <c r="IYY1965" s="1"/>
      <c r="IYZ1965" s="1"/>
      <c r="IZA1965" s="1"/>
      <c r="IZB1965" s="1"/>
      <c r="IZC1965" s="1"/>
      <c r="IZD1965" s="1"/>
      <c r="IZE1965" s="1"/>
      <c r="IZF1965" s="1"/>
      <c r="IZG1965" s="1"/>
      <c r="IZH1965" s="1"/>
      <c r="IZI1965" s="1"/>
      <c r="IZJ1965" s="1"/>
      <c r="IZK1965" s="1"/>
      <c r="IZL1965" s="1"/>
      <c r="IZM1965" s="1"/>
      <c r="IZN1965" s="1"/>
      <c r="IZO1965" s="1"/>
      <c r="IZP1965" s="1"/>
      <c r="IZQ1965" s="1"/>
      <c r="IZR1965" s="1"/>
      <c r="IZS1965" s="1"/>
      <c r="IZT1965" s="1"/>
      <c r="IZU1965" s="1"/>
      <c r="IZV1965" s="1"/>
      <c r="IZW1965" s="1"/>
      <c r="IZX1965" s="1"/>
      <c r="IZY1965" s="1"/>
      <c r="IZZ1965" s="1"/>
      <c r="JAA1965" s="1"/>
      <c r="JAB1965" s="1"/>
      <c r="JAC1965" s="1"/>
      <c r="JAD1965" s="1"/>
      <c r="JAE1965" s="1"/>
      <c r="JAF1965" s="1"/>
      <c r="JAG1965" s="1"/>
      <c r="JAH1965" s="1"/>
      <c r="JAI1965" s="1"/>
      <c r="JAJ1965" s="1"/>
      <c r="JAK1965" s="1"/>
      <c r="JAL1965" s="1"/>
      <c r="JAM1965" s="1"/>
      <c r="JAN1965" s="1"/>
      <c r="JAO1965" s="1"/>
      <c r="JAP1965" s="1"/>
      <c r="JAQ1965" s="1"/>
      <c r="JAR1965" s="1"/>
      <c r="JAS1965" s="1"/>
      <c r="JAT1965" s="1"/>
      <c r="JAU1965" s="1"/>
      <c r="JAV1965" s="1"/>
      <c r="JAW1965" s="1"/>
      <c r="JAX1965" s="1"/>
      <c r="JAY1965" s="1"/>
      <c r="JAZ1965" s="1"/>
      <c r="JBA1965" s="1"/>
      <c r="JBB1965" s="1"/>
      <c r="JBC1965" s="1"/>
      <c r="JBD1965" s="1"/>
      <c r="JBE1965" s="1"/>
      <c r="JBF1965" s="1"/>
      <c r="JBG1965" s="1"/>
      <c r="JBH1965" s="1"/>
      <c r="JBI1965" s="1"/>
      <c r="JBJ1965" s="1"/>
      <c r="JBK1965" s="1"/>
      <c r="JBL1965" s="1"/>
      <c r="JBM1965" s="1"/>
      <c r="JBN1965" s="1"/>
      <c r="JBO1965" s="1"/>
      <c r="JBP1965" s="1"/>
      <c r="JBQ1965" s="1"/>
      <c r="JBR1965" s="1"/>
      <c r="JBS1965" s="1"/>
      <c r="JBT1965" s="1"/>
      <c r="JBU1965" s="1"/>
      <c r="JBV1965" s="1"/>
      <c r="JBW1965" s="1"/>
      <c r="JBX1965" s="1"/>
      <c r="JBY1965" s="1"/>
      <c r="JBZ1965" s="1"/>
      <c r="JCA1965" s="1"/>
      <c r="JCB1965" s="1"/>
      <c r="JCC1965" s="1"/>
      <c r="JCD1965" s="1"/>
      <c r="JCE1965" s="1"/>
      <c r="JCF1965" s="1"/>
      <c r="JCG1965" s="1"/>
      <c r="JCH1965" s="1"/>
      <c r="JCI1965" s="1"/>
      <c r="JCJ1965" s="1"/>
      <c r="JCK1965" s="1"/>
      <c r="JCL1965" s="1"/>
      <c r="JCM1965" s="1"/>
      <c r="JCN1965" s="1"/>
      <c r="JCO1965" s="1"/>
      <c r="JCP1965" s="1"/>
      <c r="JCQ1965" s="1"/>
      <c r="JCR1965" s="1"/>
      <c r="JCS1965" s="1"/>
      <c r="JCT1965" s="1"/>
      <c r="JCU1965" s="1"/>
      <c r="JCV1965" s="1"/>
      <c r="JCW1965" s="1"/>
      <c r="JCX1965" s="1"/>
      <c r="JCY1965" s="1"/>
      <c r="JCZ1965" s="1"/>
      <c r="JDA1965" s="1"/>
      <c r="JDB1965" s="1"/>
      <c r="JDC1965" s="1"/>
      <c r="JDD1965" s="1"/>
      <c r="JDE1965" s="1"/>
      <c r="JDF1965" s="1"/>
      <c r="JDG1965" s="1"/>
      <c r="JDH1965" s="1"/>
      <c r="JDI1965" s="1"/>
      <c r="JDJ1965" s="1"/>
      <c r="JDK1965" s="1"/>
      <c r="JDL1965" s="1"/>
      <c r="JDM1965" s="1"/>
      <c r="JDN1965" s="1"/>
      <c r="JDO1965" s="1"/>
      <c r="JDP1965" s="1"/>
      <c r="JDQ1965" s="1"/>
      <c r="JDR1965" s="1"/>
      <c r="JDS1965" s="1"/>
      <c r="JDT1965" s="1"/>
      <c r="JDU1965" s="1"/>
      <c r="JDV1965" s="1"/>
      <c r="JDW1965" s="1"/>
      <c r="JDX1965" s="1"/>
      <c r="JDY1965" s="1"/>
      <c r="JDZ1965" s="1"/>
      <c r="JEA1965" s="1"/>
      <c r="JEB1965" s="1"/>
      <c r="JEC1965" s="1"/>
      <c r="JED1965" s="1"/>
      <c r="JEE1965" s="1"/>
      <c r="JEF1965" s="1"/>
      <c r="JEG1965" s="1"/>
      <c r="JEH1965" s="1"/>
      <c r="JEI1965" s="1"/>
      <c r="JEJ1965" s="1"/>
      <c r="JEK1965" s="1"/>
      <c r="JEL1965" s="1"/>
      <c r="JEM1965" s="1"/>
      <c r="JEN1965" s="1"/>
      <c r="JEO1965" s="1"/>
      <c r="JEP1965" s="1"/>
      <c r="JEQ1965" s="1"/>
      <c r="JER1965" s="1"/>
      <c r="JES1965" s="1"/>
      <c r="JET1965" s="1"/>
      <c r="JEU1965" s="1"/>
      <c r="JEV1965" s="1"/>
      <c r="JEW1965" s="1"/>
      <c r="JEX1965" s="1"/>
      <c r="JEY1965" s="1"/>
      <c r="JEZ1965" s="1"/>
      <c r="JFA1965" s="1"/>
      <c r="JFB1965" s="1"/>
      <c r="JFC1965" s="1"/>
      <c r="JFD1965" s="1"/>
      <c r="JFE1965" s="1"/>
      <c r="JFF1965" s="1"/>
      <c r="JFG1965" s="1"/>
      <c r="JFH1965" s="1"/>
      <c r="JFI1965" s="1"/>
      <c r="JFJ1965" s="1"/>
      <c r="JFK1965" s="1"/>
      <c r="JFL1965" s="1"/>
      <c r="JFM1965" s="1"/>
      <c r="JFN1965" s="1"/>
      <c r="JFO1965" s="1"/>
      <c r="JFP1965" s="1"/>
      <c r="JFQ1965" s="1"/>
      <c r="JFR1965" s="1"/>
      <c r="JFS1965" s="1"/>
      <c r="JFT1965" s="1"/>
      <c r="JFU1965" s="1"/>
      <c r="JFV1965" s="1"/>
      <c r="JFW1965" s="1"/>
      <c r="JFX1965" s="1"/>
      <c r="JFY1965" s="1"/>
      <c r="JFZ1965" s="1"/>
      <c r="JGA1965" s="1"/>
      <c r="JGB1965" s="1"/>
      <c r="JGC1965" s="1"/>
      <c r="JGD1965" s="1"/>
      <c r="JGE1965" s="1"/>
      <c r="JGF1965" s="1"/>
      <c r="JGG1965" s="1"/>
      <c r="JGH1965" s="1"/>
      <c r="JGI1965" s="1"/>
      <c r="JGJ1965" s="1"/>
      <c r="JGK1965" s="1"/>
      <c r="JGL1965" s="1"/>
      <c r="JGM1965" s="1"/>
      <c r="JGN1965" s="1"/>
      <c r="JGO1965" s="1"/>
      <c r="JGP1965" s="1"/>
      <c r="JGQ1965" s="1"/>
      <c r="JGR1965" s="1"/>
      <c r="JGS1965" s="1"/>
      <c r="JGT1965" s="1"/>
      <c r="JGU1965" s="1"/>
      <c r="JGV1965" s="1"/>
      <c r="JGW1965" s="1"/>
      <c r="JGX1965" s="1"/>
      <c r="JGY1965" s="1"/>
      <c r="JGZ1965" s="1"/>
      <c r="JHA1965" s="1"/>
      <c r="JHB1965" s="1"/>
      <c r="JHC1965" s="1"/>
      <c r="JHD1965" s="1"/>
      <c r="JHE1965" s="1"/>
      <c r="JHF1965" s="1"/>
      <c r="JHG1965" s="1"/>
      <c r="JHH1965" s="1"/>
      <c r="JHI1965" s="1"/>
      <c r="JHJ1965" s="1"/>
      <c r="JHK1965" s="1"/>
      <c r="JHL1965" s="1"/>
      <c r="JHM1965" s="1"/>
      <c r="JHN1965" s="1"/>
      <c r="JHO1965" s="1"/>
      <c r="JHP1965" s="1"/>
      <c r="JHQ1965" s="1"/>
      <c r="JHR1965" s="1"/>
      <c r="JHS1965" s="1"/>
      <c r="JHT1965" s="1"/>
      <c r="JHU1965" s="1"/>
      <c r="JHV1965" s="1"/>
      <c r="JHW1965" s="1"/>
      <c r="JHX1965" s="1"/>
      <c r="JHY1965" s="1"/>
      <c r="JHZ1965" s="1"/>
      <c r="JIA1965" s="1"/>
      <c r="JIB1965" s="1"/>
      <c r="JIC1965" s="1"/>
      <c r="JID1965" s="1"/>
      <c r="JIE1965" s="1"/>
      <c r="JIF1965" s="1"/>
      <c r="JIG1965" s="1"/>
      <c r="JIH1965" s="1"/>
      <c r="JII1965" s="1"/>
      <c r="JIJ1965" s="1"/>
      <c r="JIK1965" s="1"/>
      <c r="JIL1965" s="1"/>
      <c r="JIM1965" s="1"/>
      <c r="JIN1965" s="1"/>
      <c r="JIO1965" s="1"/>
      <c r="JIP1965" s="1"/>
      <c r="JIQ1965" s="1"/>
      <c r="JIR1965" s="1"/>
      <c r="JIS1965" s="1"/>
      <c r="JIT1965" s="1"/>
      <c r="JIU1965" s="1"/>
      <c r="JIV1965" s="1"/>
      <c r="JIW1965" s="1"/>
      <c r="JIX1965" s="1"/>
      <c r="JIY1965" s="1"/>
      <c r="JIZ1965" s="1"/>
      <c r="JJA1965" s="1"/>
      <c r="JJB1965" s="1"/>
      <c r="JJC1965" s="1"/>
      <c r="JJD1965" s="1"/>
      <c r="JJE1965" s="1"/>
      <c r="JJF1965" s="1"/>
      <c r="JJG1965" s="1"/>
      <c r="JJH1965" s="1"/>
      <c r="JJI1965" s="1"/>
      <c r="JJJ1965" s="1"/>
      <c r="JJK1965" s="1"/>
      <c r="JJL1965" s="1"/>
      <c r="JJM1965" s="1"/>
      <c r="JJN1965" s="1"/>
      <c r="JJO1965" s="1"/>
      <c r="JJP1965" s="1"/>
      <c r="JJQ1965" s="1"/>
      <c r="JJR1965" s="1"/>
      <c r="JJS1965" s="1"/>
      <c r="JJT1965" s="1"/>
      <c r="JJU1965" s="1"/>
      <c r="JJV1965" s="1"/>
      <c r="JJW1965" s="1"/>
      <c r="JJX1965" s="1"/>
      <c r="JJY1965" s="1"/>
      <c r="JJZ1965" s="1"/>
      <c r="JKA1965" s="1"/>
      <c r="JKB1965" s="1"/>
      <c r="JKC1965" s="1"/>
      <c r="JKD1965" s="1"/>
      <c r="JKE1965" s="1"/>
      <c r="JKF1965" s="1"/>
      <c r="JKG1965" s="1"/>
      <c r="JKH1965" s="1"/>
      <c r="JKI1965" s="1"/>
      <c r="JKJ1965" s="1"/>
      <c r="JKK1965" s="1"/>
      <c r="JKL1965" s="1"/>
      <c r="JKM1965" s="1"/>
      <c r="JKN1965" s="1"/>
      <c r="JKO1965" s="1"/>
      <c r="JKP1965" s="1"/>
      <c r="JKQ1965" s="1"/>
      <c r="JKR1965" s="1"/>
      <c r="JKS1965" s="1"/>
      <c r="JKT1965" s="1"/>
      <c r="JKU1965" s="1"/>
      <c r="JKV1965" s="1"/>
      <c r="JKW1965" s="1"/>
      <c r="JKX1965" s="1"/>
      <c r="JKY1965" s="1"/>
      <c r="JKZ1965" s="1"/>
      <c r="JLA1965" s="1"/>
      <c r="JLB1965" s="1"/>
      <c r="JLC1965" s="1"/>
      <c r="JLD1965" s="1"/>
      <c r="JLE1965" s="1"/>
      <c r="JLF1965" s="1"/>
      <c r="JLG1965" s="1"/>
      <c r="JLH1965" s="1"/>
      <c r="JLI1965" s="1"/>
      <c r="JLJ1965" s="1"/>
      <c r="JLK1965" s="1"/>
      <c r="JLL1965" s="1"/>
      <c r="JLM1965" s="1"/>
      <c r="JLN1965" s="1"/>
      <c r="JLO1965" s="1"/>
      <c r="JLP1965" s="1"/>
      <c r="JLQ1965" s="1"/>
      <c r="JLR1965" s="1"/>
      <c r="JLS1965" s="1"/>
      <c r="JLT1965" s="1"/>
      <c r="JLU1965" s="1"/>
      <c r="JLV1965" s="1"/>
      <c r="JLW1965" s="1"/>
      <c r="JLX1965" s="1"/>
      <c r="JLY1965" s="1"/>
      <c r="JLZ1965" s="1"/>
      <c r="JMA1965" s="1"/>
      <c r="JMB1965" s="1"/>
      <c r="JMC1965" s="1"/>
      <c r="JMD1965" s="1"/>
      <c r="JME1965" s="1"/>
      <c r="JMF1965" s="1"/>
      <c r="JMG1965" s="1"/>
      <c r="JMH1965" s="1"/>
      <c r="JMI1965" s="1"/>
      <c r="JMJ1965" s="1"/>
      <c r="JMK1965" s="1"/>
      <c r="JML1965" s="1"/>
      <c r="JMM1965" s="1"/>
      <c r="JMN1965" s="1"/>
      <c r="JMO1965" s="1"/>
      <c r="JMP1965" s="1"/>
      <c r="JMQ1965" s="1"/>
      <c r="JMR1965" s="1"/>
      <c r="JMS1965" s="1"/>
      <c r="JMT1965" s="1"/>
      <c r="JMU1965" s="1"/>
      <c r="JMV1965" s="1"/>
      <c r="JMW1965" s="1"/>
      <c r="JMX1965" s="1"/>
      <c r="JMY1965" s="1"/>
      <c r="JMZ1965" s="1"/>
      <c r="JNA1965" s="1"/>
      <c r="JNB1965" s="1"/>
      <c r="JNC1965" s="1"/>
      <c r="JND1965" s="1"/>
      <c r="JNE1965" s="1"/>
      <c r="JNF1965" s="1"/>
      <c r="JNG1965" s="1"/>
      <c r="JNH1965" s="1"/>
      <c r="JNI1965" s="1"/>
      <c r="JNJ1965" s="1"/>
      <c r="JNK1965" s="1"/>
      <c r="JNL1965" s="1"/>
      <c r="JNM1965" s="1"/>
      <c r="JNN1965" s="1"/>
      <c r="JNO1965" s="1"/>
      <c r="JNP1965" s="1"/>
      <c r="JNQ1965" s="1"/>
      <c r="JNR1965" s="1"/>
      <c r="JNS1965" s="1"/>
      <c r="JNT1965" s="1"/>
      <c r="JNU1965" s="1"/>
      <c r="JNV1965" s="1"/>
      <c r="JNW1965" s="1"/>
      <c r="JNX1965" s="1"/>
      <c r="JNY1965" s="1"/>
      <c r="JNZ1965" s="1"/>
      <c r="JOA1965" s="1"/>
      <c r="JOB1965" s="1"/>
      <c r="JOC1965" s="1"/>
      <c r="JOD1965" s="1"/>
      <c r="JOE1965" s="1"/>
      <c r="JOF1965" s="1"/>
      <c r="JOG1965" s="1"/>
      <c r="JOH1965" s="1"/>
      <c r="JOI1965" s="1"/>
      <c r="JOJ1965" s="1"/>
      <c r="JOK1965" s="1"/>
      <c r="JOL1965" s="1"/>
      <c r="JOM1965" s="1"/>
      <c r="JON1965" s="1"/>
      <c r="JOO1965" s="1"/>
      <c r="JOP1965" s="1"/>
      <c r="JOQ1965" s="1"/>
      <c r="JOR1965" s="1"/>
      <c r="JOS1965" s="1"/>
      <c r="JOT1965" s="1"/>
      <c r="JOU1965" s="1"/>
      <c r="JOV1965" s="1"/>
      <c r="JOW1965" s="1"/>
      <c r="JOX1965" s="1"/>
      <c r="JOY1965" s="1"/>
      <c r="JOZ1965" s="1"/>
      <c r="JPA1965" s="1"/>
      <c r="JPB1965" s="1"/>
      <c r="JPC1965" s="1"/>
      <c r="JPD1965" s="1"/>
      <c r="JPE1965" s="1"/>
      <c r="JPF1965" s="1"/>
      <c r="JPG1965" s="1"/>
      <c r="JPH1965" s="1"/>
      <c r="JPI1965" s="1"/>
      <c r="JPJ1965" s="1"/>
      <c r="JPK1965" s="1"/>
      <c r="JPL1965" s="1"/>
      <c r="JPM1965" s="1"/>
      <c r="JPN1965" s="1"/>
      <c r="JPO1965" s="1"/>
      <c r="JPP1965" s="1"/>
      <c r="JPQ1965" s="1"/>
      <c r="JPR1965" s="1"/>
      <c r="JPS1965" s="1"/>
      <c r="JPT1965" s="1"/>
      <c r="JPU1965" s="1"/>
      <c r="JPV1965" s="1"/>
      <c r="JPW1965" s="1"/>
      <c r="JPX1965" s="1"/>
      <c r="JPY1965" s="1"/>
      <c r="JPZ1965" s="1"/>
      <c r="JQA1965" s="1"/>
      <c r="JQB1965" s="1"/>
      <c r="JQC1965" s="1"/>
      <c r="JQD1965" s="1"/>
      <c r="JQE1965" s="1"/>
      <c r="JQF1965" s="1"/>
      <c r="JQG1965" s="1"/>
      <c r="JQH1965" s="1"/>
      <c r="JQI1965" s="1"/>
      <c r="JQJ1965" s="1"/>
      <c r="JQK1965" s="1"/>
      <c r="JQL1965" s="1"/>
      <c r="JQM1965" s="1"/>
      <c r="JQN1965" s="1"/>
      <c r="JQO1965" s="1"/>
      <c r="JQP1965" s="1"/>
      <c r="JQQ1965" s="1"/>
      <c r="JQR1965" s="1"/>
      <c r="JQS1965" s="1"/>
      <c r="JQT1965" s="1"/>
      <c r="JQU1965" s="1"/>
      <c r="JQV1965" s="1"/>
      <c r="JQW1965" s="1"/>
      <c r="JQX1965" s="1"/>
      <c r="JQY1965" s="1"/>
      <c r="JQZ1965" s="1"/>
      <c r="JRA1965" s="1"/>
      <c r="JRB1965" s="1"/>
      <c r="JRC1965" s="1"/>
      <c r="JRD1965" s="1"/>
      <c r="JRE1965" s="1"/>
      <c r="JRF1965" s="1"/>
      <c r="JRG1965" s="1"/>
      <c r="JRH1965" s="1"/>
      <c r="JRI1965" s="1"/>
      <c r="JRJ1965" s="1"/>
      <c r="JRK1965" s="1"/>
      <c r="JRL1965" s="1"/>
      <c r="JRM1965" s="1"/>
      <c r="JRN1965" s="1"/>
      <c r="JRO1965" s="1"/>
      <c r="JRP1965" s="1"/>
      <c r="JRQ1965" s="1"/>
      <c r="JRR1965" s="1"/>
      <c r="JRS1965" s="1"/>
      <c r="JRT1965" s="1"/>
      <c r="JRU1965" s="1"/>
      <c r="JRV1965" s="1"/>
      <c r="JRW1965" s="1"/>
      <c r="JRX1965" s="1"/>
      <c r="JRY1965" s="1"/>
      <c r="JRZ1965" s="1"/>
      <c r="JSA1965" s="1"/>
      <c r="JSB1965" s="1"/>
      <c r="JSC1965" s="1"/>
      <c r="JSD1965" s="1"/>
      <c r="JSE1965" s="1"/>
      <c r="JSF1965" s="1"/>
      <c r="JSG1965" s="1"/>
      <c r="JSH1965" s="1"/>
      <c r="JSI1965" s="1"/>
      <c r="JSJ1965" s="1"/>
      <c r="JSK1965" s="1"/>
      <c r="JSL1965" s="1"/>
      <c r="JSM1965" s="1"/>
      <c r="JSN1965" s="1"/>
      <c r="JSO1965" s="1"/>
      <c r="JSP1965" s="1"/>
      <c r="JSQ1965" s="1"/>
      <c r="JSR1965" s="1"/>
      <c r="JSS1965" s="1"/>
      <c r="JST1965" s="1"/>
      <c r="JSU1965" s="1"/>
      <c r="JSV1965" s="1"/>
      <c r="JSW1965" s="1"/>
      <c r="JSX1965" s="1"/>
      <c r="JSY1965" s="1"/>
      <c r="JSZ1965" s="1"/>
      <c r="JTA1965" s="1"/>
      <c r="JTB1965" s="1"/>
      <c r="JTC1965" s="1"/>
      <c r="JTD1965" s="1"/>
      <c r="JTE1965" s="1"/>
      <c r="JTF1965" s="1"/>
      <c r="JTG1965" s="1"/>
      <c r="JTH1965" s="1"/>
      <c r="JTI1965" s="1"/>
      <c r="JTJ1965" s="1"/>
      <c r="JTK1965" s="1"/>
      <c r="JTL1965" s="1"/>
      <c r="JTM1965" s="1"/>
      <c r="JTN1965" s="1"/>
      <c r="JTO1965" s="1"/>
      <c r="JTP1965" s="1"/>
      <c r="JTQ1965" s="1"/>
      <c r="JTR1965" s="1"/>
      <c r="JTS1965" s="1"/>
      <c r="JTT1965" s="1"/>
      <c r="JTU1965" s="1"/>
      <c r="JTV1965" s="1"/>
      <c r="JTW1965" s="1"/>
      <c r="JTX1965" s="1"/>
      <c r="JTY1965" s="1"/>
      <c r="JTZ1965" s="1"/>
      <c r="JUA1965" s="1"/>
      <c r="JUB1965" s="1"/>
      <c r="JUC1965" s="1"/>
      <c r="JUD1965" s="1"/>
      <c r="JUE1965" s="1"/>
      <c r="JUF1965" s="1"/>
      <c r="JUG1965" s="1"/>
      <c r="JUH1965" s="1"/>
      <c r="JUI1965" s="1"/>
      <c r="JUJ1965" s="1"/>
      <c r="JUK1965" s="1"/>
      <c r="JUL1965" s="1"/>
      <c r="JUM1965" s="1"/>
      <c r="JUN1965" s="1"/>
      <c r="JUO1965" s="1"/>
      <c r="JUP1965" s="1"/>
      <c r="JUQ1965" s="1"/>
      <c r="JUR1965" s="1"/>
      <c r="JUS1965" s="1"/>
      <c r="JUT1965" s="1"/>
      <c r="JUU1965" s="1"/>
      <c r="JUV1965" s="1"/>
      <c r="JUW1965" s="1"/>
      <c r="JUX1965" s="1"/>
      <c r="JUY1965" s="1"/>
      <c r="JUZ1965" s="1"/>
      <c r="JVA1965" s="1"/>
      <c r="JVB1965" s="1"/>
      <c r="JVC1965" s="1"/>
      <c r="JVD1965" s="1"/>
      <c r="JVE1965" s="1"/>
      <c r="JVF1965" s="1"/>
      <c r="JVG1965" s="1"/>
      <c r="JVH1965" s="1"/>
      <c r="JVI1965" s="1"/>
      <c r="JVJ1965" s="1"/>
      <c r="JVK1965" s="1"/>
      <c r="JVL1965" s="1"/>
      <c r="JVM1965" s="1"/>
      <c r="JVN1965" s="1"/>
      <c r="JVO1965" s="1"/>
      <c r="JVP1965" s="1"/>
      <c r="JVQ1965" s="1"/>
      <c r="JVR1965" s="1"/>
      <c r="JVS1965" s="1"/>
      <c r="JVT1965" s="1"/>
      <c r="JVU1965" s="1"/>
      <c r="JVV1965" s="1"/>
      <c r="JVW1965" s="1"/>
      <c r="JVX1965" s="1"/>
      <c r="JVY1965" s="1"/>
      <c r="JVZ1965" s="1"/>
      <c r="JWA1965" s="1"/>
      <c r="JWB1965" s="1"/>
      <c r="JWC1965" s="1"/>
      <c r="JWD1965" s="1"/>
      <c r="JWE1965" s="1"/>
      <c r="JWF1965" s="1"/>
      <c r="JWG1965" s="1"/>
      <c r="JWH1965" s="1"/>
      <c r="JWI1965" s="1"/>
      <c r="JWJ1965" s="1"/>
      <c r="JWK1965" s="1"/>
      <c r="JWL1965" s="1"/>
      <c r="JWM1965" s="1"/>
      <c r="JWN1965" s="1"/>
      <c r="JWO1965" s="1"/>
      <c r="JWP1965" s="1"/>
      <c r="JWQ1965" s="1"/>
      <c r="JWR1965" s="1"/>
      <c r="JWS1965" s="1"/>
      <c r="JWT1965" s="1"/>
      <c r="JWU1965" s="1"/>
      <c r="JWV1965" s="1"/>
      <c r="JWW1965" s="1"/>
      <c r="JWX1965" s="1"/>
      <c r="JWY1965" s="1"/>
      <c r="JWZ1965" s="1"/>
      <c r="JXA1965" s="1"/>
      <c r="JXB1965" s="1"/>
      <c r="JXC1965" s="1"/>
      <c r="JXD1965" s="1"/>
      <c r="JXE1965" s="1"/>
      <c r="JXF1965" s="1"/>
      <c r="JXG1965" s="1"/>
      <c r="JXH1965" s="1"/>
      <c r="JXI1965" s="1"/>
      <c r="JXJ1965" s="1"/>
      <c r="JXK1965" s="1"/>
      <c r="JXL1965" s="1"/>
      <c r="JXM1965" s="1"/>
      <c r="JXN1965" s="1"/>
      <c r="JXO1965" s="1"/>
      <c r="JXP1965" s="1"/>
      <c r="JXQ1965" s="1"/>
      <c r="JXR1965" s="1"/>
      <c r="JXS1965" s="1"/>
      <c r="JXT1965" s="1"/>
      <c r="JXU1965" s="1"/>
      <c r="JXV1965" s="1"/>
      <c r="JXW1965" s="1"/>
      <c r="JXX1965" s="1"/>
      <c r="JXY1965" s="1"/>
      <c r="JXZ1965" s="1"/>
      <c r="JYA1965" s="1"/>
      <c r="JYB1965" s="1"/>
      <c r="JYC1965" s="1"/>
      <c r="JYD1965" s="1"/>
      <c r="JYE1965" s="1"/>
      <c r="JYF1965" s="1"/>
      <c r="JYG1965" s="1"/>
      <c r="JYH1965" s="1"/>
      <c r="JYI1965" s="1"/>
      <c r="JYJ1965" s="1"/>
      <c r="JYK1965" s="1"/>
      <c r="JYL1965" s="1"/>
      <c r="JYM1965" s="1"/>
      <c r="JYN1965" s="1"/>
      <c r="JYO1965" s="1"/>
      <c r="JYP1965" s="1"/>
      <c r="JYQ1965" s="1"/>
      <c r="JYR1965" s="1"/>
      <c r="JYS1965" s="1"/>
      <c r="JYT1965" s="1"/>
      <c r="JYU1965" s="1"/>
      <c r="JYV1965" s="1"/>
      <c r="JYW1965" s="1"/>
      <c r="JYX1965" s="1"/>
      <c r="JYY1965" s="1"/>
      <c r="JYZ1965" s="1"/>
      <c r="JZA1965" s="1"/>
      <c r="JZB1965" s="1"/>
      <c r="JZC1965" s="1"/>
      <c r="JZD1965" s="1"/>
      <c r="JZE1965" s="1"/>
      <c r="JZF1965" s="1"/>
      <c r="JZG1965" s="1"/>
      <c r="JZH1965" s="1"/>
      <c r="JZI1965" s="1"/>
      <c r="JZJ1965" s="1"/>
      <c r="JZK1965" s="1"/>
      <c r="JZL1965" s="1"/>
      <c r="JZM1965" s="1"/>
      <c r="JZN1965" s="1"/>
      <c r="JZO1965" s="1"/>
      <c r="JZP1965" s="1"/>
      <c r="JZQ1965" s="1"/>
      <c r="JZR1965" s="1"/>
      <c r="JZS1965" s="1"/>
      <c r="JZT1965" s="1"/>
      <c r="JZU1965" s="1"/>
      <c r="JZV1965" s="1"/>
      <c r="JZW1965" s="1"/>
      <c r="JZX1965" s="1"/>
      <c r="JZY1965" s="1"/>
      <c r="JZZ1965" s="1"/>
      <c r="KAA1965" s="1"/>
      <c r="KAB1965" s="1"/>
      <c r="KAC1965" s="1"/>
      <c r="KAD1965" s="1"/>
      <c r="KAE1965" s="1"/>
      <c r="KAF1965" s="1"/>
      <c r="KAG1965" s="1"/>
      <c r="KAH1965" s="1"/>
      <c r="KAI1965" s="1"/>
      <c r="KAJ1965" s="1"/>
      <c r="KAK1965" s="1"/>
      <c r="KAL1965" s="1"/>
      <c r="KAM1965" s="1"/>
      <c r="KAN1965" s="1"/>
      <c r="KAO1965" s="1"/>
      <c r="KAP1965" s="1"/>
      <c r="KAQ1965" s="1"/>
      <c r="KAR1965" s="1"/>
      <c r="KAS1965" s="1"/>
      <c r="KAT1965" s="1"/>
      <c r="KAU1965" s="1"/>
      <c r="KAV1965" s="1"/>
      <c r="KAW1965" s="1"/>
      <c r="KAX1965" s="1"/>
      <c r="KAY1965" s="1"/>
      <c r="KAZ1965" s="1"/>
      <c r="KBA1965" s="1"/>
      <c r="KBB1965" s="1"/>
      <c r="KBC1965" s="1"/>
      <c r="KBD1965" s="1"/>
      <c r="KBE1965" s="1"/>
      <c r="KBF1965" s="1"/>
      <c r="KBG1965" s="1"/>
      <c r="KBH1965" s="1"/>
      <c r="KBI1965" s="1"/>
      <c r="KBJ1965" s="1"/>
      <c r="KBK1965" s="1"/>
      <c r="KBL1965" s="1"/>
      <c r="KBM1965" s="1"/>
      <c r="KBN1965" s="1"/>
      <c r="KBO1965" s="1"/>
      <c r="KBP1965" s="1"/>
      <c r="KBQ1965" s="1"/>
      <c r="KBR1965" s="1"/>
      <c r="KBS1965" s="1"/>
      <c r="KBT1965" s="1"/>
      <c r="KBU1965" s="1"/>
      <c r="KBV1965" s="1"/>
      <c r="KBW1965" s="1"/>
      <c r="KBX1965" s="1"/>
      <c r="KBY1965" s="1"/>
      <c r="KBZ1965" s="1"/>
      <c r="KCA1965" s="1"/>
      <c r="KCB1965" s="1"/>
      <c r="KCC1965" s="1"/>
      <c r="KCD1965" s="1"/>
      <c r="KCE1965" s="1"/>
      <c r="KCF1965" s="1"/>
      <c r="KCG1965" s="1"/>
      <c r="KCH1965" s="1"/>
      <c r="KCI1965" s="1"/>
      <c r="KCJ1965" s="1"/>
      <c r="KCK1965" s="1"/>
      <c r="KCL1965" s="1"/>
      <c r="KCM1965" s="1"/>
      <c r="KCN1965" s="1"/>
      <c r="KCO1965" s="1"/>
      <c r="KCP1965" s="1"/>
      <c r="KCQ1965" s="1"/>
      <c r="KCR1965" s="1"/>
      <c r="KCS1965" s="1"/>
      <c r="KCT1965" s="1"/>
      <c r="KCU1965" s="1"/>
      <c r="KCV1965" s="1"/>
      <c r="KCW1965" s="1"/>
      <c r="KCX1965" s="1"/>
      <c r="KCY1965" s="1"/>
      <c r="KCZ1965" s="1"/>
      <c r="KDA1965" s="1"/>
      <c r="KDB1965" s="1"/>
      <c r="KDC1965" s="1"/>
      <c r="KDD1965" s="1"/>
      <c r="KDE1965" s="1"/>
      <c r="KDF1965" s="1"/>
      <c r="KDG1965" s="1"/>
      <c r="KDH1965" s="1"/>
      <c r="KDI1965" s="1"/>
      <c r="KDJ1965" s="1"/>
      <c r="KDK1965" s="1"/>
      <c r="KDL1965" s="1"/>
      <c r="KDM1965" s="1"/>
      <c r="KDN1965" s="1"/>
      <c r="KDO1965" s="1"/>
      <c r="KDP1965" s="1"/>
      <c r="KDQ1965" s="1"/>
      <c r="KDR1965" s="1"/>
      <c r="KDS1965" s="1"/>
      <c r="KDT1965" s="1"/>
      <c r="KDU1965" s="1"/>
      <c r="KDV1965" s="1"/>
      <c r="KDW1965" s="1"/>
      <c r="KDX1965" s="1"/>
      <c r="KDY1965" s="1"/>
      <c r="KDZ1965" s="1"/>
      <c r="KEA1965" s="1"/>
      <c r="KEB1965" s="1"/>
      <c r="KEC1965" s="1"/>
      <c r="KED1965" s="1"/>
      <c r="KEE1965" s="1"/>
      <c r="KEF1965" s="1"/>
      <c r="KEG1965" s="1"/>
      <c r="KEH1965" s="1"/>
      <c r="KEI1965" s="1"/>
      <c r="KEJ1965" s="1"/>
      <c r="KEK1965" s="1"/>
      <c r="KEL1965" s="1"/>
      <c r="KEM1965" s="1"/>
      <c r="KEN1965" s="1"/>
      <c r="KEO1965" s="1"/>
      <c r="KEP1965" s="1"/>
      <c r="KEQ1965" s="1"/>
      <c r="KER1965" s="1"/>
      <c r="KES1965" s="1"/>
      <c r="KET1965" s="1"/>
      <c r="KEU1965" s="1"/>
      <c r="KEV1965" s="1"/>
      <c r="KEW1965" s="1"/>
      <c r="KEX1965" s="1"/>
      <c r="KEY1965" s="1"/>
      <c r="KEZ1965" s="1"/>
      <c r="KFA1965" s="1"/>
      <c r="KFB1965" s="1"/>
      <c r="KFC1965" s="1"/>
      <c r="KFD1965" s="1"/>
      <c r="KFE1965" s="1"/>
      <c r="KFF1965" s="1"/>
      <c r="KFG1965" s="1"/>
      <c r="KFH1965" s="1"/>
      <c r="KFI1965" s="1"/>
      <c r="KFJ1965" s="1"/>
      <c r="KFK1965" s="1"/>
      <c r="KFL1965" s="1"/>
      <c r="KFM1965" s="1"/>
      <c r="KFN1965" s="1"/>
      <c r="KFO1965" s="1"/>
      <c r="KFP1965" s="1"/>
      <c r="KFQ1965" s="1"/>
      <c r="KFR1965" s="1"/>
      <c r="KFS1965" s="1"/>
      <c r="KFT1965" s="1"/>
      <c r="KFU1965" s="1"/>
      <c r="KFV1965" s="1"/>
      <c r="KFW1965" s="1"/>
      <c r="KFX1965" s="1"/>
      <c r="KFY1965" s="1"/>
      <c r="KFZ1965" s="1"/>
      <c r="KGA1965" s="1"/>
      <c r="KGB1965" s="1"/>
      <c r="KGC1965" s="1"/>
      <c r="KGD1965" s="1"/>
      <c r="KGE1965" s="1"/>
      <c r="KGF1965" s="1"/>
      <c r="KGG1965" s="1"/>
      <c r="KGH1965" s="1"/>
      <c r="KGI1965" s="1"/>
      <c r="KGJ1965" s="1"/>
      <c r="KGK1965" s="1"/>
      <c r="KGL1965" s="1"/>
      <c r="KGM1965" s="1"/>
      <c r="KGN1965" s="1"/>
      <c r="KGO1965" s="1"/>
      <c r="KGP1965" s="1"/>
      <c r="KGQ1965" s="1"/>
      <c r="KGR1965" s="1"/>
      <c r="KGS1965" s="1"/>
      <c r="KGT1965" s="1"/>
      <c r="KGU1965" s="1"/>
      <c r="KGV1965" s="1"/>
      <c r="KGW1965" s="1"/>
      <c r="KGX1965" s="1"/>
      <c r="KGY1965" s="1"/>
      <c r="KGZ1965" s="1"/>
      <c r="KHA1965" s="1"/>
      <c r="KHB1965" s="1"/>
      <c r="KHC1965" s="1"/>
      <c r="KHD1965" s="1"/>
      <c r="KHE1965" s="1"/>
      <c r="KHF1965" s="1"/>
      <c r="KHG1965" s="1"/>
      <c r="KHH1965" s="1"/>
      <c r="KHI1965" s="1"/>
      <c r="KHJ1965" s="1"/>
      <c r="KHK1965" s="1"/>
      <c r="KHL1965" s="1"/>
      <c r="KHM1965" s="1"/>
      <c r="KHN1965" s="1"/>
      <c r="KHO1965" s="1"/>
      <c r="KHP1965" s="1"/>
      <c r="KHQ1965" s="1"/>
      <c r="KHR1965" s="1"/>
      <c r="KHS1965" s="1"/>
      <c r="KHT1965" s="1"/>
      <c r="KHU1965" s="1"/>
      <c r="KHV1965" s="1"/>
      <c r="KHW1965" s="1"/>
      <c r="KHX1965" s="1"/>
      <c r="KHY1965" s="1"/>
      <c r="KHZ1965" s="1"/>
      <c r="KIA1965" s="1"/>
      <c r="KIB1965" s="1"/>
      <c r="KIC1965" s="1"/>
      <c r="KID1965" s="1"/>
      <c r="KIE1965" s="1"/>
      <c r="KIF1965" s="1"/>
      <c r="KIG1965" s="1"/>
      <c r="KIH1965" s="1"/>
      <c r="KII1965" s="1"/>
      <c r="KIJ1965" s="1"/>
      <c r="KIK1965" s="1"/>
      <c r="KIL1965" s="1"/>
      <c r="KIM1965" s="1"/>
      <c r="KIN1965" s="1"/>
      <c r="KIO1965" s="1"/>
      <c r="KIP1965" s="1"/>
      <c r="KIQ1965" s="1"/>
      <c r="KIR1965" s="1"/>
      <c r="KIS1965" s="1"/>
      <c r="KIT1965" s="1"/>
      <c r="KIU1965" s="1"/>
      <c r="KIV1965" s="1"/>
      <c r="KIW1965" s="1"/>
      <c r="KIX1965" s="1"/>
      <c r="KIY1965" s="1"/>
      <c r="KIZ1965" s="1"/>
      <c r="KJA1965" s="1"/>
      <c r="KJB1965" s="1"/>
      <c r="KJC1965" s="1"/>
      <c r="KJD1965" s="1"/>
      <c r="KJE1965" s="1"/>
      <c r="KJF1965" s="1"/>
      <c r="KJG1965" s="1"/>
      <c r="KJH1965" s="1"/>
      <c r="KJI1965" s="1"/>
      <c r="KJJ1965" s="1"/>
      <c r="KJK1965" s="1"/>
      <c r="KJL1965" s="1"/>
      <c r="KJM1965" s="1"/>
      <c r="KJN1965" s="1"/>
      <c r="KJO1965" s="1"/>
      <c r="KJP1965" s="1"/>
      <c r="KJQ1965" s="1"/>
      <c r="KJR1965" s="1"/>
      <c r="KJS1965" s="1"/>
      <c r="KJT1965" s="1"/>
      <c r="KJU1965" s="1"/>
      <c r="KJV1965" s="1"/>
      <c r="KJW1965" s="1"/>
      <c r="KJX1965" s="1"/>
      <c r="KJY1965" s="1"/>
      <c r="KJZ1965" s="1"/>
      <c r="KKA1965" s="1"/>
      <c r="KKB1965" s="1"/>
      <c r="KKC1965" s="1"/>
      <c r="KKD1965" s="1"/>
      <c r="KKE1965" s="1"/>
      <c r="KKF1965" s="1"/>
      <c r="KKG1965" s="1"/>
      <c r="KKH1965" s="1"/>
      <c r="KKI1965" s="1"/>
      <c r="KKJ1965" s="1"/>
      <c r="KKK1965" s="1"/>
      <c r="KKL1965" s="1"/>
      <c r="KKM1965" s="1"/>
      <c r="KKN1965" s="1"/>
      <c r="KKO1965" s="1"/>
      <c r="KKP1965" s="1"/>
      <c r="KKQ1965" s="1"/>
      <c r="KKR1965" s="1"/>
      <c r="KKS1965" s="1"/>
      <c r="KKT1965" s="1"/>
      <c r="KKU1965" s="1"/>
      <c r="KKV1965" s="1"/>
      <c r="KKW1965" s="1"/>
      <c r="KKX1965" s="1"/>
      <c r="KKY1965" s="1"/>
      <c r="KKZ1965" s="1"/>
      <c r="KLA1965" s="1"/>
      <c r="KLB1965" s="1"/>
      <c r="KLC1965" s="1"/>
      <c r="KLD1965" s="1"/>
      <c r="KLE1965" s="1"/>
      <c r="KLF1965" s="1"/>
      <c r="KLG1965" s="1"/>
      <c r="KLH1965" s="1"/>
      <c r="KLI1965" s="1"/>
      <c r="KLJ1965" s="1"/>
      <c r="KLK1965" s="1"/>
      <c r="KLL1965" s="1"/>
      <c r="KLM1965" s="1"/>
      <c r="KLN1965" s="1"/>
      <c r="KLO1965" s="1"/>
      <c r="KLP1965" s="1"/>
      <c r="KLQ1965" s="1"/>
      <c r="KLR1965" s="1"/>
      <c r="KLS1965" s="1"/>
      <c r="KLT1965" s="1"/>
      <c r="KLU1965" s="1"/>
      <c r="KLV1965" s="1"/>
      <c r="KLW1965" s="1"/>
      <c r="KLX1965" s="1"/>
      <c r="KLY1965" s="1"/>
      <c r="KLZ1965" s="1"/>
      <c r="KMA1965" s="1"/>
      <c r="KMB1965" s="1"/>
      <c r="KMC1965" s="1"/>
      <c r="KMD1965" s="1"/>
      <c r="KME1965" s="1"/>
      <c r="KMF1965" s="1"/>
      <c r="KMG1965" s="1"/>
      <c r="KMH1965" s="1"/>
      <c r="KMI1965" s="1"/>
      <c r="KMJ1965" s="1"/>
      <c r="KMK1965" s="1"/>
      <c r="KML1965" s="1"/>
      <c r="KMM1965" s="1"/>
      <c r="KMN1965" s="1"/>
      <c r="KMO1965" s="1"/>
      <c r="KMP1965" s="1"/>
      <c r="KMQ1965" s="1"/>
      <c r="KMR1965" s="1"/>
      <c r="KMS1965" s="1"/>
      <c r="KMT1965" s="1"/>
      <c r="KMU1965" s="1"/>
      <c r="KMV1965" s="1"/>
      <c r="KMW1965" s="1"/>
      <c r="KMX1965" s="1"/>
      <c r="KMY1965" s="1"/>
      <c r="KMZ1965" s="1"/>
      <c r="KNA1965" s="1"/>
      <c r="KNB1965" s="1"/>
      <c r="KNC1965" s="1"/>
      <c r="KND1965" s="1"/>
      <c r="KNE1965" s="1"/>
      <c r="KNF1965" s="1"/>
      <c r="KNG1965" s="1"/>
      <c r="KNH1965" s="1"/>
      <c r="KNI1965" s="1"/>
      <c r="KNJ1965" s="1"/>
      <c r="KNK1965" s="1"/>
      <c r="KNL1965" s="1"/>
      <c r="KNM1965" s="1"/>
      <c r="KNN1965" s="1"/>
      <c r="KNO1965" s="1"/>
      <c r="KNP1965" s="1"/>
      <c r="KNQ1965" s="1"/>
      <c r="KNR1965" s="1"/>
      <c r="KNS1965" s="1"/>
      <c r="KNT1965" s="1"/>
      <c r="KNU1965" s="1"/>
      <c r="KNV1965" s="1"/>
      <c r="KNW1965" s="1"/>
      <c r="KNX1965" s="1"/>
      <c r="KNY1965" s="1"/>
      <c r="KNZ1965" s="1"/>
      <c r="KOA1965" s="1"/>
      <c r="KOB1965" s="1"/>
      <c r="KOC1965" s="1"/>
      <c r="KOD1965" s="1"/>
      <c r="KOE1965" s="1"/>
      <c r="KOF1965" s="1"/>
      <c r="KOG1965" s="1"/>
      <c r="KOH1965" s="1"/>
      <c r="KOI1965" s="1"/>
      <c r="KOJ1965" s="1"/>
      <c r="KOK1965" s="1"/>
      <c r="KOL1965" s="1"/>
      <c r="KOM1965" s="1"/>
      <c r="KON1965" s="1"/>
      <c r="KOO1965" s="1"/>
      <c r="KOP1965" s="1"/>
      <c r="KOQ1965" s="1"/>
      <c r="KOR1965" s="1"/>
      <c r="KOS1965" s="1"/>
      <c r="KOT1965" s="1"/>
      <c r="KOU1965" s="1"/>
      <c r="KOV1965" s="1"/>
      <c r="KOW1965" s="1"/>
      <c r="KOX1965" s="1"/>
      <c r="KOY1965" s="1"/>
      <c r="KOZ1965" s="1"/>
      <c r="KPA1965" s="1"/>
      <c r="KPB1965" s="1"/>
      <c r="KPC1965" s="1"/>
      <c r="KPD1965" s="1"/>
      <c r="KPE1965" s="1"/>
      <c r="KPF1965" s="1"/>
      <c r="KPG1965" s="1"/>
      <c r="KPH1965" s="1"/>
      <c r="KPI1965" s="1"/>
      <c r="KPJ1965" s="1"/>
      <c r="KPK1965" s="1"/>
      <c r="KPL1965" s="1"/>
      <c r="KPM1965" s="1"/>
      <c r="KPN1965" s="1"/>
      <c r="KPO1965" s="1"/>
      <c r="KPP1965" s="1"/>
      <c r="KPQ1965" s="1"/>
      <c r="KPR1965" s="1"/>
      <c r="KPS1965" s="1"/>
      <c r="KPT1965" s="1"/>
      <c r="KPU1965" s="1"/>
      <c r="KPV1965" s="1"/>
      <c r="KPW1965" s="1"/>
      <c r="KPX1965" s="1"/>
      <c r="KPY1965" s="1"/>
      <c r="KPZ1965" s="1"/>
      <c r="KQA1965" s="1"/>
      <c r="KQB1965" s="1"/>
      <c r="KQC1965" s="1"/>
      <c r="KQD1965" s="1"/>
      <c r="KQE1965" s="1"/>
      <c r="KQF1965" s="1"/>
      <c r="KQG1965" s="1"/>
      <c r="KQH1965" s="1"/>
      <c r="KQI1965" s="1"/>
      <c r="KQJ1965" s="1"/>
      <c r="KQK1965" s="1"/>
      <c r="KQL1965" s="1"/>
      <c r="KQM1965" s="1"/>
      <c r="KQN1965" s="1"/>
      <c r="KQO1965" s="1"/>
      <c r="KQP1965" s="1"/>
      <c r="KQQ1965" s="1"/>
      <c r="KQR1965" s="1"/>
      <c r="KQS1965" s="1"/>
      <c r="KQT1965" s="1"/>
      <c r="KQU1965" s="1"/>
      <c r="KQV1965" s="1"/>
      <c r="KQW1965" s="1"/>
      <c r="KQX1965" s="1"/>
      <c r="KQY1965" s="1"/>
      <c r="KQZ1965" s="1"/>
      <c r="KRA1965" s="1"/>
      <c r="KRB1965" s="1"/>
      <c r="KRC1965" s="1"/>
      <c r="KRD1965" s="1"/>
      <c r="KRE1965" s="1"/>
      <c r="KRF1965" s="1"/>
      <c r="KRG1965" s="1"/>
      <c r="KRH1965" s="1"/>
      <c r="KRI1965" s="1"/>
      <c r="KRJ1965" s="1"/>
      <c r="KRK1965" s="1"/>
      <c r="KRL1965" s="1"/>
      <c r="KRM1965" s="1"/>
      <c r="KRN1965" s="1"/>
      <c r="KRO1965" s="1"/>
      <c r="KRP1965" s="1"/>
      <c r="KRQ1965" s="1"/>
      <c r="KRR1965" s="1"/>
      <c r="KRS1965" s="1"/>
      <c r="KRT1965" s="1"/>
      <c r="KRU1965" s="1"/>
      <c r="KRV1965" s="1"/>
      <c r="KRW1965" s="1"/>
      <c r="KRX1965" s="1"/>
      <c r="KRY1965" s="1"/>
      <c r="KRZ1965" s="1"/>
      <c r="KSA1965" s="1"/>
      <c r="KSB1965" s="1"/>
      <c r="KSC1965" s="1"/>
      <c r="KSD1965" s="1"/>
      <c r="KSE1965" s="1"/>
      <c r="KSF1965" s="1"/>
      <c r="KSG1965" s="1"/>
      <c r="KSH1965" s="1"/>
      <c r="KSI1965" s="1"/>
      <c r="KSJ1965" s="1"/>
      <c r="KSK1965" s="1"/>
      <c r="KSL1965" s="1"/>
      <c r="KSM1965" s="1"/>
      <c r="KSN1965" s="1"/>
      <c r="KSO1965" s="1"/>
      <c r="KSP1965" s="1"/>
      <c r="KSQ1965" s="1"/>
      <c r="KSR1965" s="1"/>
      <c r="KSS1965" s="1"/>
      <c r="KST1965" s="1"/>
      <c r="KSU1965" s="1"/>
      <c r="KSV1965" s="1"/>
      <c r="KSW1965" s="1"/>
      <c r="KSX1965" s="1"/>
      <c r="KSY1965" s="1"/>
      <c r="KSZ1965" s="1"/>
      <c r="KTA1965" s="1"/>
      <c r="KTB1965" s="1"/>
      <c r="KTC1965" s="1"/>
      <c r="KTD1965" s="1"/>
      <c r="KTE1965" s="1"/>
      <c r="KTF1965" s="1"/>
      <c r="KTG1965" s="1"/>
      <c r="KTH1965" s="1"/>
      <c r="KTI1965" s="1"/>
      <c r="KTJ1965" s="1"/>
      <c r="KTK1965" s="1"/>
      <c r="KTL1965" s="1"/>
      <c r="KTM1965" s="1"/>
      <c r="KTN1965" s="1"/>
      <c r="KTO1965" s="1"/>
      <c r="KTP1965" s="1"/>
      <c r="KTQ1965" s="1"/>
      <c r="KTR1965" s="1"/>
      <c r="KTS1965" s="1"/>
      <c r="KTT1965" s="1"/>
      <c r="KTU1965" s="1"/>
      <c r="KTV1965" s="1"/>
      <c r="KTW1965" s="1"/>
      <c r="KTX1965" s="1"/>
      <c r="KTY1965" s="1"/>
      <c r="KTZ1965" s="1"/>
      <c r="KUA1965" s="1"/>
      <c r="KUB1965" s="1"/>
      <c r="KUC1965" s="1"/>
      <c r="KUD1965" s="1"/>
      <c r="KUE1965" s="1"/>
      <c r="KUF1965" s="1"/>
      <c r="KUG1965" s="1"/>
      <c r="KUH1965" s="1"/>
      <c r="KUI1965" s="1"/>
      <c r="KUJ1965" s="1"/>
      <c r="KUK1965" s="1"/>
      <c r="KUL1965" s="1"/>
      <c r="KUM1965" s="1"/>
      <c r="KUN1965" s="1"/>
      <c r="KUO1965" s="1"/>
      <c r="KUP1965" s="1"/>
      <c r="KUQ1965" s="1"/>
      <c r="KUR1965" s="1"/>
      <c r="KUS1965" s="1"/>
      <c r="KUT1965" s="1"/>
      <c r="KUU1965" s="1"/>
      <c r="KUV1965" s="1"/>
      <c r="KUW1965" s="1"/>
      <c r="KUX1965" s="1"/>
      <c r="KUY1965" s="1"/>
      <c r="KUZ1965" s="1"/>
      <c r="KVA1965" s="1"/>
      <c r="KVB1965" s="1"/>
      <c r="KVC1965" s="1"/>
      <c r="KVD1965" s="1"/>
      <c r="KVE1965" s="1"/>
      <c r="KVF1965" s="1"/>
      <c r="KVG1965" s="1"/>
      <c r="KVH1965" s="1"/>
      <c r="KVI1965" s="1"/>
      <c r="KVJ1965" s="1"/>
      <c r="KVK1965" s="1"/>
      <c r="KVL1965" s="1"/>
      <c r="KVM1965" s="1"/>
      <c r="KVN1965" s="1"/>
      <c r="KVO1965" s="1"/>
      <c r="KVP1965" s="1"/>
      <c r="KVQ1965" s="1"/>
      <c r="KVR1965" s="1"/>
      <c r="KVS1965" s="1"/>
      <c r="KVT1965" s="1"/>
      <c r="KVU1965" s="1"/>
      <c r="KVV1965" s="1"/>
      <c r="KVW1965" s="1"/>
      <c r="KVX1965" s="1"/>
      <c r="KVY1965" s="1"/>
      <c r="KVZ1965" s="1"/>
      <c r="KWA1965" s="1"/>
      <c r="KWB1965" s="1"/>
      <c r="KWC1965" s="1"/>
      <c r="KWD1965" s="1"/>
      <c r="KWE1965" s="1"/>
      <c r="KWF1965" s="1"/>
      <c r="KWG1965" s="1"/>
      <c r="KWH1965" s="1"/>
      <c r="KWI1965" s="1"/>
      <c r="KWJ1965" s="1"/>
      <c r="KWK1965" s="1"/>
      <c r="KWL1965" s="1"/>
      <c r="KWM1965" s="1"/>
      <c r="KWN1965" s="1"/>
      <c r="KWO1965" s="1"/>
      <c r="KWP1965" s="1"/>
      <c r="KWQ1965" s="1"/>
      <c r="KWR1965" s="1"/>
      <c r="KWS1965" s="1"/>
      <c r="KWT1965" s="1"/>
      <c r="KWU1965" s="1"/>
      <c r="KWV1965" s="1"/>
      <c r="KWW1965" s="1"/>
      <c r="KWX1965" s="1"/>
      <c r="KWY1965" s="1"/>
      <c r="KWZ1965" s="1"/>
      <c r="KXA1965" s="1"/>
      <c r="KXB1965" s="1"/>
      <c r="KXC1965" s="1"/>
      <c r="KXD1965" s="1"/>
      <c r="KXE1965" s="1"/>
      <c r="KXF1965" s="1"/>
      <c r="KXG1965" s="1"/>
      <c r="KXH1965" s="1"/>
      <c r="KXI1965" s="1"/>
      <c r="KXJ1965" s="1"/>
      <c r="KXK1965" s="1"/>
      <c r="KXL1965" s="1"/>
      <c r="KXM1965" s="1"/>
      <c r="KXN1965" s="1"/>
      <c r="KXO1965" s="1"/>
      <c r="KXP1965" s="1"/>
      <c r="KXQ1965" s="1"/>
      <c r="KXR1965" s="1"/>
      <c r="KXS1965" s="1"/>
      <c r="KXT1965" s="1"/>
      <c r="KXU1965" s="1"/>
      <c r="KXV1965" s="1"/>
      <c r="KXW1965" s="1"/>
      <c r="KXX1965" s="1"/>
      <c r="KXY1965" s="1"/>
      <c r="KXZ1965" s="1"/>
      <c r="KYA1965" s="1"/>
      <c r="KYB1965" s="1"/>
      <c r="KYC1965" s="1"/>
      <c r="KYD1965" s="1"/>
      <c r="KYE1965" s="1"/>
      <c r="KYF1965" s="1"/>
      <c r="KYG1965" s="1"/>
      <c r="KYH1965" s="1"/>
      <c r="KYI1965" s="1"/>
      <c r="KYJ1965" s="1"/>
      <c r="KYK1965" s="1"/>
      <c r="KYL1965" s="1"/>
      <c r="KYM1965" s="1"/>
      <c r="KYN1965" s="1"/>
      <c r="KYO1965" s="1"/>
      <c r="KYP1965" s="1"/>
      <c r="KYQ1965" s="1"/>
      <c r="KYR1965" s="1"/>
      <c r="KYS1965" s="1"/>
      <c r="KYT1965" s="1"/>
      <c r="KYU1965" s="1"/>
      <c r="KYV1965" s="1"/>
      <c r="KYW1965" s="1"/>
      <c r="KYX1965" s="1"/>
      <c r="KYY1965" s="1"/>
      <c r="KYZ1965" s="1"/>
      <c r="KZA1965" s="1"/>
      <c r="KZB1965" s="1"/>
      <c r="KZC1965" s="1"/>
      <c r="KZD1965" s="1"/>
      <c r="KZE1965" s="1"/>
      <c r="KZF1965" s="1"/>
      <c r="KZG1965" s="1"/>
      <c r="KZH1965" s="1"/>
      <c r="KZI1965" s="1"/>
      <c r="KZJ1965" s="1"/>
      <c r="KZK1965" s="1"/>
      <c r="KZL1965" s="1"/>
      <c r="KZM1965" s="1"/>
      <c r="KZN1965" s="1"/>
      <c r="KZO1965" s="1"/>
      <c r="KZP1965" s="1"/>
      <c r="KZQ1965" s="1"/>
      <c r="KZR1965" s="1"/>
      <c r="KZS1965" s="1"/>
      <c r="KZT1965" s="1"/>
      <c r="KZU1965" s="1"/>
      <c r="KZV1965" s="1"/>
      <c r="KZW1965" s="1"/>
      <c r="KZX1965" s="1"/>
      <c r="KZY1965" s="1"/>
      <c r="KZZ1965" s="1"/>
      <c r="LAA1965" s="1"/>
      <c r="LAB1965" s="1"/>
      <c r="LAC1965" s="1"/>
      <c r="LAD1965" s="1"/>
      <c r="LAE1965" s="1"/>
      <c r="LAF1965" s="1"/>
      <c r="LAG1965" s="1"/>
      <c r="LAH1965" s="1"/>
      <c r="LAI1965" s="1"/>
      <c r="LAJ1965" s="1"/>
      <c r="LAK1965" s="1"/>
      <c r="LAL1965" s="1"/>
      <c r="LAM1965" s="1"/>
      <c r="LAN1965" s="1"/>
      <c r="LAO1965" s="1"/>
      <c r="LAP1965" s="1"/>
      <c r="LAQ1965" s="1"/>
      <c r="LAR1965" s="1"/>
      <c r="LAS1965" s="1"/>
      <c r="LAT1965" s="1"/>
      <c r="LAU1965" s="1"/>
      <c r="LAV1965" s="1"/>
      <c r="LAW1965" s="1"/>
      <c r="LAX1965" s="1"/>
      <c r="LAY1965" s="1"/>
      <c r="LAZ1965" s="1"/>
      <c r="LBA1965" s="1"/>
      <c r="LBB1965" s="1"/>
      <c r="LBC1965" s="1"/>
      <c r="LBD1965" s="1"/>
      <c r="LBE1965" s="1"/>
      <c r="LBF1965" s="1"/>
      <c r="LBG1965" s="1"/>
      <c r="LBH1965" s="1"/>
      <c r="LBI1965" s="1"/>
      <c r="LBJ1965" s="1"/>
      <c r="LBK1965" s="1"/>
      <c r="LBL1965" s="1"/>
      <c r="LBM1965" s="1"/>
      <c r="LBN1965" s="1"/>
      <c r="LBO1965" s="1"/>
      <c r="LBP1965" s="1"/>
      <c r="LBQ1965" s="1"/>
      <c r="LBR1965" s="1"/>
      <c r="LBS1965" s="1"/>
      <c r="LBT1965" s="1"/>
      <c r="LBU1965" s="1"/>
      <c r="LBV1965" s="1"/>
      <c r="LBW1965" s="1"/>
      <c r="LBX1965" s="1"/>
      <c r="LBY1965" s="1"/>
      <c r="LBZ1965" s="1"/>
      <c r="LCA1965" s="1"/>
      <c r="LCB1965" s="1"/>
      <c r="LCC1965" s="1"/>
      <c r="LCD1965" s="1"/>
      <c r="LCE1965" s="1"/>
      <c r="LCF1965" s="1"/>
      <c r="LCG1965" s="1"/>
      <c r="LCH1965" s="1"/>
      <c r="LCI1965" s="1"/>
      <c r="LCJ1965" s="1"/>
      <c r="LCK1965" s="1"/>
      <c r="LCL1965" s="1"/>
      <c r="LCM1965" s="1"/>
      <c r="LCN1965" s="1"/>
      <c r="LCO1965" s="1"/>
      <c r="LCP1965" s="1"/>
      <c r="LCQ1965" s="1"/>
      <c r="LCR1965" s="1"/>
      <c r="LCS1965" s="1"/>
      <c r="LCT1965" s="1"/>
      <c r="LCU1965" s="1"/>
      <c r="LCV1965" s="1"/>
      <c r="LCW1965" s="1"/>
      <c r="LCX1965" s="1"/>
      <c r="LCY1965" s="1"/>
      <c r="LCZ1965" s="1"/>
      <c r="LDA1965" s="1"/>
      <c r="LDB1965" s="1"/>
      <c r="LDC1965" s="1"/>
      <c r="LDD1965" s="1"/>
      <c r="LDE1965" s="1"/>
      <c r="LDF1965" s="1"/>
      <c r="LDG1965" s="1"/>
      <c r="LDH1965" s="1"/>
      <c r="LDI1965" s="1"/>
      <c r="LDJ1965" s="1"/>
      <c r="LDK1965" s="1"/>
      <c r="LDL1965" s="1"/>
      <c r="LDM1965" s="1"/>
      <c r="LDN1965" s="1"/>
      <c r="LDO1965" s="1"/>
      <c r="LDP1965" s="1"/>
      <c r="LDQ1965" s="1"/>
      <c r="LDR1965" s="1"/>
      <c r="LDS1965" s="1"/>
      <c r="LDT1965" s="1"/>
      <c r="LDU1965" s="1"/>
      <c r="LDV1965" s="1"/>
      <c r="LDW1965" s="1"/>
      <c r="LDX1965" s="1"/>
      <c r="LDY1965" s="1"/>
      <c r="LDZ1965" s="1"/>
      <c r="LEA1965" s="1"/>
      <c r="LEB1965" s="1"/>
      <c r="LEC1965" s="1"/>
      <c r="LED1965" s="1"/>
      <c r="LEE1965" s="1"/>
      <c r="LEF1965" s="1"/>
      <c r="LEG1965" s="1"/>
      <c r="LEH1965" s="1"/>
      <c r="LEI1965" s="1"/>
      <c r="LEJ1965" s="1"/>
      <c r="LEK1965" s="1"/>
      <c r="LEL1965" s="1"/>
      <c r="LEM1965" s="1"/>
      <c r="LEN1965" s="1"/>
      <c r="LEO1965" s="1"/>
      <c r="LEP1965" s="1"/>
      <c r="LEQ1965" s="1"/>
      <c r="LER1965" s="1"/>
      <c r="LES1965" s="1"/>
      <c r="LET1965" s="1"/>
      <c r="LEU1965" s="1"/>
      <c r="LEV1965" s="1"/>
      <c r="LEW1965" s="1"/>
      <c r="LEX1965" s="1"/>
      <c r="LEY1965" s="1"/>
      <c r="LEZ1965" s="1"/>
      <c r="LFA1965" s="1"/>
      <c r="LFB1965" s="1"/>
      <c r="LFC1965" s="1"/>
      <c r="LFD1965" s="1"/>
      <c r="LFE1965" s="1"/>
      <c r="LFF1965" s="1"/>
      <c r="LFG1965" s="1"/>
      <c r="LFH1965" s="1"/>
      <c r="LFI1965" s="1"/>
      <c r="LFJ1965" s="1"/>
      <c r="LFK1965" s="1"/>
      <c r="LFL1965" s="1"/>
      <c r="LFM1965" s="1"/>
      <c r="LFN1965" s="1"/>
      <c r="LFO1965" s="1"/>
      <c r="LFP1965" s="1"/>
      <c r="LFQ1965" s="1"/>
      <c r="LFR1965" s="1"/>
      <c r="LFS1965" s="1"/>
      <c r="LFT1965" s="1"/>
      <c r="LFU1965" s="1"/>
      <c r="LFV1965" s="1"/>
      <c r="LFW1965" s="1"/>
      <c r="LFX1965" s="1"/>
      <c r="LFY1965" s="1"/>
      <c r="LFZ1965" s="1"/>
      <c r="LGA1965" s="1"/>
      <c r="LGB1965" s="1"/>
      <c r="LGC1965" s="1"/>
      <c r="LGD1965" s="1"/>
      <c r="LGE1965" s="1"/>
      <c r="LGF1965" s="1"/>
      <c r="LGG1965" s="1"/>
      <c r="LGH1965" s="1"/>
      <c r="LGI1965" s="1"/>
      <c r="LGJ1965" s="1"/>
      <c r="LGK1965" s="1"/>
      <c r="LGL1965" s="1"/>
      <c r="LGM1965" s="1"/>
      <c r="LGN1965" s="1"/>
      <c r="LGO1965" s="1"/>
      <c r="LGP1965" s="1"/>
      <c r="LGQ1965" s="1"/>
      <c r="LGR1965" s="1"/>
      <c r="LGS1965" s="1"/>
      <c r="LGT1965" s="1"/>
      <c r="LGU1965" s="1"/>
      <c r="LGV1965" s="1"/>
      <c r="LGW1965" s="1"/>
      <c r="LGX1965" s="1"/>
      <c r="LGY1965" s="1"/>
      <c r="LGZ1965" s="1"/>
      <c r="LHA1965" s="1"/>
      <c r="LHB1965" s="1"/>
      <c r="LHC1965" s="1"/>
      <c r="LHD1965" s="1"/>
      <c r="LHE1965" s="1"/>
      <c r="LHF1965" s="1"/>
      <c r="LHG1965" s="1"/>
      <c r="LHH1965" s="1"/>
      <c r="LHI1965" s="1"/>
      <c r="LHJ1965" s="1"/>
      <c r="LHK1965" s="1"/>
      <c r="LHL1965" s="1"/>
      <c r="LHM1965" s="1"/>
      <c r="LHN1965" s="1"/>
      <c r="LHO1965" s="1"/>
      <c r="LHP1965" s="1"/>
      <c r="LHQ1965" s="1"/>
      <c r="LHR1965" s="1"/>
      <c r="LHS1965" s="1"/>
      <c r="LHT1965" s="1"/>
      <c r="LHU1965" s="1"/>
      <c r="LHV1965" s="1"/>
      <c r="LHW1965" s="1"/>
      <c r="LHX1965" s="1"/>
      <c r="LHY1965" s="1"/>
      <c r="LHZ1965" s="1"/>
      <c r="LIA1965" s="1"/>
      <c r="LIB1965" s="1"/>
      <c r="LIC1965" s="1"/>
      <c r="LID1965" s="1"/>
      <c r="LIE1965" s="1"/>
      <c r="LIF1965" s="1"/>
      <c r="LIG1965" s="1"/>
      <c r="LIH1965" s="1"/>
      <c r="LII1965" s="1"/>
      <c r="LIJ1965" s="1"/>
      <c r="LIK1965" s="1"/>
      <c r="LIL1965" s="1"/>
      <c r="LIM1965" s="1"/>
      <c r="LIN1965" s="1"/>
      <c r="LIO1965" s="1"/>
      <c r="LIP1965" s="1"/>
      <c r="LIQ1965" s="1"/>
      <c r="LIR1965" s="1"/>
      <c r="LIS1965" s="1"/>
      <c r="LIT1965" s="1"/>
      <c r="LIU1965" s="1"/>
      <c r="LIV1965" s="1"/>
      <c r="LIW1965" s="1"/>
      <c r="LIX1965" s="1"/>
      <c r="LIY1965" s="1"/>
      <c r="LIZ1965" s="1"/>
      <c r="LJA1965" s="1"/>
      <c r="LJB1965" s="1"/>
      <c r="LJC1965" s="1"/>
      <c r="LJD1965" s="1"/>
      <c r="LJE1965" s="1"/>
      <c r="LJF1965" s="1"/>
      <c r="LJG1965" s="1"/>
      <c r="LJH1965" s="1"/>
      <c r="LJI1965" s="1"/>
      <c r="LJJ1965" s="1"/>
      <c r="LJK1965" s="1"/>
      <c r="LJL1965" s="1"/>
      <c r="LJM1965" s="1"/>
      <c r="LJN1965" s="1"/>
      <c r="LJO1965" s="1"/>
      <c r="LJP1965" s="1"/>
      <c r="LJQ1965" s="1"/>
      <c r="LJR1965" s="1"/>
      <c r="LJS1965" s="1"/>
      <c r="LJT1965" s="1"/>
      <c r="LJU1965" s="1"/>
      <c r="LJV1965" s="1"/>
      <c r="LJW1965" s="1"/>
      <c r="LJX1965" s="1"/>
      <c r="LJY1965" s="1"/>
      <c r="LJZ1965" s="1"/>
      <c r="LKA1965" s="1"/>
      <c r="LKB1965" s="1"/>
      <c r="LKC1965" s="1"/>
      <c r="LKD1965" s="1"/>
      <c r="LKE1965" s="1"/>
      <c r="LKF1965" s="1"/>
      <c r="LKG1965" s="1"/>
      <c r="LKH1965" s="1"/>
      <c r="LKI1965" s="1"/>
      <c r="LKJ1965" s="1"/>
      <c r="LKK1965" s="1"/>
      <c r="LKL1965" s="1"/>
      <c r="LKM1965" s="1"/>
      <c r="LKN1965" s="1"/>
      <c r="LKO1965" s="1"/>
      <c r="LKP1965" s="1"/>
      <c r="LKQ1965" s="1"/>
      <c r="LKR1965" s="1"/>
      <c r="LKS1965" s="1"/>
      <c r="LKT1965" s="1"/>
      <c r="LKU1965" s="1"/>
      <c r="LKV1965" s="1"/>
      <c r="LKW1965" s="1"/>
      <c r="LKX1965" s="1"/>
      <c r="LKY1965" s="1"/>
      <c r="LKZ1965" s="1"/>
      <c r="LLA1965" s="1"/>
      <c r="LLB1965" s="1"/>
      <c r="LLC1965" s="1"/>
      <c r="LLD1965" s="1"/>
      <c r="LLE1965" s="1"/>
      <c r="LLF1965" s="1"/>
      <c r="LLG1965" s="1"/>
      <c r="LLH1965" s="1"/>
      <c r="LLI1965" s="1"/>
      <c r="LLJ1965" s="1"/>
      <c r="LLK1965" s="1"/>
      <c r="LLL1965" s="1"/>
      <c r="LLM1965" s="1"/>
      <c r="LLN1965" s="1"/>
      <c r="LLO1965" s="1"/>
      <c r="LLP1965" s="1"/>
      <c r="LLQ1965" s="1"/>
      <c r="LLR1965" s="1"/>
      <c r="LLS1965" s="1"/>
      <c r="LLT1965" s="1"/>
      <c r="LLU1965" s="1"/>
      <c r="LLV1965" s="1"/>
      <c r="LLW1965" s="1"/>
      <c r="LLX1965" s="1"/>
      <c r="LLY1965" s="1"/>
      <c r="LLZ1965" s="1"/>
      <c r="LMA1965" s="1"/>
      <c r="LMB1965" s="1"/>
      <c r="LMC1965" s="1"/>
      <c r="LMD1965" s="1"/>
      <c r="LME1965" s="1"/>
      <c r="LMF1965" s="1"/>
      <c r="LMG1965" s="1"/>
      <c r="LMH1965" s="1"/>
      <c r="LMI1965" s="1"/>
      <c r="LMJ1965" s="1"/>
      <c r="LMK1965" s="1"/>
      <c r="LML1965" s="1"/>
      <c r="LMM1965" s="1"/>
      <c r="LMN1965" s="1"/>
      <c r="LMO1965" s="1"/>
      <c r="LMP1965" s="1"/>
      <c r="LMQ1965" s="1"/>
      <c r="LMR1965" s="1"/>
      <c r="LMS1965" s="1"/>
      <c r="LMT1965" s="1"/>
      <c r="LMU1965" s="1"/>
      <c r="LMV1965" s="1"/>
      <c r="LMW1965" s="1"/>
      <c r="LMX1965" s="1"/>
      <c r="LMY1965" s="1"/>
      <c r="LMZ1965" s="1"/>
      <c r="LNA1965" s="1"/>
      <c r="LNB1965" s="1"/>
      <c r="LNC1965" s="1"/>
      <c r="LND1965" s="1"/>
      <c r="LNE1965" s="1"/>
      <c r="LNF1965" s="1"/>
      <c r="LNG1965" s="1"/>
      <c r="LNH1965" s="1"/>
      <c r="LNI1965" s="1"/>
      <c r="LNJ1965" s="1"/>
      <c r="LNK1965" s="1"/>
      <c r="LNL1965" s="1"/>
      <c r="LNM1965" s="1"/>
      <c r="LNN1965" s="1"/>
      <c r="LNO1965" s="1"/>
      <c r="LNP1965" s="1"/>
      <c r="LNQ1965" s="1"/>
      <c r="LNR1965" s="1"/>
      <c r="LNS1965" s="1"/>
      <c r="LNT1965" s="1"/>
      <c r="LNU1965" s="1"/>
      <c r="LNV1965" s="1"/>
      <c r="LNW1965" s="1"/>
      <c r="LNX1965" s="1"/>
      <c r="LNY1965" s="1"/>
      <c r="LNZ1965" s="1"/>
      <c r="LOA1965" s="1"/>
      <c r="LOB1965" s="1"/>
      <c r="LOC1965" s="1"/>
      <c r="LOD1965" s="1"/>
      <c r="LOE1965" s="1"/>
      <c r="LOF1965" s="1"/>
      <c r="LOG1965" s="1"/>
      <c r="LOH1965" s="1"/>
      <c r="LOI1965" s="1"/>
      <c r="LOJ1965" s="1"/>
      <c r="LOK1965" s="1"/>
      <c r="LOL1965" s="1"/>
      <c r="LOM1965" s="1"/>
      <c r="LON1965" s="1"/>
      <c r="LOO1965" s="1"/>
      <c r="LOP1965" s="1"/>
      <c r="LOQ1965" s="1"/>
      <c r="LOR1965" s="1"/>
      <c r="LOS1965" s="1"/>
      <c r="LOT1965" s="1"/>
      <c r="LOU1965" s="1"/>
      <c r="LOV1965" s="1"/>
      <c r="LOW1965" s="1"/>
      <c r="LOX1965" s="1"/>
      <c r="LOY1965" s="1"/>
      <c r="LOZ1965" s="1"/>
      <c r="LPA1965" s="1"/>
      <c r="LPB1965" s="1"/>
      <c r="LPC1965" s="1"/>
      <c r="LPD1965" s="1"/>
      <c r="LPE1965" s="1"/>
      <c r="LPF1965" s="1"/>
      <c r="LPG1965" s="1"/>
      <c r="LPH1965" s="1"/>
      <c r="LPI1965" s="1"/>
      <c r="LPJ1965" s="1"/>
      <c r="LPK1965" s="1"/>
      <c r="LPL1965" s="1"/>
      <c r="LPM1965" s="1"/>
      <c r="LPN1965" s="1"/>
      <c r="LPO1965" s="1"/>
      <c r="LPP1965" s="1"/>
      <c r="LPQ1965" s="1"/>
      <c r="LPR1965" s="1"/>
      <c r="LPS1965" s="1"/>
      <c r="LPT1965" s="1"/>
      <c r="LPU1965" s="1"/>
      <c r="LPV1965" s="1"/>
      <c r="LPW1965" s="1"/>
      <c r="LPX1965" s="1"/>
      <c r="LPY1965" s="1"/>
      <c r="LPZ1965" s="1"/>
      <c r="LQA1965" s="1"/>
      <c r="LQB1965" s="1"/>
      <c r="LQC1965" s="1"/>
      <c r="LQD1965" s="1"/>
      <c r="LQE1965" s="1"/>
      <c r="LQF1965" s="1"/>
      <c r="LQG1965" s="1"/>
      <c r="LQH1965" s="1"/>
      <c r="LQI1965" s="1"/>
      <c r="LQJ1965" s="1"/>
      <c r="LQK1965" s="1"/>
      <c r="LQL1965" s="1"/>
      <c r="LQM1965" s="1"/>
      <c r="LQN1965" s="1"/>
      <c r="LQO1965" s="1"/>
      <c r="LQP1965" s="1"/>
      <c r="LQQ1965" s="1"/>
      <c r="LQR1965" s="1"/>
      <c r="LQS1965" s="1"/>
      <c r="LQT1965" s="1"/>
      <c r="LQU1965" s="1"/>
      <c r="LQV1965" s="1"/>
      <c r="LQW1965" s="1"/>
      <c r="LQX1965" s="1"/>
      <c r="LQY1965" s="1"/>
      <c r="LQZ1965" s="1"/>
      <c r="LRA1965" s="1"/>
      <c r="LRB1965" s="1"/>
      <c r="LRC1965" s="1"/>
      <c r="LRD1965" s="1"/>
      <c r="LRE1965" s="1"/>
      <c r="LRF1965" s="1"/>
      <c r="LRG1965" s="1"/>
      <c r="LRH1965" s="1"/>
      <c r="LRI1965" s="1"/>
      <c r="LRJ1965" s="1"/>
      <c r="LRK1965" s="1"/>
      <c r="LRL1965" s="1"/>
      <c r="LRM1965" s="1"/>
      <c r="LRN1965" s="1"/>
      <c r="LRO1965" s="1"/>
      <c r="LRP1965" s="1"/>
      <c r="LRQ1965" s="1"/>
      <c r="LRR1965" s="1"/>
      <c r="LRS1965" s="1"/>
      <c r="LRT1965" s="1"/>
      <c r="LRU1965" s="1"/>
      <c r="LRV1965" s="1"/>
      <c r="LRW1965" s="1"/>
      <c r="LRX1965" s="1"/>
      <c r="LRY1965" s="1"/>
      <c r="LRZ1965" s="1"/>
      <c r="LSA1965" s="1"/>
      <c r="LSB1965" s="1"/>
      <c r="LSC1965" s="1"/>
      <c r="LSD1965" s="1"/>
      <c r="LSE1965" s="1"/>
      <c r="LSF1965" s="1"/>
      <c r="LSG1965" s="1"/>
      <c r="LSH1965" s="1"/>
      <c r="LSI1965" s="1"/>
      <c r="LSJ1965" s="1"/>
      <c r="LSK1965" s="1"/>
      <c r="LSL1965" s="1"/>
      <c r="LSM1965" s="1"/>
      <c r="LSN1965" s="1"/>
      <c r="LSO1965" s="1"/>
      <c r="LSP1965" s="1"/>
      <c r="LSQ1965" s="1"/>
      <c r="LSR1965" s="1"/>
      <c r="LSS1965" s="1"/>
      <c r="LST1965" s="1"/>
      <c r="LSU1965" s="1"/>
      <c r="LSV1965" s="1"/>
      <c r="LSW1965" s="1"/>
      <c r="LSX1965" s="1"/>
      <c r="LSY1965" s="1"/>
      <c r="LSZ1965" s="1"/>
      <c r="LTA1965" s="1"/>
      <c r="LTB1965" s="1"/>
      <c r="LTC1965" s="1"/>
      <c r="LTD1965" s="1"/>
      <c r="LTE1965" s="1"/>
      <c r="LTF1965" s="1"/>
      <c r="LTG1965" s="1"/>
      <c r="LTH1965" s="1"/>
      <c r="LTI1965" s="1"/>
      <c r="LTJ1965" s="1"/>
      <c r="LTK1965" s="1"/>
      <c r="LTL1965" s="1"/>
      <c r="LTM1965" s="1"/>
      <c r="LTN1965" s="1"/>
      <c r="LTO1965" s="1"/>
      <c r="LTP1965" s="1"/>
      <c r="LTQ1965" s="1"/>
      <c r="LTR1965" s="1"/>
      <c r="LTS1965" s="1"/>
      <c r="LTT1965" s="1"/>
      <c r="LTU1965" s="1"/>
      <c r="LTV1965" s="1"/>
      <c r="LTW1965" s="1"/>
      <c r="LTX1965" s="1"/>
      <c r="LTY1965" s="1"/>
      <c r="LTZ1965" s="1"/>
      <c r="LUA1965" s="1"/>
      <c r="LUB1965" s="1"/>
      <c r="LUC1965" s="1"/>
      <c r="LUD1965" s="1"/>
      <c r="LUE1965" s="1"/>
      <c r="LUF1965" s="1"/>
      <c r="LUG1965" s="1"/>
      <c r="LUH1965" s="1"/>
      <c r="LUI1965" s="1"/>
      <c r="LUJ1965" s="1"/>
      <c r="LUK1965" s="1"/>
      <c r="LUL1965" s="1"/>
      <c r="LUM1965" s="1"/>
      <c r="LUN1965" s="1"/>
      <c r="LUO1965" s="1"/>
      <c r="LUP1965" s="1"/>
      <c r="LUQ1965" s="1"/>
      <c r="LUR1965" s="1"/>
      <c r="LUS1965" s="1"/>
      <c r="LUT1965" s="1"/>
      <c r="LUU1965" s="1"/>
      <c r="LUV1965" s="1"/>
      <c r="LUW1965" s="1"/>
      <c r="LUX1965" s="1"/>
      <c r="LUY1965" s="1"/>
      <c r="LUZ1965" s="1"/>
      <c r="LVA1965" s="1"/>
      <c r="LVB1965" s="1"/>
      <c r="LVC1965" s="1"/>
      <c r="LVD1965" s="1"/>
      <c r="LVE1965" s="1"/>
      <c r="LVF1965" s="1"/>
      <c r="LVG1965" s="1"/>
      <c r="LVH1965" s="1"/>
      <c r="LVI1965" s="1"/>
      <c r="LVJ1965" s="1"/>
      <c r="LVK1965" s="1"/>
      <c r="LVL1965" s="1"/>
      <c r="LVM1965" s="1"/>
      <c r="LVN1965" s="1"/>
      <c r="LVO1965" s="1"/>
      <c r="LVP1965" s="1"/>
      <c r="LVQ1965" s="1"/>
      <c r="LVR1965" s="1"/>
      <c r="LVS1965" s="1"/>
      <c r="LVT1965" s="1"/>
      <c r="LVU1965" s="1"/>
      <c r="LVV1965" s="1"/>
      <c r="LVW1965" s="1"/>
      <c r="LVX1965" s="1"/>
      <c r="LVY1965" s="1"/>
      <c r="LVZ1965" s="1"/>
      <c r="LWA1965" s="1"/>
      <c r="LWB1965" s="1"/>
      <c r="LWC1965" s="1"/>
      <c r="LWD1965" s="1"/>
      <c r="LWE1965" s="1"/>
      <c r="LWF1965" s="1"/>
      <c r="LWG1965" s="1"/>
      <c r="LWH1965" s="1"/>
      <c r="LWI1965" s="1"/>
      <c r="LWJ1965" s="1"/>
      <c r="LWK1965" s="1"/>
      <c r="LWL1965" s="1"/>
      <c r="LWM1965" s="1"/>
      <c r="LWN1965" s="1"/>
      <c r="LWO1965" s="1"/>
      <c r="LWP1965" s="1"/>
      <c r="LWQ1965" s="1"/>
      <c r="LWR1965" s="1"/>
      <c r="LWS1965" s="1"/>
      <c r="LWT1965" s="1"/>
      <c r="LWU1965" s="1"/>
      <c r="LWV1965" s="1"/>
      <c r="LWW1965" s="1"/>
      <c r="LWX1965" s="1"/>
      <c r="LWY1965" s="1"/>
      <c r="LWZ1965" s="1"/>
      <c r="LXA1965" s="1"/>
      <c r="LXB1965" s="1"/>
      <c r="LXC1965" s="1"/>
      <c r="LXD1965" s="1"/>
      <c r="LXE1965" s="1"/>
      <c r="LXF1965" s="1"/>
      <c r="LXG1965" s="1"/>
      <c r="LXH1965" s="1"/>
      <c r="LXI1965" s="1"/>
      <c r="LXJ1965" s="1"/>
      <c r="LXK1965" s="1"/>
      <c r="LXL1965" s="1"/>
      <c r="LXM1965" s="1"/>
      <c r="LXN1965" s="1"/>
      <c r="LXO1965" s="1"/>
      <c r="LXP1965" s="1"/>
      <c r="LXQ1965" s="1"/>
      <c r="LXR1965" s="1"/>
      <c r="LXS1965" s="1"/>
      <c r="LXT1965" s="1"/>
      <c r="LXU1965" s="1"/>
      <c r="LXV1965" s="1"/>
      <c r="LXW1965" s="1"/>
      <c r="LXX1965" s="1"/>
      <c r="LXY1965" s="1"/>
      <c r="LXZ1965" s="1"/>
      <c r="LYA1965" s="1"/>
      <c r="LYB1965" s="1"/>
      <c r="LYC1965" s="1"/>
      <c r="LYD1965" s="1"/>
      <c r="LYE1965" s="1"/>
      <c r="LYF1965" s="1"/>
      <c r="LYG1965" s="1"/>
      <c r="LYH1965" s="1"/>
      <c r="LYI1965" s="1"/>
      <c r="LYJ1965" s="1"/>
      <c r="LYK1965" s="1"/>
      <c r="LYL1965" s="1"/>
      <c r="LYM1965" s="1"/>
      <c r="LYN1965" s="1"/>
      <c r="LYO1965" s="1"/>
      <c r="LYP1965" s="1"/>
      <c r="LYQ1965" s="1"/>
      <c r="LYR1965" s="1"/>
      <c r="LYS1965" s="1"/>
      <c r="LYT1965" s="1"/>
      <c r="LYU1965" s="1"/>
      <c r="LYV1965" s="1"/>
      <c r="LYW1965" s="1"/>
      <c r="LYX1965" s="1"/>
      <c r="LYY1965" s="1"/>
      <c r="LYZ1965" s="1"/>
      <c r="LZA1965" s="1"/>
      <c r="LZB1965" s="1"/>
      <c r="LZC1965" s="1"/>
      <c r="LZD1965" s="1"/>
      <c r="LZE1965" s="1"/>
      <c r="LZF1965" s="1"/>
      <c r="LZG1965" s="1"/>
      <c r="LZH1965" s="1"/>
      <c r="LZI1965" s="1"/>
      <c r="LZJ1965" s="1"/>
      <c r="LZK1965" s="1"/>
      <c r="LZL1965" s="1"/>
      <c r="LZM1965" s="1"/>
      <c r="LZN1965" s="1"/>
      <c r="LZO1965" s="1"/>
      <c r="LZP1965" s="1"/>
      <c r="LZQ1965" s="1"/>
      <c r="LZR1965" s="1"/>
      <c r="LZS1965" s="1"/>
      <c r="LZT1965" s="1"/>
      <c r="LZU1965" s="1"/>
      <c r="LZV1965" s="1"/>
      <c r="LZW1965" s="1"/>
      <c r="LZX1965" s="1"/>
      <c r="LZY1965" s="1"/>
      <c r="LZZ1965" s="1"/>
      <c r="MAA1965" s="1"/>
      <c r="MAB1965" s="1"/>
      <c r="MAC1965" s="1"/>
      <c r="MAD1965" s="1"/>
      <c r="MAE1965" s="1"/>
      <c r="MAF1965" s="1"/>
      <c r="MAG1965" s="1"/>
      <c r="MAH1965" s="1"/>
      <c r="MAI1965" s="1"/>
      <c r="MAJ1965" s="1"/>
      <c r="MAK1965" s="1"/>
      <c r="MAL1965" s="1"/>
      <c r="MAM1965" s="1"/>
      <c r="MAN1965" s="1"/>
      <c r="MAO1965" s="1"/>
      <c r="MAP1965" s="1"/>
      <c r="MAQ1965" s="1"/>
      <c r="MAR1965" s="1"/>
      <c r="MAS1965" s="1"/>
      <c r="MAT1965" s="1"/>
      <c r="MAU1965" s="1"/>
      <c r="MAV1965" s="1"/>
      <c r="MAW1965" s="1"/>
      <c r="MAX1965" s="1"/>
      <c r="MAY1965" s="1"/>
      <c r="MAZ1965" s="1"/>
      <c r="MBA1965" s="1"/>
      <c r="MBB1965" s="1"/>
      <c r="MBC1965" s="1"/>
      <c r="MBD1965" s="1"/>
      <c r="MBE1965" s="1"/>
      <c r="MBF1965" s="1"/>
      <c r="MBG1965" s="1"/>
      <c r="MBH1965" s="1"/>
      <c r="MBI1965" s="1"/>
      <c r="MBJ1965" s="1"/>
      <c r="MBK1965" s="1"/>
      <c r="MBL1965" s="1"/>
      <c r="MBM1965" s="1"/>
      <c r="MBN1965" s="1"/>
      <c r="MBO1965" s="1"/>
      <c r="MBP1965" s="1"/>
      <c r="MBQ1965" s="1"/>
      <c r="MBR1965" s="1"/>
      <c r="MBS1965" s="1"/>
      <c r="MBT1965" s="1"/>
      <c r="MBU1965" s="1"/>
      <c r="MBV1965" s="1"/>
      <c r="MBW1965" s="1"/>
      <c r="MBX1965" s="1"/>
      <c r="MBY1965" s="1"/>
      <c r="MBZ1965" s="1"/>
      <c r="MCA1965" s="1"/>
      <c r="MCB1965" s="1"/>
      <c r="MCC1965" s="1"/>
      <c r="MCD1965" s="1"/>
      <c r="MCE1965" s="1"/>
      <c r="MCF1965" s="1"/>
      <c r="MCG1965" s="1"/>
      <c r="MCH1965" s="1"/>
      <c r="MCI1965" s="1"/>
      <c r="MCJ1965" s="1"/>
      <c r="MCK1965" s="1"/>
      <c r="MCL1965" s="1"/>
      <c r="MCM1965" s="1"/>
      <c r="MCN1965" s="1"/>
      <c r="MCO1965" s="1"/>
      <c r="MCP1965" s="1"/>
      <c r="MCQ1965" s="1"/>
      <c r="MCR1965" s="1"/>
      <c r="MCS1965" s="1"/>
      <c r="MCT1965" s="1"/>
      <c r="MCU1965" s="1"/>
      <c r="MCV1965" s="1"/>
      <c r="MCW1965" s="1"/>
      <c r="MCX1965" s="1"/>
      <c r="MCY1965" s="1"/>
      <c r="MCZ1965" s="1"/>
      <c r="MDA1965" s="1"/>
      <c r="MDB1965" s="1"/>
      <c r="MDC1965" s="1"/>
      <c r="MDD1965" s="1"/>
      <c r="MDE1965" s="1"/>
      <c r="MDF1965" s="1"/>
      <c r="MDG1965" s="1"/>
      <c r="MDH1965" s="1"/>
      <c r="MDI1965" s="1"/>
      <c r="MDJ1965" s="1"/>
      <c r="MDK1965" s="1"/>
      <c r="MDL1965" s="1"/>
      <c r="MDM1965" s="1"/>
      <c r="MDN1965" s="1"/>
      <c r="MDO1965" s="1"/>
      <c r="MDP1965" s="1"/>
      <c r="MDQ1965" s="1"/>
      <c r="MDR1965" s="1"/>
      <c r="MDS1965" s="1"/>
      <c r="MDT1965" s="1"/>
      <c r="MDU1965" s="1"/>
      <c r="MDV1965" s="1"/>
      <c r="MDW1965" s="1"/>
      <c r="MDX1965" s="1"/>
      <c r="MDY1965" s="1"/>
      <c r="MDZ1965" s="1"/>
      <c r="MEA1965" s="1"/>
      <c r="MEB1965" s="1"/>
      <c r="MEC1965" s="1"/>
      <c r="MED1965" s="1"/>
      <c r="MEE1965" s="1"/>
      <c r="MEF1965" s="1"/>
      <c r="MEG1965" s="1"/>
      <c r="MEH1965" s="1"/>
      <c r="MEI1965" s="1"/>
      <c r="MEJ1965" s="1"/>
      <c r="MEK1965" s="1"/>
      <c r="MEL1965" s="1"/>
      <c r="MEM1965" s="1"/>
      <c r="MEN1965" s="1"/>
      <c r="MEO1965" s="1"/>
      <c r="MEP1965" s="1"/>
      <c r="MEQ1965" s="1"/>
      <c r="MER1965" s="1"/>
      <c r="MES1965" s="1"/>
      <c r="MET1965" s="1"/>
      <c r="MEU1965" s="1"/>
      <c r="MEV1965" s="1"/>
      <c r="MEW1965" s="1"/>
      <c r="MEX1965" s="1"/>
      <c r="MEY1965" s="1"/>
      <c r="MEZ1965" s="1"/>
      <c r="MFA1965" s="1"/>
      <c r="MFB1965" s="1"/>
      <c r="MFC1965" s="1"/>
      <c r="MFD1965" s="1"/>
      <c r="MFE1965" s="1"/>
      <c r="MFF1965" s="1"/>
      <c r="MFG1965" s="1"/>
      <c r="MFH1965" s="1"/>
      <c r="MFI1965" s="1"/>
      <c r="MFJ1965" s="1"/>
      <c r="MFK1965" s="1"/>
      <c r="MFL1965" s="1"/>
      <c r="MFM1965" s="1"/>
      <c r="MFN1965" s="1"/>
      <c r="MFO1965" s="1"/>
      <c r="MFP1965" s="1"/>
      <c r="MFQ1965" s="1"/>
      <c r="MFR1965" s="1"/>
      <c r="MFS1965" s="1"/>
      <c r="MFT1965" s="1"/>
      <c r="MFU1965" s="1"/>
      <c r="MFV1965" s="1"/>
      <c r="MFW1965" s="1"/>
      <c r="MFX1965" s="1"/>
      <c r="MFY1965" s="1"/>
      <c r="MFZ1965" s="1"/>
      <c r="MGA1965" s="1"/>
      <c r="MGB1965" s="1"/>
      <c r="MGC1965" s="1"/>
      <c r="MGD1965" s="1"/>
      <c r="MGE1965" s="1"/>
      <c r="MGF1965" s="1"/>
      <c r="MGG1965" s="1"/>
      <c r="MGH1965" s="1"/>
      <c r="MGI1965" s="1"/>
      <c r="MGJ1965" s="1"/>
      <c r="MGK1965" s="1"/>
      <c r="MGL1965" s="1"/>
      <c r="MGM1965" s="1"/>
      <c r="MGN1965" s="1"/>
      <c r="MGO1965" s="1"/>
      <c r="MGP1965" s="1"/>
      <c r="MGQ1965" s="1"/>
      <c r="MGR1965" s="1"/>
      <c r="MGS1965" s="1"/>
      <c r="MGT1965" s="1"/>
      <c r="MGU1965" s="1"/>
      <c r="MGV1965" s="1"/>
      <c r="MGW1965" s="1"/>
      <c r="MGX1965" s="1"/>
      <c r="MGY1965" s="1"/>
      <c r="MGZ1965" s="1"/>
      <c r="MHA1965" s="1"/>
      <c r="MHB1965" s="1"/>
      <c r="MHC1965" s="1"/>
      <c r="MHD1965" s="1"/>
      <c r="MHE1965" s="1"/>
      <c r="MHF1965" s="1"/>
      <c r="MHG1965" s="1"/>
      <c r="MHH1965" s="1"/>
      <c r="MHI1965" s="1"/>
      <c r="MHJ1965" s="1"/>
      <c r="MHK1965" s="1"/>
      <c r="MHL1965" s="1"/>
      <c r="MHM1965" s="1"/>
      <c r="MHN1965" s="1"/>
      <c r="MHO1965" s="1"/>
      <c r="MHP1965" s="1"/>
      <c r="MHQ1965" s="1"/>
      <c r="MHR1965" s="1"/>
      <c r="MHS1965" s="1"/>
      <c r="MHT1965" s="1"/>
      <c r="MHU1965" s="1"/>
      <c r="MHV1965" s="1"/>
      <c r="MHW1965" s="1"/>
      <c r="MHX1965" s="1"/>
      <c r="MHY1965" s="1"/>
      <c r="MHZ1965" s="1"/>
      <c r="MIA1965" s="1"/>
      <c r="MIB1965" s="1"/>
      <c r="MIC1965" s="1"/>
      <c r="MID1965" s="1"/>
      <c r="MIE1965" s="1"/>
      <c r="MIF1965" s="1"/>
      <c r="MIG1965" s="1"/>
      <c r="MIH1965" s="1"/>
      <c r="MII1965" s="1"/>
      <c r="MIJ1965" s="1"/>
      <c r="MIK1965" s="1"/>
      <c r="MIL1965" s="1"/>
      <c r="MIM1965" s="1"/>
      <c r="MIN1965" s="1"/>
      <c r="MIO1965" s="1"/>
      <c r="MIP1965" s="1"/>
      <c r="MIQ1965" s="1"/>
      <c r="MIR1965" s="1"/>
      <c r="MIS1965" s="1"/>
      <c r="MIT1965" s="1"/>
      <c r="MIU1965" s="1"/>
      <c r="MIV1965" s="1"/>
      <c r="MIW1965" s="1"/>
      <c r="MIX1965" s="1"/>
      <c r="MIY1965" s="1"/>
      <c r="MIZ1965" s="1"/>
      <c r="MJA1965" s="1"/>
      <c r="MJB1965" s="1"/>
      <c r="MJC1965" s="1"/>
      <c r="MJD1965" s="1"/>
      <c r="MJE1965" s="1"/>
      <c r="MJF1965" s="1"/>
      <c r="MJG1965" s="1"/>
      <c r="MJH1965" s="1"/>
      <c r="MJI1965" s="1"/>
      <c r="MJJ1965" s="1"/>
      <c r="MJK1965" s="1"/>
      <c r="MJL1965" s="1"/>
      <c r="MJM1965" s="1"/>
      <c r="MJN1965" s="1"/>
      <c r="MJO1965" s="1"/>
      <c r="MJP1965" s="1"/>
      <c r="MJQ1965" s="1"/>
      <c r="MJR1965" s="1"/>
      <c r="MJS1965" s="1"/>
      <c r="MJT1965" s="1"/>
      <c r="MJU1965" s="1"/>
      <c r="MJV1965" s="1"/>
      <c r="MJW1965" s="1"/>
      <c r="MJX1965" s="1"/>
      <c r="MJY1965" s="1"/>
      <c r="MJZ1965" s="1"/>
      <c r="MKA1965" s="1"/>
      <c r="MKB1965" s="1"/>
      <c r="MKC1965" s="1"/>
      <c r="MKD1965" s="1"/>
      <c r="MKE1965" s="1"/>
      <c r="MKF1965" s="1"/>
      <c r="MKG1965" s="1"/>
      <c r="MKH1965" s="1"/>
      <c r="MKI1965" s="1"/>
      <c r="MKJ1965" s="1"/>
      <c r="MKK1965" s="1"/>
      <c r="MKL1965" s="1"/>
      <c r="MKM1965" s="1"/>
      <c r="MKN1965" s="1"/>
      <c r="MKO1965" s="1"/>
      <c r="MKP1965" s="1"/>
      <c r="MKQ1965" s="1"/>
      <c r="MKR1965" s="1"/>
      <c r="MKS1965" s="1"/>
      <c r="MKT1965" s="1"/>
      <c r="MKU1965" s="1"/>
      <c r="MKV1965" s="1"/>
      <c r="MKW1965" s="1"/>
      <c r="MKX1965" s="1"/>
      <c r="MKY1965" s="1"/>
      <c r="MKZ1965" s="1"/>
      <c r="MLA1965" s="1"/>
      <c r="MLB1965" s="1"/>
      <c r="MLC1965" s="1"/>
      <c r="MLD1965" s="1"/>
      <c r="MLE1965" s="1"/>
      <c r="MLF1965" s="1"/>
      <c r="MLG1965" s="1"/>
      <c r="MLH1965" s="1"/>
      <c r="MLI1965" s="1"/>
      <c r="MLJ1965" s="1"/>
      <c r="MLK1965" s="1"/>
      <c r="MLL1965" s="1"/>
      <c r="MLM1965" s="1"/>
      <c r="MLN1965" s="1"/>
      <c r="MLO1965" s="1"/>
      <c r="MLP1965" s="1"/>
      <c r="MLQ1965" s="1"/>
      <c r="MLR1965" s="1"/>
      <c r="MLS1965" s="1"/>
      <c r="MLT1965" s="1"/>
      <c r="MLU1965" s="1"/>
      <c r="MLV1965" s="1"/>
      <c r="MLW1965" s="1"/>
      <c r="MLX1965" s="1"/>
      <c r="MLY1965" s="1"/>
      <c r="MLZ1965" s="1"/>
      <c r="MMA1965" s="1"/>
      <c r="MMB1965" s="1"/>
      <c r="MMC1965" s="1"/>
      <c r="MMD1965" s="1"/>
      <c r="MME1965" s="1"/>
      <c r="MMF1965" s="1"/>
      <c r="MMG1965" s="1"/>
      <c r="MMH1965" s="1"/>
      <c r="MMI1965" s="1"/>
      <c r="MMJ1965" s="1"/>
      <c r="MMK1965" s="1"/>
      <c r="MML1965" s="1"/>
      <c r="MMM1965" s="1"/>
      <c r="MMN1965" s="1"/>
      <c r="MMO1965" s="1"/>
      <c r="MMP1965" s="1"/>
      <c r="MMQ1965" s="1"/>
      <c r="MMR1965" s="1"/>
      <c r="MMS1965" s="1"/>
      <c r="MMT1965" s="1"/>
      <c r="MMU1965" s="1"/>
      <c r="MMV1965" s="1"/>
      <c r="MMW1965" s="1"/>
      <c r="MMX1965" s="1"/>
      <c r="MMY1965" s="1"/>
      <c r="MMZ1965" s="1"/>
      <c r="MNA1965" s="1"/>
      <c r="MNB1965" s="1"/>
      <c r="MNC1965" s="1"/>
      <c r="MND1965" s="1"/>
      <c r="MNE1965" s="1"/>
      <c r="MNF1965" s="1"/>
      <c r="MNG1965" s="1"/>
      <c r="MNH1965" s="1"/>
      <c r="MNI1965" s="1"/>
      <c r="MNJ1965" s="1"/>
      <c r="MNK1965" s="1"/>
      <c r="MNL1965" s="1"/>
      <c r="MNM1965" s="1"/>
      <c r="MNN1965" s="1"/>
      <c r="MNO1965" s="1"/>
      <c r="MNP1965" s="1"/>
      <c r="MNQ1965" s="1"/>
      <c r="MNR1965" s="1"/>
      <c r="MNS1965" s="1"/>
      <c r="MNT1965" s="1"/>
      <c r="MNU1965" s="1"/>
      <c r="MNV1965" s="1"/>
      <c r="MNW1965" s="1"/>
      <c r="MNX1965" s="1"/>
      <c r="MNY1965" s="1"/>
      <c r="MNZ1965" s="1"/>
      <c r="MOA1965" s="1"/>
      <c r="MOB1965" s="1"/>
      <c r="MOC1965" s="1"/>
      <c r="MOD1965" s="1"/>
      <c r="MOE1965" s="1"/>
      <c r="MOF1965" s="1"/>
      <c r="MOG1965" s="1"/>
      <c r="MOH1965" s="1"/>
      <c r="MOI1965" s="1"/>
      <c r="MOJ1965" s="1"/>
      <c r="MOK1965" s="1"/>
      <c r="MOL1965" s="1"/>
      <c r="MOM1965" s="1"/>
      <c r="MON1965" s="1"/>
      <c r="MOO1965" s="1"/>
      <c r="MOP1965" s="1"/>
      <c r="MOQ1965" s="1"/>
      <c r="MOR1965" s="1"/>
      <c r="MOS1965" s="1"/>
      <c r="MOT1965" s="1"/>
      <c r="MOU1965" s="1"/>
      <c r="MOV1965" s="1"/>
      <c r="MOW1965" s="1"/>
      <c r="MOX1965" s="1"/>
      <c r="MOY1965" s="1"/>
      <c r="MOZ1965" s="1"/>
      <c r="MPA1965" s="1"/>
      <c r="MPB1965" s="1"/>
      <c r="MPC1965" s="1"/>
      <c r="MPD1965" s="1"/>
      <c r="MPE1965" s="1"/>
      <c r="MPF1965" s="1"/>
      <c r="MPG1965" s="1"/>
      <c r="MPH1965" s="1"/>
      <c r="MPI1965" s="1"/>
      <c r="MPJ1965" s="1"/>
      <c r="MPK1965" s="1"/>
      <c r="MPL1965" s="1"/>
      <c r="MPM1965" s="1"/>
      <c r="MPN1965" s="1"/>
      <c r="MPO1965" s="1"/>
      <c r="MPP1965" s="1"/>
      <c r="MPQ1965" s="1"/>
      <c r="MPR1965" s="1"/>
      <c r="MPS1965" s="1"/>
      <c r="MPT1965" s="1"/>
      <c r="MPU1965" s="1"/>
      <c r="MPV1965" s="1"/>
      <c r="MPW1965" s="1"/>
      <c r="MPX1965" s="1"/>
      <c r="MPY1965" s="1"/>
      <c r="MPZ1965" s="1"/>
      <c r="MQA1965" s="1"/>
      <c r="MQB1965" s="1"/>
      <c r="MQC1965" s="1"/>
      <c r="MQD1965" s="1"/>
      <c r="MQE1965" s="1"/>
      <c r="MQF1965" s="1"/>
      <c r="MQG1965" s="1"/>
      <c r="MQH1965" s="1"/>
      <c r="MQI1965" s="1"/>
      <c r="MQJ1965" s="1"/>
      <c r="MQK1965" s="1"/>
      <c r="MQL1965" s="1"/>
      <c r="MQM1965" s="1"/>
      <c r="MQN1965" s="1"/>
      <c r="MQO1965" s="1"/>
      <c r="MQP1965" s="1"/>
      <c r="MQQ1965" s="1"/>
      <c r="MQR1965" s="1"/>
      <c r="MQS1965" s="1"/>
      <c r="MQT1965" s="1"/>
      <c r="MQU1965" s="1"/>
      <c r="MQV1965" s="1"/>
      <c r="MQW1965" s="1"/>
      <c r="MQX1965" s="1"/>
      <c r="MQY1965" s="1"/>
      <c r="MQZ1965" s="1"/>
      <c r="MRA1965" s="1"/>
      <c r="MRB1965" s="1"/>
      <c r="MRC1965" s="1"/>
      <c r="MRD1965" s="1"/>
      <c r="MRE1965" s="1"/>
      <c r="MRF1965" s="1"/>
      <c r="MRG1965" s="1"/>
      <c r="MRH1965" s="1"/>
      <c r="MRI1965" s="1"/>
      <c r="MRJ1965" s="1"/>
      <c r="MRK1965" s="1"/>
      <c r="MRL1965" s="1"/>
      <c r="MRM1965" s="1"/>
      <c r="MRN1965" s="1"/>
      <c r="MRO1965" s="1"/>
      <c r="MRP1965" s="1"/>
      <c r="MRQ1965" s="1"/>
      <c r="MRR1965" s="1"/>
      <c r="MRS1965" s="1"/>
      <c r="MRT1965" s="1"/>
      <c r="MRU1965" s="1"/>
      <c r="MRV1965" s="1"/>
      <c r="MRW1965" s="1"/>
      <c r="MRX1965" s="1"/>
      <c r="MRY1965" s="1"/>
      <c r="MRZ1965" s="1"/>
      <c r="MSA1965" s="1"/>
      <c r="MSB1965" s="1"/>
      <c r="MSC1965" s="1"/>
      <c r="MSD1965" s="1"/>
      <c r="MSE1965" s="1"/>
      <c r="MSF1965" s="1"/>
      <c r="MSG1965" s="1"/>
      <c r="MSH1965" s="1"/>
      <c r="MSI1965" s="1"/>
      <c r="MSJ1965" s="1"/>
      <c r="MSK1965" s="1"/>
      <c r="MSL1965" s="1"/>
      <c r="MSM1965" s="1"/>
      <c r="MSN1965" s="1"/>
      <c r="MSO1965" s="1"/>
      <c r="MSP1965" s="1"/>
      <c r="MSQ1965" s="1"/>
      <c r="MSR1965" s="1"/>
      <c r="MSS1965" s="1"/>
      <c r="MST1965" s="1"/>
      <c r="MSU1965" s="1"/>
      <c r="MSV1965" s="1"/>
      <c r="MSW1965" s="1"/>
      <c r="MSX1965" s="1"/>
      <c r="MSY1965" s="1"/>
      <c r="MSZ1965" s="1"/>
      <c r="MTA1965" s="1"/>
      <c r="MTB1965" s="1"/>
      <c r="MTC1965" s="1"/>
      <c r="MTD1965" s="1"/>
      <c r="MTE1965" s="1"/>
      <c r="MTF1965" s="1"/>
      <c r="MTG1965" s="1"/>
      <c r="MTH1965" s="1"/>
      <c r="MTI1965" s="1"/>
      <c r="MTJ1965" s="1"/>
      <c r="MTK1965" s="1"/>
      <c r="MTL1965" s="1"/>
      <c r="MTM1965" s="1"/>
      <c r="MTN1965" s="1"/>
      <c r="MTO1965" s="1"/>
      <c r="MTP1965" s="1"/>
      <c r="MTQ1965" s="1"/>
      <c r="MTR1965" s="1"/>
      <c r="MTS1965" s="1"/>
      <c r="MTT1965" s="1"/>
      <c r="MTU1965" s="1"/>
      <c r="MTV1965" s="1"/>
      <c r="MTW1965" s="1"/>
      <c r="MTX1965" s="1"/>
      <c r="MTY1965" s="1"/>
      <c r="MTZ1965" s="1"/>
      <c r="MUA1965" s="1"/>
      <c r="MUB1965" s="1"/>
      <c r="MUC1965" s="1"/>
      <c r="MUD1965" s="1"/>
      <c r="MUE1965" s="1"/>
      <c r="MUF1965" s="1"/>
      <c r="MUG1965" s="1"/>
      <c r="MUH1965" s="1"/>
      <c r="MUI1965" s="1"/>
      <c r="MUJ1965" s="1"/>
      <c r="MUK1965" s="1"/>
      <c r="MUL1965" s="1"/>
      <c r="MUM1965" s="1"/>
      <c r="MUN1965" s="1"/>
      <c r="MUO1965" s="1"/>
      <c r="MUP1965" s="1"/>
      <c r="MUQ1965" s="1"/>
      <c r="MUR1965" s="1"/>
      <c r="MUS1965" s="1"/>
      <c r="MUT1965" s="1"/>
      <c r="MUU1965" s="1"/>
      <c r="MUV1965" s="1"/>
      <c r="MUW1965" s="1"/>
      <c r="MUX1965" s="1"/>
      <c r="MUY1965" s="1"/>
      <c r="MUZ1965" s="1"/>
      <c r="MVA1965" s="1"/>
      <c r="MVB1965" s="1"/>
      <c r="MVC1965" s="1"/>
      <c r="MVD1965" s="1"/>
      <c r="MVE1965" s="1"/>
      <c r="MVF1965" s="1"/>
      <c r="MVG1965" s="1"/>
      <c r="MVH1965" s="1"/>
      <c r="MVI1965" s="1"/>
      <c r="MVJ1965" s="1"/>
      <c r="MVK1965" s="1"/>
      <c r="MVL1965" s="1"/>
      <c r="MVM1965" s="1"/>
      <c r="MVN1965" s="1"/>
      <c r="MVO1965" s="1"/>
      <c r="MVP1965" s="1"/>
      <c r="MVQ1965" s="1"/>
      <c r="MVR1965" s="1"/>
      <c r="MVS1965" s="1"/>
      <c r="MVT1965" s="1"/>
      <c r="MVU1965" s="1"/>
      <c r="MVV1965" s="1"/>
      <c r="MVW1965" s="1"/>
      <c r="MVX1965" s="1"/>
      <c r="MVY1965" s="1"/>
      <c r="MVZ1965" s="1"/>
      <c r="MWA1965" s="1"/>
      <c r="MWB1965" s="1"/>
      <c r="MWC1965" s="1"/>
      <c r="MWD1965" s="1"/>
      <c r="MWE1965" s="1"/>
      <c r="MWF1965" s="1"/>
      <c r="MWG1965" s="1"/>
      <c r="MWH1965" s="1"/>
      <c r="MWI1965" s="1"/>
      <c r="MWJ1965" s="1"/>
      <c r="MWK1965" s="1"/>
      <c r="MWL1965" s="1"/>
      <c r="MWM1965" s="1"/>
      <c r="MWN1965" s="1"/>
      <c r="MWO1965" s="1"/>
      <c r="MWP1965" s="1"/>
      <c r="MWQ1965" s="1"/>
      <c r="MWR1965" s="1"/>
      <c r="MWS1965" s="1"/>
      <c r="MWT1965" s="1"/>
      <c r="MWU1965" s="1"/>
      <c r="MWV1965" s="1"/>
      <c r="MWW1965" s="1"/>
      <c r="MWX1965" s="1"/>
      <c r="MWY1965" s="1"/>
      <c r="MWZ1965" s="1"/>
      <c r="MXA1965" s="1"/>
      <c r="MXB1965" s="1"/>
      <c r="MXC1965" s="1"/>
      <c r="MXD1965" s="1"/>
      <c r="MXE1965" s="1"/>
      <c r="MXF1965" s="1"/>
      <c r="MXG1965" s="1"/>
      <c r="MXH1965" s="1"/>
      <c r="MXI1965" s="1"/>
      <c r="MXJ1965" s="1"/>
      <c r="MXK1965" s="1"/>
      <c r="MXL1965" s="1"/>
      <c r="MXM1965" s="1"/>
      <c r="MXN1965" s="1"/>
      <c r="MXO1965" s="1"/>
      <c r="MXP1965" s="1"/>
      <c r="MXQ1965" s="1"/>
      <c r="MXR1965" s="1"/>
      <c r="MXS1965" s="1"/>
      <c r="MXT1965" s="1"/>
      <c r="MXU1965" s="1"/>
      <c r="MXV1965" s="1"/>
      <c r="MXW1965" s="1"/>
      <c r="MXX1965" s="1"/>
      <c r="MXY1965" s="1"/>
      <c r="MXZ1965" s="1"/>
      <c r="MYA1965" s="1"/>
      <c r="MYB1965" s="1"/>
      <c r="MYC1965" s="1"/>
      <c r="MYD1965" s="1"/>
      <c r="MYE1965" s="1"/>
      <c r="MYF1965" s="1"/>
      <c r="MYG1965" s="1"/>
      <c r="MYH1965" s="1"/>
      <c r="MYI1965" s="1"/>
      <c r="MYJ1965" s="1"/>
      <c r="MYK1965" s="1"/>
      <c r="MYL1965" s="1"/>
      <c r="MYM1965" s="1"/>
      <c r="MYN1965" s="1"/>
      <c r="MYO1965" s="1"/>
      <c r="MYP1965" s="1"/>
      <c r="MYQ1965" s="1"/>
      <c r="MYR1965" s="1"/>
      <c r="MYS1965" s="1"/>
      <c r="MYT1965" s="1"/>
      <c r="MYU1965" s="1"/>
      <c r="MYV1965" s="1"/>
      <c r="MYW1965" s="1"/>
      <c r="MYX1965" s="1"/>
      <c r="MYY1965" s="1"/>
      <c r="MYZ1965" s="1"/>
      <c r="MZA1965" s="1"/>
      <c r="MZB1965" s="1"/>
      <c r="MZC1965" s="1"/>
      <c r="MZD1965" s="1"/>
      <c r="MZE1965" s="1"/>
      <c r="MZF1965" s="1"/>
      <c r="MZG1965" s="1"/>
      <c r="MZH1965" s="1"/>
      <c r="MZI1965" s="1"/>
      <c r="MZJ1965" s="1"/>
      <c r="MZK1965" s="1"/>
      <c r="MZL1965" s="1"/>
      <c r="MZM1965" s="1"/>
      <c r="MZN1965" s="1"/>
      <c r="MZO1965" s="1"/>
      <c r="MZP1965" s="1"/>
      <c r="MZQ1965" s="1"/>
      <c r="MZR1965" s="1"/>
      <c r="MZS1965" s="1"/>
      <c r="MZT1965" s="1"/>
      <c r="MZU1965" s="1"/>
      <c r="MZV1965" s="1"/>
      <c r="MZW1965" s="1"/>
      <c r="MZX1965" s="1"/>
      <c r="MZY1965" s="1"/>
      <c r="MZZ1965" s="1"/>
      <c r="NAA1965" s="1"/>
      <c r="NAB1965" s="1"/>
      <c r="NAC1965" s="1"/>
      <c r="NAD1965" s="1"/>
      <c r="NAE1965" s="1"/>
      <c r="NAF1965" s="1"/>
      <c r="NAG1965" s="1"/>
      <c r="NAH1965" s="1"/>
      <c r="NAI1965" s="1"/>
      <c r="NAJ1965" s="1"/>
      <c r="NAK1965" s="1"/>
      <c r="NAL1965" s="1"/>
      <c r="NAM1965" s="1"/>
      <c r="NAN1965" s="1"/>
      <c r="NAO1965" s="1"/>
      <c r="NAP1965" s="1"/>
      <c r="NAQ1965" s="1"/>
      <c r="NAR1965" s="1"/>
      <c r="NAS1965" s="1"/>
      <c r="NAT1965" s="1"/>
      <c r="NAU1965" s="1"/>
      <c r="NAV1965" s="1"/>
      <c r="NAW1965" s="1"/>
      <c r="NAX1965" s="1"/>
      <c r="NAY1965" s="1"/>
      <c r="NAZ1965" s="1"/>
      <c r="NBA1965" s="1"/>
      <c r="NBB1965" s="1"/>
      <c r="NBC1965" s="1"/>
      <c r="NBD1965" s="1"/>
      <c r="NBE1965" s="1"/>
      <c r="NBF1965" s="1"/>
      <c r="NBG1965" s="1"/>
      <c r="NBH1965" s="1"/>
      <c r="NBI1965" s="1"/>
      <c r="NBJ1965" s="1"/>
      <c r="NBK1965" s="1"/>
      <c r="NBL1965" s="1"/>
      <c r="NBM1965" s="1"/>
      <c r="NBN1965" s="1"/>
      <c r="NBO1965" s="1"/>
      <c r="NBP1965" s="1"/>
      <c r="NBQ1965" s="1"/>
      <c r="NBR1965" s="1"/>
      <c r="NBS1965" s="1"/>
      <c r="NBT1965" s="1"/>
      <c r="NBU1965" s="1"/>
      <c r="NBV1965" s="1"/>
      <c r="NBW1965" s="1"/>
      <c r="NBX1965" s="1"/>
      <c r="NBY1965" s="1"/>
      <c r="NBZ1965" s="1"/>
      <c r="NCA1965" s="1"/>
      <c r="NCB1965" s="1"/>
      <c r="NCC1965" s="1"/>
      <c r="NCD1965" s="1"/>
      <c r="NCE1965" s="1"/>
      <c r="NCF1965" s="1"/>
      <c r="NCG1965" s="1"/>
      <c r="NCH1965" s="1"/>
      <c r="NCI1965" s="1"/>
      <c r="NCJ1965" s="1"/>
      <c r="NCK1965" s="1"/>
      <c r="NCL1965" s="1"/>
      <c r="NCM1965" s="1"/>
      <c r="NCN1965" s="1"/>
      <c r="NCO1965" s="1"/>
      <c r="NCP1965" s="1"/>
      <c r="NCQ1965" s="1"/>
      <c r="NCR1965" s="1"/>
      <c r="NCS1965" s="1"/>
      <c r="NCT1965" s="1"/>
      <c r="NCU1965" s="1"/>
      <c r="NCV1965" s="1"/>
      <c r="NCW1965" s="1"/>
      <c r="NCX1965" s="1"/>
      <c r="NCY1965" s="1"/>
      <c r="NCZ1965" s="1"/>
      <c r="NDA1965" s="1"/>
      <c r="NDB1965" s="1"/>
      <c r="NDC1965" s="1"/>
      <c r="NDD1965" s="1"/>
      <c r="NDE1965" s="1"/>
      <c r="NDF1965" s="1"/>
      <c r="NDG1965" s="1"/>
      <c r="NDH1965" s="1"/>
      <c r="NDI1965" s="1"/>
      <c r="NDJ1965" s="1"/>
      <c r="NDK1965" s="1"/>
      <c r="NDL1965" s="1"/>
      <c r="NDM1965" s="1"/>
      <c r="NDN1965" s="1"/>
      <c r="NDO1965" s="1"/>
      <c r="NDP1965" s="1"/>
      <c r="NDQ1965" s="1"/>
      <c r="NDR1965" s="1"/>
      <c r="NDS1965" s="1"/>
      <c r="NDT1965" s="1"/>
      <c r="NDU1965" s="1"/>
      <c r="NDV1965" s="1"/>
      <c r="NDW1965" s="1"/>
      <c r="NDX1965" s="1"/>
      <c r="NDY1965" s="1"/>
      <c r="NDZ1965" s="1"/>
      <c r="NEA1965" s="1"/>
      <c r="NEB1965" s="1"/>
      <c r="NEC1965" s="1"/>
      <c r="NED1965" s="1"/>
      <c r="NEE1965" s="1"/>
      <c r="NEF1965" s="1"/>
      <c r="NEG1965" s="1"/>
      <c r="NEH1965" s="1"/>
      <c r="NEI1965" s="1"/>
      <c r="NEJ1965" s="1"/>
      <c r="NEK1965" s="1"/>
      <c r="NEL1965" s="1"/>
      <c r="NEM1965" s="1"/>
      <c r="NEN1965" s="1"/>
      <c r="NEO1965" s="1"/>
      <c r="NEP1965" s="1"/>
      <c r="NEQ1965" s="1"/>
      <c r="NER1965" s="1"/>
      <c r="NES1965" s="1"/>
      <c r="NET1965" s="1"/>
      <c r="NEU1965" s="1"/>
      <c r="NEV1965" s="1"/>
      <c r="NEW1965" s="1"/>
      <c r="NEX1965" s="1"/>
      <c r="NEY1965" s="1"/>
      <c r="NEZ1965" s="1"/>
      <c r="NFA1965" s="1"/>
      <c r="NFB1965" s="1"/>
      <c r="NFC1965" s="1"/>
      <c r="NFD1965" s="1"/>
      <c r="NFE1965" s="1"/>
      <c r="NFF1965" s="1"/>
      <c r="NFG1965" s="1"/>
      <c r="NFH1965" s="1"/>
      <c r="NFI1965" s="1"/>
      <c r="NFJ1965" s="1"/>
      <c r="NFK1965" s="1"/>
      <c r="NFL1965" s="1"/>
      <c r="NFM1965" s="1"/>
      <c r="NFN1965" s="1"/>
      <c r="NFO1965" s="1"/>
      <c r="NFP1965" s="1"/>
      <c r="NFQ1965" s="1"/>
      <c r="NFR1965" s="1"/>
      <c r="NFS1965" s="1"/>
      <c r="NFT1965" s="1"/>
      <c r="NFU1965" s="1"/>
      <c r="NFV1965" s="1"/>
      <c r="NFW1965" s="1"/>
      <c r="NFX1965" s="1"/>
      <c r="NFY1965" s="1"/>
      <c r="NFZ1965" s="1"/>
      <c r="NGA1965" s="1"/>
      <c r="NGB1965" s="1"/>
      <c r="NGC1965" s="1"/>
      <c r="NGD1965" s="1"/>
      <c r="NGE1965" s="1"/>
      <c r="NGF1965" s="1"/>
      <c r="NGG1965" s="1"/>
      <c r="NGH1965" s="1"/>
      <c r="NGI1965" s="1"/>
      <c r="NGJ1965" s="1"/>
      <c r="NGK1965" s="1"/>
      <c r="NGL1965" s="1"/>
      <c r="NGM1965" s="1"/>
      <c r="NGN1965" s="1"/>
      <c r="NGO1965" s="1"/>
      <c r="NGP1965" s="1"/>
      <c r="NGQ1965" s="1"/>
      <c r="NGR1965" s="1"/>
      <c r="NGS1965" s="1"/>
      <c r="NGT1965" s="1"/>
      <c r="NGU1965" s="1"/>
      <c r="NGV1965" s="1"/>
      <c r="NGW1965" s="1"/>
      <c r="NGX1965" s="1"/>
      <c r="NGY1965" s="1"/>
      <c r="NGZ1965" s="1"/>
      <c r="NHA1965" s="1"/>
      <c r="NHB1965" s="1"/>
      <c r="NHC1965" s="1"/>
      <c r="NHD1965" s="1"/>
      <c r="NHE1965" s="1"/>
      <c r="NHF1965" s="1"/>
      <c r="NHG1965" s="1"/>
      <c r="NHH1965" s="1"/>
      <c r="NHI1965" s="1"/>
      <c r="NHJ1965" s="1"/>
      <c r="NHK1965" s="1"/>
      <c r="NHL1965" s="1"/>
      <c r="NHM1965" s="1"/>
      <c r="NHN1965" s="1"/>
      <c r="NHO1965" s="1"/>
      <c r="NHP1965" s="1"/>
      <c r="NHQ1965" s="1"/>
      <c r="NHR1965" s="1"/>
      <c r="NHS1965" s="1"/>
      <c r="NHT1965" s="1"/>
      <c r="NHU1965" s="1"/>
      <c r="NHV1965" s="1"/>
      <c r="NHW1965" s="1"/>
      <c r="NHX1965" s="1"/>
      <c r="NHY1965" s="1"/>
      <c r="NHZ1965" s="1"/>
      <c r="NIA1965" s="1"/>
      <c r="NIB1965" s="1"/>
      <c r="NIC1965" s="1"/>
      <c r="NID1965" s="1"/>
      <c r="NIE1965" s="1"/>
      <c r="NIF1965" s="1"/>
      <c r="NIG1965" s="1"/>
      <c r="NIH1965" s="1"/>
      <c r="NII1965" s="1"/>
      <c r="NIJ1965" s="1"/>
      <c r="NIK1965" s="1"/>
      <c r="NIL1965" s="1"/>
      <c r="NIM1965" s="1"/>
      <c r="NIN1965" s="1"/>
      <c r="NIO1965" s="1"/>
      <c r="NIP1965" s="1"/>
      <c r="NIQ1965" s="1"/>
      <c r="NIR1965" s="1"/>
      <c r="NIS1965" s="1"/>
      <c r="NIT1965" s="1"/>
      <c r="NIU1965" s="1"/>
      <c r="NIV1965" s="1"/>
      <c r="NIW1965" s="1"/>
      <c r="NIX1965" s="1"/>
      <c r="NIY1965" s="1"/>
      <c r="NIZ1965" s="1"/>
      <c r="NJA1965" s="1"/>
      <c r="NJB1965" s="1"/>
      <c r="NJC1965" s="1"/>
      <c r="NJD1965" s="1"/>
      <c r="NJE1965" s="1"/>
      <c r="NJF1965" s="1"/>
      <c r="NJG1965" s="1"/>
      <c r="NJH1965" s="1"/>
      <c r="NJI1965" s="1"/>
      <c r="NJJ1965" s="1"/>
      <c r="NJK1965" s="1"/>
      <c r="NJL1965" s="1"/>
      <c r="NJM1965" s="1"/>
      <c r="NJN1965" s="1"/>
      <c r="NJO1965" s="1"/>
      <c r="NJP1965" s="1"/>
      <c r="NJQ1965" s="1"/>
      <c r="NJR1965" s="1"/>
      <c r="NJS1965" s="1"/>
      <c r="NJT1965" s="1"/>
      <c r="NJU1965" s="1"/>
      <c r="NJV1965" s="1"/>
      <c r="NJW1965" s="1"/>
      <c r="NJX1965" s="1"/>
      <c r="NJY1965" s="1"/>
      <c r="NJZ1965" s="1"/>
      <c r="NKA1965" s="1"/>
      <c r="NKB1965" s="1"/>
      <c r="NKC1965" s="1"/>
      <c r="NKD1965" s="1"/>
      <c r="NKE1965" s="1"/>
      <c r="NKF1965" s="1"/>
      <c r="NKG1965" s="1"/>
      <c r="NKH1965" s="1"/>
      <c r="NKI1965" s="1"/>
      <c r="NKJ1965" s="1"/>
      <c r="NKK1965" s="1"/>
      <c r="NKL1965" s="1"/>
      <c r="NKM1965" s="1"/>
      <c r="NKN1965" s="1"/>
      <c r="NKO1965" s="1"/>
      <c r="NKP1965" s="1"/>
      <c r="NKQ1965" s="1"/>
      <c r="NKR1965" s="1"/>
      <c r="NKS1965" s="1"/>
      <c r="NKT1965" s="1"/>
      <c r="NKU1965" s="1"/>
      <c r="NKV1965" s="1"/>
      <c r="NKW1965" s="1"/>
      <c r="NKX1965" s="1"/>
      <c r="NKY1965" s="1"/>
      <c r="NKZ1965" s="1"/>
      <c r="NLA1965" s="1"/>
      <c r="NLB1965" s="1"/>
      <c r="NLC1965" s="1"/>
      <c r="NLD1965" s="1"/>
      <c r="NLE1965" s="1"/>
      <c r="NLF1965" s="1"/>
      <c r="NLG1965" s="1"/>
      <c r="NLH1965" s="1"/>
      <c r="NLI1965" s="1"/>
      <c r="NLJ1965" s="1"/>
      <c r="NLK1965" s="1"/>
      <c r="NLL1965" s="1"/>
      <c r="NLM1965" s="1"/>
      <c r="NLN1965" s="1"/>
      <c r="NLO1965" s="1"/>
      <c r="NLP1965" s="1"/>
      <c r="NLQ1965" s="1"/>
      <c r="NLR1965" s="1"/>
      <c r="NLS1965" s="1"/>
      <c r="NLT1965" s="1"/>
      <c r="NLU1965" s="1"/>
      <c r="NLV1965" s="1"/>
      <c r="NLW1965" s="1"/>
      <c r="NLX1965" s="1"/>
      <c r="NLY1965" s="1"/>
      <c r="NLZ1965" s="1"/>
      <c r="NMA1965" s="1"/>
      <c r="NMB1965" s="1"/>
      <c r="NMC1965" s="1"/>
      <c r="NMD1965" s="1"/>
      <c r="NME1965" s="1"/>
      <c r="NMF1965" s="1"/>
      <c r="NMG1965" s="1"/>
      <c r="NMH1965" s="1"/>
      <c r="NMI1965" s="1"/>
      <c r="NMJ1965" s="1"/>
      <c r="NMK1965" s="1"/>
      <c r="NML1965" s="1"/>
      <c r="NMM1965" s="1"/>
      <c r="NMN1965" s="1"/>
      <c r="NMO1965" s="1"/>
      <c r="NMP1965" s="1"/>
      <c r="NMQ1965" s="1"/>
      <c r="NMR1965" s="1"/>
      <c r="NMS1965" s="1"/>
      <c r="NMT1965" s="1"/>
      <c r="NMU1965" s="1"/>
      <c r="NMV1965" s="1"/>
      <c r="NMW1965" s="1"/>
      <c r="NMX1965" s="1"/>
      <c r="NMY1965" s="1"/>
      <c r="NMZ1965" s="1"/>
      <c r="NNA1965" s="1"/>
      <c r="NNB1965" s="1"/>
      <c r="NNC1965" s="1"/>
      <c r="NND1965" s="1"/>
      <c r="NNE1965" s="1"/>
      <c r="NNF1965" s="1"/>
      <c r="NNG1965" s="1"/>
      <c r="NNH1965" s="1"/>
      <c r="NNI1965" s="1"/>
      <c r="NNJ1965" s="1"/>
      <c r="NNK1965" s="1"/>
      <c r="NNL1965" s="1"/>
      <c r="NNM1965" s="1"/>
      <c r="NNN1965" s="1"/>
      <c r="NNO1965" s="1"/>
      <c r="NNP1965" s="1"/>
      <c r="NNQ1965" s="1"/>
      <c r="NNR1965" s="1"/>
      <c r="NNS1965" s="1"/>
      <c r="NNT1965" s="1"/>
      <c r="NNU1965" s="1"/>
      <c r="NNV1965" s="1"/>
      <c r="NNW1965" s="1"/>
      <c r="NNX1965" s="1"/>
      <c r="NNY1965" s="1"/>
      <c r="NNZ1965" s="1"/>
      <c r="NOA1965" s="1"/>
      <c r="NOB1965" s="1"/>
      <c r="NOC1965" s="1"/>
      <c r="NOD1965" s="1"/>
      <c r="NOE1965" s="1"/>
      <c r="NOF1965" s="1"/>
      <c r="NOG1965" s="1"/>
      <c r="NOH1965" s="1"/>
      <c r="NOI1965" s="1"/>
      <c r="NOJ1965" s="1"/>
      <c r="NOK1965" s="1"/>
      <c r="NOL1965" s="1"/>
      <c r="NOM1965" s="1"/>
      <c r="NON1965" s="1"/>
      <c r="NOO1965" s="1"/>
      <c r="NOP1965" s="1"/>
      <c r="NOQ1965" s="1"/>
      <c r="NOR1965" s="1"/>
      <c r="NOS1965" s="1"/>
      <c r="NOT1965" s="1"/>
      <c r="NOU1965" s="1"/>
      <c r="NOV1965" s="1"/>
      <c r="NOW1965" s="1"/>
      <c r="NOX1965" s="1"/>
      <c r="NOY1965" s="1"/>
      <c r="NOZ1965" s="1"/>
      <c r="NPA1965" s="1"/>
      <c r="NPB1965" s="1"/>
      <c r="NPC1965" s="1"/>
      <c r="NPD1965" s="1"/>
      <c r="NPE1965" s="1"/>
      <c r="NPF1965" s="1"/>
      <c r="NPG1965" s="1"/>
      <c r="NPH1965" s="1"/>
      <c r="NPI1965" s="1"/>
      <c r="NPJ1965" s="1"/>
      <c r="NPK1965" s="1"/>
      <c r="NPL1965" s="1"/>
      <c r="NPM1965" s="1"/>
      <c r="NPN1965" s="1"/>
      <c r="NPO1965" s="1"/>
      <c r="NPP1965" s="1"/>
      <c r="NPQ1965" s="1"/>
      <c r="NPR1965" s="1"/>
      <c r="NPS1965" s="1"/>
      <c r="NPT1965" s="1"/>
      <c r="NPU1965" s="1"/>
      <c r="NPV1965" s="1"/>
      <c r="NPW1965" s="1"/>
      <c r="NPX1965" s="1"/>
      <c r="NPY1965" s="1"/>
      <c r="NPZ1965" s="1"/>
      <c r="NQA1965" s="1"/>
      <c r="NQB1965" s="1"/>
      <c r="NQC1965" s="1"/>
      <c r="NQD1965" s="1"/>
      <c r="NQE1965" s="1"/>
      <c r="NQF1965" s="1"/>
      <c r="NQG1965" s="1"/>
      <c r="NQH1965" s="1"/>
      <c r="NQI1965" s="1"/>
      <c r="NQJ1965" s="1"/>
      <c r="NQK1965" s="1"/>
      <c r="NQL1965" s="1"/>
      <c r="NQM1965" s="1"/>
      <c r="NQN1965" s="1"/>
      <c r="NQO1965" s="1"/>
      <c r="NQP1965" s="1"/>
      <c r="NQQ1965" s="1"/>
      <c r="NQR1965" s="1"/>
      <c r="NQS1965" s="1"/>
      <c r="NQT1965" s="1"/>
      <c r="NQU1965" s="1"/>
      <c r="NQV1965" s="1"/>
      <c r="NQW1965" s="1"/>
      <c r="NQX1965" s="1"/>
      <c r="NQY1965" s="1"/>
      <c r="NQZ1965" s="1"/>
      <c r="NRA1965" s="1"/>
      <c r="NRB1965" s="1"/>
      <c r="NRC1965" s="1"/>
      <c r="NRD1965" s="1"/>
      <c r="NRE1965" s="1"/>
      <c r="NRF1965" s="1"/>
      <c r="NRG1965" s="1"/>
      <c r="NRH1965" s="1"/>
      <c r="NRI1965" s="1"/>
      <c r="NRJ1965" s="1"/>
      <c r="NRK1965" s="1"/>
      <c r="NRL1965" s="1"/>
      <c r="NRM1965" s="1"/>
      <c r="NRN1965" s="1"/>
      <c r="NRO1965" s="1"/>
      <c r="NRP1965" s="1"/>
      <c r="NRQ1965" s="1"/>
      <c r="NRR1965" s="1"/>
      <c r="NRS1965" s="1"/>
      <c r="NRT1965" s="1"/>
      <c r="NRU1965" s="1"/>
      <c r="NRV1965" s="1"/>
      <c r="NRW1965" s="1"/>
      <c r="NRX1965" s="1"/>
      <c r="NRY1965" s="1"/>
      <c r="NRZ1965" s="1"/>
      <c r="NSA1965" s="1"/>
      <c r="NSB1965" s="1"/>
      <c r="NSC1965" s="1"/>
      <c r="NSD1965" s="1"/>
      <c r="NSE1965" s="1"/>
      <c r="NSF1965" s="1"/>
      <c r="NSG1965" s="1"/>
      <c r="NSH1965" s="1"/>
      <c r="NSI1965" s="1"/>
      <c r="NSJ1965" s="1"/>
      <c r="NSK1965" s="1"/>
      <c r="NSL1965" s="1"/>
      <c r="NSM1965" s="1"/>
      <c r="NSN1965" s="1"/>
      <c r="NSO1965" s="1"/>
      <c r="NSP1965" s="1"/>
      <c r="NSQ1965" s="1"/>
      <c r="NSR1965" s="1"/>
      <c r="NSS1965" s="1"/>
      <c r="NST1965" s="1"/>
      <c r="NSU1965" s="1"/>
      <c r="NSV1965" s="1"/>
      <c r="NSW1965" s="1"/>
      <c r="NSX1965" s="1"/>
      <c r="NSY1965" s="1"/>
      <c r="NSZ1965" s="1"/>
      <c r="NTA1965" s="1"/>
      <c r="NTB1965" s="1"/>
      <c r="NTC1965" s="1"/>
      <c r="NTD1965" s="1"/>
      <c r="NTE1965" s="1"/>
      <c r="NTF1965" s="1"/>
      <c r="NTG1965" s="1"/>
      <c r="NTH1965" s="1"/>
      <c r="NTI1965" s="1"/>
      <c r="NTJ1965" s="1"/>
      <c r="NTK1965" s="1"/>
      <c r="NTL1965" s="1"/>
      <c r="NTM1965" s="1"/>
      <c r="NTN1965" s="1"/>
      <c r="NTO1965" s="1"/>
      <c r="NTP1965" s="1"/>
      <c r="NTQ1965" s="1"/>
      <c r="NTR1965" s="1"/>
      <c r="NTS1965" s="1"/>
      <c r="NTT1965" s="1"/>
      <c r="NTU1965" s="1"/>
      <c r="NTV1965" s="1"/>
      <c r="NTW1965" s="1"/>
      <c r="NTX1965" s="1"/>
      <c r="NTY1965" s="1"/>
      <c r="NTZ1965" s="1"/>
      <c r="NUA1965" s="1"/>
      <c r="NUB1965" s="1"/>
      <c r="NUC1965" s="1"/>
      <c r="NUD1965" s="1"/>
      <c r="NUE1965" s="1"/>
      <c r="NUF1965" s="1"/>
      <c r="NUG1965" s="1"/>
      <c r="NUH1965" s="1"/>
      <c r="NUI1965" s="1"/>
      <c r="NUJ1965" s="1"/>
      <c r="NUK1965" s="1"/>
      <c r="NUL1965" s="1"/>
      <c r="NUM1965" s="1"/>
      <c r="NUN1965" s="1"/>
      <c r="NUO1965" s="1"/>
      <c r="NUP1965" s="1"/>
      <c r="NUQ1965" s="1"/>
      <c r="NUR1965" s="1"/>
      <c r="NUS1965" s="1"/>
      <c r="NUT1965" s="1"/>
      <c r="NUU1965" s="1"/>
      <c r="NUV1965" s="1"/>
      <c r="NUW1965" s="1"/>
      <c r="NUX1965" s="1"/>
      <c r="NUY1965" s="1"/>
      <c r="NUZ1965" s="1"/>
      <c r="NVA1965" s="1"/>
      <c r="NVB1965" s="1"/>
      <c r="NVC1965" s="1"/>
      <c r="NVD1965" s="1"/>
      <c r="NVE1965" s="1"/>
      <c r="NVF1965" s="1"/>
      <c r="NVG1965" s="1"/>
      <c r="NVH1965" s="1"/>
      <c r="NVI1965" s="1"/>
      <c r="NVJ1965" s="1"/>
      <c r="NVK1965" s="1"/>
      <c r="NVL1965" s="1"/>
      <c r="NVM1965" s="1"/>
      <c r="NVN1965" s="1"/>
      <c r="NVO1965" s="1"/>
      <c r="NVP1965" s="1"/>
      <c r="NVQ1965" s="1"/>
      <c r="NVR1965" s="1"/>
      <c r="NVS1965" s="1"/>
      <c r="NVT1965" s="1"/>
      <c r="NVU1965" s="1"/>
      <c r="NVV1965" s="1"/>
      <c r="NVW1965" s="1"/>
      <c r="NVX1965" s="1"/>
      <c r="NVY1965" s="1"/>
      <c r="NVZ1965" s="1"/>
      <c r="NWA1965" s="1"/>
      <c r="NWB1965" s="1"/>
      <c r="NWC1965" s="1"/>
      <c r="NWD1965" s="1"/>
      <c r="NWE1965" s="1"/>
      <c r="NWF1965" s="1"/>
      <c r="NWG1965" s="1"/>
      <c r="NWH1965" s="1"/>
      <c r="NWI1965" s="1"/>
      <c r="NWJ1965" s="1"/>
      <c r="NWK1965" s="1"/>
      <c r="NWL1965" s="1"/>
      <c r="NWM1965" s="1"/>
      <c r="NWN1965" s="1"/>
      <c r="NWO1965" s="1"/>
      <c r="NWP1965" s="1"/>
      <c r="NWQ1965" s="1"/>
      <c r="NWR1965" s="1"/>
      <c r="NWS1965" s="1"/>
      <c r="NWT1965" s="1"/>
      <c r="NWU1965" s="1"/>
      <c r="NWV1965" s="1"/>
      <c r="NWW1965" s="1"/>
      <c r="NWX1965" s="1"/>
      <c r="NWY1965" s="1"/>
      <c r="NWZ1965" s="1"/>
      <c r="NXA1965" s="1"/>
      <c r="NXB1965" s="1"/>
      <c r="NXC1965" s="1"/>
      <c r="NXD1965" s="1"/>
      <c r="NXE1965" s="1"/>
      <c r="NXF1965" s="1"/>
      <c r="NXG1965" s="1"/>
      <c r="NXH1965" s="1"/>
      <c r="NXI1965" s="1"/>
      <c r="NXJ1965" s="1"/>
      <c r="NXK1965" s="1"/>
      <c r="NXL1965" s="1"/>
      <c r="NXM1965" s="1"/>
      <c r="NXN1965" s="1"/>
      <c r="NXO1965" s="1"/>
      <c r="NXP1965" s="1"/>
      <c r="NXQ1965" s="1"/>
      <c r="NXR1965" s="1"/>
      <c r="NXS1965" s="1"/>
      <c r="NXT1965" s="1"/>
      <c r="NXU1965" s="1"/>
      <c r="NXV1965" s="1"/>
      <c r="NXW1965" s="1"/>
      <c r="NXX1965" s="1"/>
      <c r="NXY1965" s="1"/>
      <c r="NXZ1965" s="1"/>
      <c r="NYA1965" s="1"/>
      <c r="NYB1965" s="1"/>
      <c r="NYC1965" s="1"/>
      <c r="NYD1965" s="1"/>
      <c r="NYE1965" s="1"/>
      <c r="NYF1965" s="1"/>
      <c r="NYG1965" s="1"/>
      <c r="NYH1965" s="1"/>
      <c r="NYI1965" s="1"/>
      <c r="NYJ1965" s="1"/>
      <c r="NYK1965" s="1"/>
      <c r="NYL1965" s="1"/>
      <c r="NYM1965" s="1"/>
      <c r="NYN1965" s="1"/>
      <c r="NYO1965" s="1"/>
      <c r="NYP1965" s="1"/>
      <c r="NYQ1965" s="1"/>
      <c r="NYR1965" s="1"/>
      <c r="NYS1965" s="1"/>
      <c r="NYT1965" s="1"/>
      <c r="NYU1965" s="1"/>
      <c r="NYV1965" s="1"/>
      <c r="NYW1965" s="1"/>
      <c r="NYX1965" s="1"/>
      <c r="NYY1965" s="1"/>
      <c r="NYZ1965" s="1"/>
      <c r="NZA1965" s="1"/>
      <c r="NZB1965" s="1"/>
      <c r="NZC1965" s="1"/>
      <c r="NZD1965" s="1"/>
      <c r="NZE1965" s="1"/>
      <c r="NZF1965" s="1"/>
      <c r="NZG1965" s="1"/>
      <c r="NZH1965" s="1"/>
      <c r="NZI1965" s="1"/>
      <c r="NZJ1965" s="1"/>
      <c r="NZK1965" s="1"/>
      <c r="NZL1965" s="1"/>
      <c r="NZM1965" s="1"/>
      <c r="NZN1965" s="1"/>
      <c r="NZO1965" s="1"/>
      <c r="NZP1965" s="1"/>
      <c r="NZQ1965" s="1"/>
      <c r="NZR1965" s="1"/>
      <c r="NZS1965" s="1"/>
      <c r="NZT1965" s="1"/>
      <c r="NZU1965" s="1"/>
      <c r="NZV1965" s="1"/>
      <c r="NZW1965" s="1"/>
      <c r="NZX1965" s="1"/>
      <c r="NZY1965" s="1"/>
      <c r="NZZ1965" s="1"/>
      <c r="OAA1965" s="1"/>
      <c r="OAB1965" s="1"/>
      <c r="OAC1965" s="1"/>
      <c r="OAD1965" s="1"/>
      <c r="OAE1965" s="1"/>
      <c r="OAF1965" s="1"/>
      <c r="OAG1965" s="1"/>
      <c r="OAH1965" s="1"/>
      <c r="OAI1965" s="1"/>
      <c r="OAJ1965" s="1"/>
      <c r="OAK1965" s="1"/>
      <c r="OAL1965" s="1"/>
      <c r="OAM1965" s="1"/>
      <c r="OAN1965" s="1"/>
      <c r="OAO1965" s="1"/>
      <c r="OAP1965" s="1"/>
      <c r="OAQ1965" s="1"/>
      <c r="OAR1965" s="1"/>
      <c r="OAS1965" s="1"/>
      <c r="OAT1965" s="1"/>
      <c r="OAU1965" s="1"/>
      <c r="OAV1965" s="1"/>
      <c r="OAW1965" s="1"/>
      <c r="OAX1965" s="1"/>
      <c r="OAY1965" s="1"/>
      <c r="OAZ1965" s="1"/>
      <c r="OBA1965" s="1"/>
      <c r="OBB1965" s="1"/>
      <c r="OBC1965" s="1"/>
      <c r="OBD1965" s="1"/>
      <c r="OBE1965" s="1"/>
      <c r="OBF1965" s="1"/>
      <c r="OBG1965" s="1"/>
      <c r="OBH1965" s="1"/>
      <c r="OBI1965" s="1"/>
      <c r="OBJ1965" s="1"/>
      <c r="OBK1965" s="1"/>
      <c r="OBL1965" s="1"/>
      <c r="OBM1965" s="1"/>
      <c r="OBN1965" s="1"/>
      <c r="OBO1965" s="1"/>
      <c r="OBP1965" s="1"/>
      <c r="OBQ1965" s="1"/>
      <c r="OBR1965" s="1"/>
      <c r="OBS1965" s="1"/>
      <c r="OBT1965" s="1"/>
      <c r="OBU1965" s="1"/>
      <c r="OBV1965" s="1"/>
      <c r="OBW1965" s="1"/>
      <c r="OBX1965" s="1"/>
      <c r="OBY1965" s="1"/>
      <c r="OBZ1965" s="1"/>
      <c r="OCA1965" s="1"/>
      <c r="OCB1965" s="1"/>
      <c r="OCC1965" s="1"/>
      <c r="OCD1965" s="1"/>
      <c r="OCE1965" s="1"/>
      <c r="OCF1965" s="1"/>
      <c r="OCG1965" s="1"/>
      <c r="OCH1965" s="1"/>
      <c r="OCI1965" s="1"/>
      <c r="OCJ1965" s="1"/>
      <c r="OCK1965" s="1"/>
      <c r="OCL1965" s="1"/>
      <c r="OCM1965" s="1"/>
      <c r="OCN1965" s="1"/>
      <c r="OCO1965" s="1"/>
      <c r="OCP1965" s="1"/>
      <c r="OCQ1965" s="1"/>
      <c r="OCR1965" s="1"/>
      <c r="OCS1965" s="1"/>
      <c r="OCT1965" s="1"/>
      <c r="OCU1965" s="1"/>
      <c r="OCV1965" s="1"/>
      <c r="OCW1965" s="1"/>
      <c r="OCX1965" s="1"/>
      <c r="OCY1965" s="1"/>
      <c r="OCZ1965" s="1"/>
      <c r="ODA1965" s="1"/>
      <c r="ODB1965" s="1"/>
      <c r="ODC1965" s="1"/>
      <c r="ODD1965" s="1"/>
      <c r="ODE1965" s="1"/>
      <c r="ODF1965" s="1"/>
      <c r="ODG1965" s="1"/>
      <c r="ODH1965" s="1"/>
      <c r="ODI1965" s="1"/>
      <c r="ODJ1965" s="1"/>
      <c r="ODK1965" s="1"/>
      <c r="ODL1965" s="1"/>
      <c r="ODM1965" s="1"/>
      <c r="ODN1965" s="1"/>
      <c r="ODO1965" s="1"/>
      <c r="ODP1965" s="1"/>
      <c r="ODQ1965" s="1"/>
      <c r="ODR1965" s="1"/>
      <c r="ODS1965" s="1"/>
      <c r="ODT1965" s="1"/>
      <c r="ODU1965" s="1"/>
      <c r="ODV1965" s="1"/>
      <c r="ODW1965" s="1"/>
      <c r="ODX1965" s="1"/>
      <c r="ODY1965" s="1"/>
      <c r="ODZ1965" s="1"/>
      <c r="OEA1965" s="1"/>
      <c r="OEB1965" s="1"/>
      <c r="OEC1965" s="1"/>
      <c r="OED1965" s="1"/>
      <c r="OEE1965" s="1"/>
      <c r="OEF1965" s="1"/>
      <c r="OEG1965" s="1"/>
      <c r="OEH1965" s="1"/>
      <c r="OEI1965" s="1"/>
      <c r="OEJ1965" s="1"/>
      <c r="OEK1965" s="1"/>
      <c r="OEL1965" s="1"/>
      <c r="OEM1965" s="1"/>
      <c r="OEN1965" s="1"/>
      <c r="OEO1965" s="1"/>
      <c r="OEP1965" s="1"/>
      <c r="OEQ1965" s="1"/>
      <c r="OER1965" s="1"/>
      <c r="OES1965" s="1"/>
      <c r="OET1965" s="1"/>
      <c r="OEU1965" s="1"/>
      <c r="OEV1965" s="1"/>
      <c r="OEW1965" s="1"/>
      <c r="OEX1965" s="1"/>
      <c r="OEY1965" s="1"/>
      <c r="OEZ1965" s="1"/>
      <c r="OFA1965" s="1"/>
      <c r="OFB1965" s="1"/>
      <c r="OFC1965" s="1"/>
      <c r="OFD1965" s="1"/>
      <c r="OFE1965" s="1"/>
      <c r="OFF1965" s="1"/>
      <c r="OFG1965" s="1"/>
      <c r="OFH1965" s="1"/>
      <c r="OFI1965" s="1"/>
      <c r="OFJ1965" s="1"/>
      <c r="OFK1965" s="1"/>
      <c r="OFL1965" s="1"/>
      <c r="OFM1965" s="1"/>
      <c r="OFN1965" s="1"/>
      <c r="OFO1965" s="1"/>
      <c r="OFP1965" s="1"/>
      <c r="OFQ1965" s="1"/>
      <c r="OFR1965" s="1"/>
      <c r="OFS1965" s="1"/>
      <c r="OFT1965" s="1"/>
      <c r="OFU1965" s="1"/>
      <c r="OFV1965" s="1"/>
      <c r="OFW1965" s="1"/>
      <c r="OFX1965" s="1"/>
      <c r="OFY1965" s="1"/>
      <c r="OFZ1965" s="1"/>
      <c r="OGA1965" s="1"/>
      <c r="OGB1965" s="1"/>
      <c r="OGC1965" s="1"/>
      <c r="OGD1965" s="1"/>
      <c r="OGE1965" s="1"/>
      <c r="OGF1965" s="1"/>
      <c r="OGG1965" s="1"/>
      <c r="OGH1965" s="1"/>
      <c r="OGI1965" s="1"/>
      <c r="OGJ1965" s="1"/>
      <c r="OGK1965" s="1"/>
      <c r="OGL1965" s="1"/>
      <c r="OGM1965" s="1"/>
      <c r="OGN1965" s="1"/>
      <c r="OGO1965" s="1"/>
      <c r="OGP1965" s="1"/>
      <c r="OGQ1965" s="1"/>
      <c r="OGR1965" s="1"/>
      <c r="OGS1965" s="1"/>
      <c r="OGT1965" s="1"/>
      <c r="OGU1965" s="1"/>
      <c r="OGV1965" s="1"/>
      <c r="OGW1965" s="1"/>
      <c r="OGX1965" s="1"/>
      <c r="OGY1965" s="1"/>
      <c r="OGZ1965" s="1"/>
      <c r="OHA1965" s="1"/>
      <c r="OHB1965" s="1"/>
      <c r="OHC1965" s="1"/>
      <c r="OHD1965" s="1"/>
      <c r="OHE1965" s="1"/>
      <c r="OHF1965" s="1"/>
      <c r="OHG1965" s="1"/>
      <c r="OHH1965" s="1"/>
      <c r="OHI1965" s="1"/>
      <c r="OHJ1965" s="1"/>
      <c r="OHK1965" s="1"/>
      <c r="OHL1965" s="1"/>
      <c r="OHM1965" s="1"/>
      <c r="OHN1965" s="1"/>
      <c r="OHO1965" s="1"/>
      <c r="OHP1965" s="1"/>
      <c r="OHQ1965" s="1"/>
      <c r="OHR1965" s="1"/>
      <c r="OHS1965" s="1"/>
      <c r="OHT1965" s="1"/>
      <c r="OHU1965" s="1"/>
      <c r="OHV1965" s="1"/>
      <c r="OHW1965" s="1"/>
      <c r="OHX1965" s="1"/>
      <c r="OHY1965" s="1"/>
      <c r="OHZ1965" s="1"/>
      <c r="OIA1965" s="1"/>
      <c r="OIB1965" s="1"/>
      <c r="OIC1965" s="1"/>
      <c r="OID1965" s="1"/>
      <c r="OIE1965" s="1"/>
      <c r="OIF1965" s="1"/>
      <c r="OIG1965" s="1"/>
      <c r="OIH1965" s="1"/>
      <c r="OII1965" s="1"/>
      <c r="OIJ1965" s="1"/>
      <c r="OIK1965" s="1"/>
      <c r="OIL1965" s="1"/>
      <c r="OIM1965" s="1"/>
      <c r="OIN1965" s="1"/>
      <c r="OIO1965" s="1"/>
      <c r="OIP1965" s="1"/>
      <c r="OIQ1965" s="1"/>
      <c r="OIR1965" s="1"/>
      <c r="OIS1965" s="1"/>
      <c r="OIT1965" s="1"/>
      <c r="OIU1965" s="1"/>
      <c r="OIV1965" s="1"/>
      <c r="OIW1965" s="1"/>
      <c r="OIX1965" s="1"/>
      <c r="OIY1965" s="1"/>
      <c r="OIZ1965" s="1"/>
      <c r="OJA1965" s="1"/>
      <c r="OJB1965" s="1"/>
      <c r="OJC1965" s="1"/>
      <c r="OJD1965" s="1"/>
      <c r="OJE1965" s="1"/>
      <c r="OJF1965" s="1"/>
      <c r="OJG1965" s="1"/>
      <c r="OJH1965" s="1"/>
      <c r="OJI1965" s="1"/>
      <c r="OJJ1965" s="1"/>
      <c r="OJK1965" s="1"/>
      <c r="OJL1965" s="1"/>
      <c r="OJM1965" s="1"/>
      <c r="OJN1965" s="1"/>
      <c r="OJO1965" s="1"/>
      <c r="OJP1965" s="1"/>
      <c r="OJQ1965" s="1"/>
      <c r="OJR1965" s="1"/>
      <c r="OJS1965" s="1"/>
      <c r="OJT1965" s="1"/>
      <c r="OJU1965" s="1"/>
      <c r="OJV1965" s="1"/>
      <c r="OJW1965" s="1"/>
      <c r="OJX1965" s="1"/>
      <c r="OJY1965" s="1"/>
      <c r="OJZ1965" s="1"/>
      <c r="OKA1965" s="1"/>
      <c r="OKB1965" s="1"/>
      <c r="OKC1965" s="1"/>
      <c r="OKD1965" s="1"/>
      <c r="OKE1965" s="1"/>
      <c r="OKF1965" s="1"/>
      <c r="OKG1965" s="1"/>
      <c r="OKH1965" s="1"/>
      <c r="OKI1965" s="1"/>
      <c r="OKJ1965" s="1"/>
      <c r="OKK1965" s="1"/>
      <c r="OKL1965" s="1"/>
      <c r="OKM1965" s="1"/>
      <c r="OKN1965" s="1"/>
      <c r="OKO1965" s="1"/>
      <c r="OKP1965" s="1"/>
      <c r="OKQ1965" s="1"/>
      <c r="OKR1965" s="1"/>
      <c r="OKS1965" s="1"/>
      <c r="OKT1965" s="1"/>
      <c r="OKU1965" s="1"/>
      <c r="OKV1965" s="1"/>
      <c r="OKW1965" s="1"/>
      <c r="OKX1965" s="1"/>
      <c r="OKY1965" s="1"/>
      <c r="OKZ1965" s="1"/>
      <c r="OLA1965" s="1"/>
      <c r="OLB1965" s="1"/>
      <c r="OLC1965" s="1"/>
      <c r="OLD1965" s="1"/>
      <c r="OLE1965" s="1"/>
      <c r="OLF1965" s="1"/>
      <c r="OLG1965" s="1"/>
      <c r="OLH1965" s="1"/>
      <c r="OLI1965" s="1"/>
      <c r="OLJ1965" s="1"/>
      <c r="OLK1965" s="1"/>
      <c r="OLL1965" s="1"/>
      <c r="OLM1965" s="1"/>
      <c r="OLN1965" s="1"/>
      <c r="OLO1965" s="1"/>
      <c r="OLP1965" s="1"/>
      <c r="OLQ1965" s="1"/>
      <c r="OLR1965" s="1"/>
      <c r="OLS1965" s="1"/>
      <c r="OLT1965" s="1"/>
      <c r="OLU1965" s="1"/>
      <c r="OLV1965" s="1"/>
      <c r="OLW1965" s="1"/>
      <c r="OLX1965" s="1"/>
      <c r="OLY1965" s="1"/>
      <c r="OLZ1965" s="1"/>
      <c r="OMA1965" s="1"/>
      <c r="OMB1965" s="1"/>
      <c r="OMC1965" s="1"/>
      <c r="OMD1965" s="1"/>
      <c r="OME1965" s="1"/>
      <c r="OMF1965" s="1"/>
      <c r="OMG1965" s="1"/>
      <c r="OMH1965" s="1"/>
      <c r="OMI1965" s="1"/>
      <c r="OMJ1965" s="1"/>
      <c r="OMK1965" s="1"/>
      <c r="OML1965" s="1"/>
      <c r="OMM1965" s="1"/>
      <c r="OMN1965" s="1"/>
      <c r="OMO1965" s="1"/>
      <c r="OMP1965" s="1"/>
      <c r="OMQ1965" s="1"/>
      <c r="OMR1965" s="1"/>
      <c r="OMS1965" s="1"/>
      <c r="OMT1965" s="1"/>
      <c r="OMU1965" s="1"/>
      <c r="OMV1965" s="1"/>
      <c r="OMW1965" s="1"/>
      <c r="OMX1965" s="1"/>
      <c r="OMY1965" s="1"/>
      <c r="OMZ1965" s="1"/>
      <c r="ONA1965" s="1"/>
      <c r="ONB1965" s="1"/>
      <c r="ONC1965" s="1"/>
      <c r="OND1965" s="1"/>
      <c r="ONE1965" s="1"/>
      <c r="ONF1965" s="1"/>
      <c r="ONG1965" s="1"/>
      <c r="ONH1965" s="1"/>
      <c r="ONI1965" s="1"/>
      <c r="ONJ1965" s="1"/>
      <c r="ONK1965" s="1"/>
      <c r="ONL1965" s="1"/>
      <c r="ONM1965" s="1"/>
      <c r="ONN1965" s="1"/>
      <c r="ONO1965" s="1"/>
      <c r="ONP1965" s="1"/>
      <c r="ONQ1965" s="1"/>
      <c r="ONR1965" s="1"/>
      <c r="ONS1965" s="1"/>
      <c r="ONT1965" s="1"/>
      <c r="ONU1965" s="1"/>
      <c r="ONV1965" s="1"/>
      <c r="ONW1965" s="1"/>
      <c r="ONX1965" s="1"/>
      <c r="ONY1965" s="1"/>
      <c r="ONZ1965" s="1"/>
      <c r="OOA1965" s="1"/>
      <c r="OOB1965" s="1"/>
      <c r="OOC1965" s="1"/>
      <c r="OOD1965" s="1"/>
      <c r="OOE1965" s="1"/>
      <c r="OOF1965" s="1"/>
      <c r="OOG1965" s="1"/>
      <c r="OOH1965" s="1"/>
      <c r="OOI1965" s="1"/>
      <c r="OOJ1965" s="1"/>
      <c r="OOK1965" s="1"/>
      <c r="OOL1965" s="1"/>
      <c r="OOM1965" s="1"/>
      <c r="OON1965" s="1"/>
      <c r="OOO1965" s="1"/>
      <c r="OOP1965" s="1"/>
      <c r="OOQ1965" s="1"/>
      <c r="OOR1965" s="1"/>
      <c r="OOS1965" s="1"/>
      <c r="OOT1965" s="1"/>
      <c r="OOU1965" s="1"/>
      <c r="OOV1965" s="1"/>
      <c r="OOW1965" s="1"/>
      <c r="OOX1965" s="1"/>
      <c r="OOY1965" s="1"/>
      <c r="OOZ1965" s="1"/>
      <c r="OPA1965" s="1"/>
      <c r="OPB1965" s="1"/>
      <c r="OPC1965" s="1"/>
      <c r="OPD1965" s="1"/>
      <c r="OPE1965" s="1"/>
      <c r="OPF1965" s="1"/>
      <c r="OPG1965" s="1"/>
      <c r="OPH1965" s="1"/>
      <c r="OPI1965" s="1"/>
      <c r="OPJ1965" s="1"/>
      <c r="OPK1965" s="1"/>
      <c r="OPL1965" s="1"/>
      <c r="OPM1965" s="1"/>
      <c r="OPN1965" s="1"/>
      <c r="OPO1965" s="1"/>
      <c r="OPP1965" s="1"/>
      <c r="OPQ1965" s="1"/>
      <c r="OPR1965" s="1"/>
      <c r="OPS1965" s="1"/>
      <c r="OPT1965" s="1"/>
      <c r="OPU1965" s="1"/>
      <c r="OPV1965" s="1"/>
      <c r="OPW1965" s="1"/>
      <c r="OPX1965" s="1"/>
      <c r="OPY1965" s="1"/>
      <c r="OPZ1965" s="1"/>
      <c r="OQA1965" s="1"/>
      <c r="OQB1965" s="1"/>
      <c r="OQC1965" s="1"/>
      <c r="OQD1965" s="1"/>
      <c r="OQE1965" s="1"/>
      <c r="OQF1965" s="1"/>
      <c r="OQG1965" s="1"/>
      <c r="OQH1965" s="1"/>
      <c r="OQI1965" s="1"/>
      <c r="OQJ1965" s="1"/>
      <c r="OQK1965" s="1"/>
      <c r="OQL1965" s="1"/>
      <c r="OQM1965" s="1"/>
      <c r="OQN1965" s="1"/>
      <c r="OQO1965" s="1"/>
      <c r="OQP1965" s="1"/>
      <c r="OQQ1965" s="1"/>
      <c r="OQR1965" s="1"/>
      <c r="OQS1965" s="1"/>
      <c r="OQT1965" s="1"/>
      <c r="OQU1965" s="1"/>
      <c r="OQV1965" s="1"/>
      <c r="OQW1965" s="1"/>
      <c r="OQX1965" s="1"/>
      <c r="OQY1965" s="1"/>
      <c r="OQZ1965" s="1"/>
      <c r="ORA1965" s="1"/>
      <c r="ORB1965" s="1"/>
      <c r="ORC1965" s="1"/>
      <c r="ORD1965" s="1"/>
      <c r="ORE1965" s="1"/>
      <c r="ORF1965" s="1"/>
      <c r="ORG1965" s="1"/>
      <c r="ORH1965" s="1"/>
      <c r="ORI1965" s="1"/>
      <c r="ORJ1965" s="1"/>
      <c r="ORK1965" s="1"/>
      <c r="ORL1965" s="1"/>
      <c r="ORM1965" s="1"/>
      <c r="ORN1965" s="1"/>
      <c r="ORO1965" s="1"/>
      <c r="ORP1965" s="1"/>
      <c r="ORQ1965" s="1"/>
      <c r="ORR1965" s="1"/>
      <c r="ORS1965" s="1"/>
      <c r="ORT1965" s="1"/>
      <c r="ORU1965" s="1"/>
      <c r="ORV1965" s="1"/>
      <c r="ORW1965" s="1"/>
      <c r="ORX1965" s="1"/>
      <c r="ORY1965" s="1"/>
      <c r="ORZ1965" s="1"/>
      <c r="OSA1965" s="1"/>
      <c r="OSB1965" s="1"/>
      <c r="OSC1965" s="1"/>
      <c r="OSD1965" s="1"/>
      <c r="OSE1965" s="1"/>
      <c r="OSF1965" s="1"/>
      <c r="OSG1965" s="1"/>
      <c r="OSH1965" s="1"/>
      <c r="OSI1965" s="1"/>
      <c r="OSJ1965" s="1"/>
      <c r="OSK1965" s="1"/>
      <c r="OSL1965" s="1"/>
      <c r="OSM1965" s="1"/>
      <c r="OSN1965" s="1"/>
      <c r="OSO1965" s="1"/>
      <c r="OSP1965" s="1"/>
      <c r="OSQ1965" s="1"/>
      <c r="OSR1965" s="1"/>
      <c r="OSS1965" s="1"/>
      <c r="OST1965" s="1"/>
      <c r="OSU1965" s="1"/>
      <c r="OSV1965" s="1"/>
      <c r="OSW1965" s="1"/>
      <c r="OSX1965" s="1"/>
      <c r="OSY1965" s="1"/>
      <c r="OSZ1965" s="1"/>
      <c r="OTA1965" s="1"/>
      <c r="OTB1965" s="1"/>
      <c r="OTC1965" s="1"/>
      <c r="OTD1965" s="1"/>
      <c r="OTE1965" s="1"/>
      <c r="OTF1965" s="1"/>
      <c r="OTG1965" s="1"/>
      <c r="OTH1965" s="1"/>
      <c r="OTI1965" s="1"/>
      <c r="OTJ1965" s="1"/>
      <c r="OTK1965" s="1"/>
      <c r="OTL1965" s="1"/>
      <c r="OTM1965" s="1"/>
      <c r="OTN1965" s="1"/>
      <c r="OTO1965" s="1"/>
      <c r="OTP1965" s="1"/>
      <c r="OTQ1965" s="1"/>
      <c r="OTR1965" s="1"/>
      <c r="OTS1965" s="1"/>
      <c r="OTT1965" s="1"/>
      <c r="OTU1965" s="1"/>
      <c r="OTV1965" s="1"/>
      <c r="OTW1965" s="1"/>
      <c r="OTX1965" s="1"/>
      <c r="OTY1965" s="1"/>
      <c r="OTZ1965" s="1"/>
      <c r="OUA1965" s="1"/>
      <c r="OUB1965" s="1"/>
      <c r="OUC1965" s="1"/>
      <c r="OUD1965" s="1"/>
      <c r="OUE1965" s="1"/>
      <c r="OUF1965" s="1"/>
      <c r="OUG1965" s="1"/>
      <c r="OUH1965" s="1"/>
      <c r="OUI1965" s="1"/>
      <c r="OUJ1965" s="1"/>
      <c r="OUK1965" s="1"/>
      <c r="OUL1965" s="1"/>
      <c r="OUM1965" s="1"/>
      <c r="OUN1965" s="1"/>
      <c r="OUO1965" s="1"/>
      <c r="OUP1965" s="1"/>
      <c r="OUQ1965" s="1"/>
      <c r="OUR1965" s="1"/>
      <c r="OUS1965" s="1"/>
      <c r="OUT1965" s="1"/>
      <c r="OUU1965" s="1"/>
      <c r="OUV1965" s="1"/>
      <c r="OUW1965" s="1"/>
      <c r="OUX1965" s="1"/>
      <c r="OUY1965" s="1"/>
      <c r="OUZ1965" s="1"/>
      <c r="OVA1965" s="1"/>
      <c r="OVB1965" s="1"/>
      <c r="OVC1965" s="1"/>
      <c r="OVD1965" s="1"/>
      <c r="OVE1965" s="1"/>
      <c r="OVF1965" s="1"/>
      <c r="OVG1965" s="1"/>
      <c r="OVH1965" s="1"/>
      <c r="OVI1965" s="1"/>
      <c r="OVJ1965" s="1"/>
      <c r="OVK1965" s="1"/>
      <c r="OVL1965" s="1"/>
      <c r="OVM1965" s="1"/>
      <c r="OVN1965" s="1"/>
      <c r="OVO1965" s="1"/>
      <c r="OVP1965" s="1"/>
      <c r="OVQ1965" s="1"/>
      <c r="OVR1965" s="1"/>
      <c r="OVS1965" s="1"/>
      <c r="OVT1965" s="1"/>
      <c r="OVU1965" s="1"/>
      <c r="OVV1965" s="1"/>
      <c r="OVW1965" s="1"/>
      <c r="OVX1965" s="1"/>
      <c r="OVY1965" s="1"/>
      <c r="OVZ1965" s="1"/>
      <c r="OWA1965" s="1"/>
      <c r="OWB1965" s="1"/>
      <c r="OWC1965" s="1"/>
      <c r="OWD1965" s="1"/>
      <c r="OWE1965" s="1"/>
      <c r="OWF1965" s="1"/>
      <c r="OWG1965" s="1"/>
      <c r="OWH1965" s="1"/>
      <c r="OWI1965" s="1"/>
      <c r="OWJ1965" s="1"/>
      <c r="OWK1965" s="1"/>
      <c r="OWL1965" s="1"/>
      <c r="OWM1965" s="1"/>
      <c r="OWN1965" s="1"/>
      <c r="OWO1965" s="1"/>
      <c r="OWP1965" s="1"/>
      <c r="OWQ1965" s="1"/>
      <c r="OWR1965" s="1"/>
      <c r="OWS1965" s="1"/>
      <c r="OWT1965" s="1"/>
      <c r="OWU1965" s="1"/>
      <c r="OWV1965" s="1"/>
      <c r="OWW1965" s="1"/>
      <c r="OWX1965" s="1"/>
      <c r="OWY1965" s="1"/>
      <c r="OWZ1965" s="1"/>
      <c r="OXA1965" s="1"/>
      <c r="OXB1965" s="1"/>
      <c r="OXC1965" s="1"/>
      <c r="OXD1965" s="1"/>
      <c r="OXE1965" s="1"/>
      <c r="OXF1965" s="1"/>
      <c r="OXG1965" s="1"/>
      <c r="OXH1965" s="1"/>
      <c r="OXI1965" s="1"/>
      <c r="OXJ1965" s="1"/>
      <c r="OXK1965" s="1"/>
      <c r="OXL1965" s="1"/>
      <c r="OXM1965" s="1"/>
      <c r="OXN1965" s="1"/>
      <c r="OXO1965" s="1"/>
      <c r="OXP1965" s="1"/>
      <c r="OXQ1965" s="1"/>
      <c r="OXR1965" s="1"/>
      <c r="OXS1965" s="1"/>
      <c r="OXT1965" s="1"/>
      <c r="OXU1965" s="1"/>
      <c r="OXV1965" s="1"/>
      <c r="OXW1965" s="1"/>
      <c r="OXX1965" s="1"/>
      <c r="OXY1965" s="1"/>
      <c r="OXZ1965" s="1"/>
      <c r="OYA1965" s="1"/>
      <c r="OYB1965" s="1"/>
      <c r="OYC1965" s="1"/>
      <c r="OYD1965" s="1"/>
      <c r="OYE1965" s="1"/>
      <c r="OYF1965" s="1"/>
      <c r="OYG1965" s="1"/>
      <c r="OYH1965" s="1"/>
      <c r="OYI1965" s="1"/>
      <c r="OYJ1965" s="1"/>
      <c r="OYK1965" s="1"/>
      <c r="OYL1965" s="1"/>
      <c r="OYM1965" s="1"/>
      <c r="OYN1965" s="1"/>
      <c r="OYO1965" s="1"/>
      <c r="OYP1965" s="1"/>
      <c r="OYQ1965" s="1"/>
      <c r="OYR1965" s="1"/>
      <c r="OYS1965" s="1"/>
      <c r="OYT1965" s="1"/>
      <c r="OYU1965" s="1"/>
      <c r="OYV1965" s="1"/>
      <c r="OYW1965" s="1"/>
      <c r="OYX1965" s="1"/>
      <c r="OYY1965" s="1"/>
      <c r="OYZ1965" s="1"/>
      <c r="OZA1965" s="1"/>
      <c r="OZB1965" s="1"/>
      <c r="OZC1965" s="1"/>
      <c r="OZD1965" s="1"/>
      <c r="OZE1965" s="1"/>
      <c r="OZF1965" s="1"/>
      <c r="OZG1965" s="1"/>
      <c r="OZH1965" s="1"/>
      <c r="OZI1965" s="1"/>
      <c r="OZJ1965" s="1"/>
      <c r="OZK1965" s="1"/>
      <c r="OZL1965" s="1"/>
      <c r="OZM1965" s="1"/>
      <c r="OZN1965" s="1"/>
      <c r="OZO1965" s="1"/>
      <c r="OZP1965" s="1"/>
      <c r="OZQ1965" s="1"/>
      <c r="OZR1965" s="1"/>
      <c r="OZS1965" s="1"/>
      <c r="OZT1965" s="1"/>
      <c r="OZU1965" s="1"/>
      <c r="OZV1965" s="1"/>
      <c r="OZW1965" s="1"/>
      <c r="OZX1965" s="1"/>
      <c r="OZY1965" s="1"/>
      <c r="OZZ1965" s="1"/>
      <c r="PAA1965" s="1"/>
      <c r="PAB1965" s="1"/>
      <c r="PAC1965" s="1"/>
      <c r="PAD1965" s="1"/>
      <c r="PAE1965" s="1"/>
      <c r="PAF1965" s="1"/>
      <c r="PAG1965" s="1"/>
      <c r="PAH1965" s="1"/>
      <c r="PAI1965" s="1"/>
      <c r="PAJ1965" s="1"/>
      <c r="PAK1965" s="1"/>
      <c r="PAL1965" s="1"/>
      <c r="PAM1965" s="1"/>
      <c r="PAN1965" s="1"/>
      <c r="PAO1965" s="1"/>
      <c r="PAP1965" s="1"/>
      <c r="PAQ1965" s="1"/>
      <c r="PAR1965" s="1"/>
      <c r="PAS1965" s="1"/>
      <c r="PAT1965" s="1"/>
      <c r="PAU1965" s="1"/>
      <c r="PAV1965" s="1"/>
      <c r="PAW1965" s="1"/>
      <c r="PAX1965" s="1"/>
      <c r="PAY1965" s="1"/>
      <c r="PAZ1965" s="1"/>
      <c r="PBA1965" s="1"/>
      <c r="PBB1965" s="1"/>
      <c r="PBC1965" s="1"/>
      <c r="PBD1965" s="1"/>
      <c r="PBE1965" s="1"/>
      <c r="PBF1965" s="1"/>
      <c r="PBG1965" s="1"/>
      <c r="PBH1965" s="1"/>
      <c r="PBI1965" s="1"/>
      <c r="PBJ1965" s="1"/>
      <c r="PBK1965" s="1"/>
      <c r="PBL1965" s="1"/>
      <c r="PBM1965" s="1"/>
      <c r="PBN1965" s="1"/>
      <c r="PBO1965" s="1"/>
      <c r="PBP1965" s="1"/>
      <c r="PBQ1965" s="1"/>
      <c r="PBR1965" s="1"/>
      <c r="PBS1965" s="1"/>
      <c r="PBT1965" s="1"/>
      <c r="PBU1965" s="1"/>
      <c r="PBV1965" s="1"/>
      <c r="PBW1965" s="1"/>
      <c r="PBX1965" s="1"/>
      <c r="PBY1965" s="1"/>
      <c r="PBZ1965" s="1"/>
      <c r="PCA1965" s="1"/>
      <c r="PCB1965" s="1"/>
      <c r="PCC1965" s="1"/>
      <c r="PCD1965" s="1"/>
      <c r="PCE1965" s="1"/>
      <c r="PCF1965" s="1"/>
      <c r="PCG1965" s="1"/>
      <c r="PCH1965" s="1"/>
      <c r="PCI1965" s="1"/>
      <c r="PCJ1965" s="1"/>
      <c r="PCK1965" s="1"/>
      <c r="PCL1965" s="1"/>
      <c r="PCM1965" s="1"/>
      <c r="PCN1965" s="1"/>
      <c r="PCO1965" s="1"/>
      <c r="PCP1965" s="1"/>
      <c r="PCQ1965" s="1"/>
      <c r="PCR1965" s="1"/>
      <c r="PCS1965" s="1"/>
      <c r="PCT1965" s="1"/>
      <c r="PCU1965" s="1"/>
      <c r="PCV1965" s="1"/>
      <c r="PCW1965" s="1"/>
      <c r="PCX1965" s="1"/>
      <c r="PCY1965" s="1"/>
      <c r="PCZ1965" s="1"/>
      <c r="PDA1965" s="1"/>
      <c r="PDB1965" s="1"/>
      <c r="PDC1965" s="1"/>
      <c r="PDD1965" s="1"/>
      <c r="PDE1965" s="1"/>
      <c r="PDF1965" s="1"/>
      <c r="PDG1965" s="1"/>
      <c r="PDH1965" s="1"/>
      <c r="PDI1965" s="1"/>
      <c r="PDJ1965" s="1"/>
      <c r="PDK1965" s="1"/>
      <c r="PDL1965" s="1"/>
      <c r="PDM1965" s="1"/>
      <c r="PDN1965" s="1"/>
      <c r="PDO1965" s="1"/>
      <c r="PDP1965" s="1"/>
      <c r="PDQ1965" s="1"/>
      <c r="PDR1965" s="1"/>
      <c r="PDS1965" s="1"/>
      <c r="PDT1965" s="1"/>
      <c r="PDU1965" s="1"/>
      <c r="PDV1965" s="1"/>
      <c r="PDW1965" s="1"/>
      <c r="PDX1965" s="1"/>
      <c r="PDY1965" s="1"/>
      <c r="PDZ1965" s="1"/>
      <c r="PEA1965" s="1"/>
      <c r="PEB1965" s="1"/>
      <c r="PEC1965" s="1"/>
      <c r="PED1965" s="1"/>
      <c r="PEE1965" s="1"/>
      <c r="PEF1965" s="1"/>
      <c r="PEG1965" s="1"/>
      <c r="PEH1965" s="1"/>
      <c r="PEI1965" s="1"/>
      <c r="PEJ1965" s="1"/>
      <c r="PEK1965" s="1"/>
      <c r="PEL1965" s="1"/>
      <c r="PEM1965" s="1"/>
      <c r="PEN1965" s="1"/>
      <c r="PEO1965" s="1"/>
      <c r="PEP1965" s="1"/>
      <c r="PEQ1965" s="1"/>
      <c r="PER1965" s="1"/>
      <c r="PES1965" s="1"/>
      <c r="PET1965" s="1"/>
      <c r="PEU1965" s="1"/>
      <c r="PEV1965" s="1"/>
      <c r="PEW1965" s="1"/>
      <c r="PEX1965" s="1"/>
      <c r="PEY1965" s="1"/>
      <c r="PEZ1965" s="1"/>
      <c r="PFA1965" s="1"/>
      <c r="PFB1965" s="1"/>
      <c r="PFC1965" s="1"/>
      <c r="PFD1965" s="1"/>
      <c r="PFE1965" s="1"/>
      <c r="PFF1965" s="1"/>
      <c r="PFG1965" s="1"/>
      <c r="PFH1965" s="1"/>
      <c r="PFI1965" s="1"/>
      <c r="PFJ1965" s="1"/>
      <c r="PFK1965" s="1"/>
      <c r="PFL1965" s="1"/>
      <c r="PFM1965" s="1"/>
      <c r="PFN1965" s="1"/>
      <c r="PFO1965" s="1"/>
      <c r="PFP1965" s="1"/>
      <c r="PFQ1965" s="1"/>
      <c r="PFR1965" s="1"/>
      <c r="PFS1965" s="1"/>
      <c r="PFT1965" s="1"/>
      <c r="PFU1965" s="1"/>
      <c r="PFV1965" s="1"/>
      <c r="PFW1965" s="1"/>
      <c r="PFX1965" s="1"/>
      <c r="PFY1965" s="1"/>
      <c r="PFZ1965" s="1"/>
      <c r="PGA1965" s="1"/>
      <c r="PGB1965" s="1"/>
      <c r="PGC1965" s="1"/>
      <c r="PGD1965" s="1"/>
      <c r="PGE1965" s="1"/>
      <c r="PGF1965" s="1"/>
      <c r="PGG1965" s="1"/>
      <c r="PGH1965" s="1"/>
      <c r="PGI1965" s="1"/>
      <c r="PGJ1965" s="1"/>
      <c r="PGK1965" s="1"/>
      <c r="PGL1965" s="1"/>
      <c r="PGM1965" s="1"/>
      <c r="PGN1965" s="1"/>
      <c r="PGO1965" s="1"/>
      <c r="PGP1965" s="1"/>
      <c r="PGQ1965" s="1"/>
      <c r="PGR1965" s="1"/>
      <c r="PGS1965" s="1"/>
      <c r="PGT1965" s="1"/>
      <c r="PGU1965" s="1"/>
      <c r="PGV1965" s="1"/>
      <c r="PGW1965" s="1"/>
      <c r="PGX1965" s="1"/>
      <c r="PGY1965" s="1"/>
      <c r="PGZ1965" s="1"/>
      <c r="PHA1965" s="1"/>
      <c r="PHB1965" s="1"/>
      <c r="PHC1965" s="1"/>
      <c r="PHD1965" s="1"/>
      <c r="PHE1965" s="1"/>
      <c r="PHF1965" s="1"/>
      <c r="PHG1965" s="1"/>
      <c r="PHH1965" s="1"/>
      <c r="PHI1965" s="1"/>
      <c r="PHJ1965" s="1"/>
      <c r="PHK1965" s="1"/>
      <c r="PHL1965" s="1"/>
      <c r="PHM1965" s="1"/>
      <c r="PHN1965" s="1"/>
      <c r="PHO1965" s="1"/>
      <c r="PHP1965" s="1"/>
      <c r="PHQ1965" s="1"/>
      <c r="PHR1965" s="1"/>
      <c r="PHS1965" s="1"/>
      <c r="PHT1965" s="1"/>
      <c r="PHU1965" s="1"/>
      <c r="PHV1965" s="1"/>
      <c r="PHW1965" s="1"/>
      <c r="PHX1965" s="1"/>
      <c r="PHY1965" s="1"/>
      <c r="PHZ1965" s="1"/>
      <c r="PIA1965" s="1"/>
      <c r="PIB1965" s="1"/>
      <c r="PIC1965" s="1"/>
      <c r="PID1965" s="1"/>
      <c r="PIE1965" s="1"/>
      <c r="PIF1965" s="1"/>
      <c r="PIG1965" s="1"/>
      <c r="PIH1965" s="1"/>
      <c r="PII1965" s="1"/>
      <c r="PIJ1965" s="1"/>
      <c r="PIK1965" s="1"/>
      <c r="PIL1965" s="1"/>
      <c r="PIM1965" s="1"/>
      <c r="PIN1965" s="1"/>
      <c r="PIO1965" s="1"/>
      <c r="PIP1965" s="1"/>
      <c r="PIQ1965" s="1"/>
      <c r="PIR1965" s="1"/>
      <c r="PIS1965" s="1"/>
      <c r="PIT1965" s="1"/>
      <c r="PIU1965" s="1"/>
      <c r="PIV1965" s="1"/>
      <c r="PIW1965" s="1"/>
      <c r="PIX1965" s="1"/>
      <c r="PIY1965" s="1"/>
      <c r="PIZ1965" s="1"/>
      <c r="PJA1965" s="1"/>
      <c r="PJB1965" s="1"/>
      <c r="PJC1965" s="1"/>
      <c r="PJD1965" s="1"/>
      <c r="PJE1965" s="1"/>
      <c r="PJF1965" s="1"/>
      <c r="PJG1965" s="1"/>
      <c r="PJH1965" s="1"/>
      <c r="PJI1965" s="1"/>
      <c r="PJJ1965" s="1"/>
      <c r="PJK1965" s="1"/>
      <c r="PJL1965" s="1"/>
      <c r="PJM1965" s="1"/>
      <c r="PJN1965" s="1"/>
      <c r="PJO1965" s="1"/>
      <c r="PJP1965" s="1"/>
      <c r="PJQ1965" s="1"/>
      <c r="PJR1965" s="1"/>
      <c r="PJS1965" s="1"/>
      <c r="PJT1965" s="1"/>
      <c r="PJU1965" s="1"/>
      <c r="PJV1965" s="1"/>
      <c r="PJW1965" s="1"/>
      <c r="PJX1965" s="1"/>
      <c r="PJY1965" s="1"/>
      <c r="PJZ1965" s="1"/>
      <c r="PKA1965" s="1"/>
      <c r="PKB1965" s="1"/>
      <c r="PKC1965" s="1"/>
      <c r="PKD1965" s="1"/>
      <c r="PKE1965" s="1"/>
      <c r="PKF1965" s="1"/>
      <c r="PKG1965" s="1"/>
      <c r="PKH1965" s="1"/>
      <c r="PKI1965" s="1"/>
      <c r="PKJ1965" s="1"/>
      <c r="PKK1965" s="1"/>
      <c r="PKL1965" s="1"/>
      <c r="PKM1965" s="1"/>
      <c r="PKN1965" s="1"/>
      <c r="PKO1965" s="1"/>
      <c r="PKP1965" s="1"/>
      <c r="PKQ1965" s="1"/>
      <c r="PKR1965" s="1"/>
      <c r="PKS1965" s="1"/>
      <c r="PKT1965" s="1"/>
      <c r="PKU1965" s="1"/>
      <c r="PKV1965" s="1"/>
      <c r="PKW1965" s="1"/>
      <c r="PKX1965" s="1"/>
      <c r="PKY1965" s="1"/>
      <c r="PKZ1965" s="1"/>
      <c r="PLA1965" s="1"/>
      <c r="PLB1965" s="1"/>
      <c r="PLC1965" s="1"/>
      <c r="PLD1965" s="1"/>
      <c r="PLE1965" s="1"/>
      <c r="PLF1965" s="1"/>
      <c r="PLG1965" s="1"/>
      <c r="PLH1965" s="1"/>
      <c r="PLI1965" s="1"/>
      <c r="PLJ1965" s="1"/>
      <c r="PLK1965" s="1"/>
      <c r="PLL1965" s="1"/>
      <c r="PLM1965" s="1"/>
      <c r="PLN1965" s="1"/>
      <c r="PLO1965" s="1"/>
      <c r="PLP1965" s="1"/>
      <c r="PLQ1965" s="1"/>
      <c r="PLR1965" s="1"/>
      <c r="PLS1965" s="1"/>
      <c r="PLT1965" s="1"/>
      <c r="PLU1965" s="1"/>
      <c r="PLV1965" s="1"/>
      <c r="PLW1965" s="1"/>
      <c r="PLX1965" s="1"/>
      <c r="PLY1965" s="1"/>
      <c r="PLZ1965" s="1"/>
      <c r="PMA1965" s="1"/>
      <c r="PMB1965" s="1"/>
      <c r="PMC1965" s="1"/>
      <c r="PMD1965" s="1"/>
      <c r="PME1965" s="1"/>
      <c r="PMF1965" s="1"/>
      <c r="PMG1965" s="1"/>
      <c r="PMH1965" s="1"/>
      <c r="PMI1965" s="1"/>
      <c r="PMJ1965" s="1"/>
      <c r="PMK1965" s="1"/>
      <c r="PML1965" s="1"/>
      <c r="PMM1965" s="1"/>
      <c r="PMN1965" s="1"/>
      <c r="PMO1965" s="1"/>
      <c r="PMP1965" s="1"/>
      <c r="PMQ1965" s="1"/>
      <c r="PMR1965" s="1"/>
      <c r="PMS1965" s="1"/>
      <c r="PMT1965" s="1"/>
      <c r="PMU1965" s="1"/>
      <c r="PMV1965" s="1"/>
      <c r="PMW1965" s="1"/>
      <c r="PMX1965" s="1"/>
      <c r="PMY1965" s="1"/>
      <c r="PMZ1965" s="1"/>
      <c r="PNA1965" s="1"/>
      <c r="PNB1965" s="1"/>
      <c r="PNC1965" s="1"/>
      <c r="PND1965" s="1"/>
      <c r="PNE1965" s="1"/>
      <c r="PNF1965" s="1"/>
      <c r="PNG1965" s="1"/>
      <c r="PNH1965" s="1"/>
      <c r="PNI1965" s="1"/>
      <c r="PNJ1965" s="1"/>
      <c r="PNK1965" s="1"/>
      <c r="PNL1965" s="1"/>
      <c r="PNM1965" s="1"/>
      <c r="PNN1965" s="1"/>
      <c r="PNO1965" s="1"/>
      <c r="PNP1965" s="1"/>
      <c r="PNQ1965" s="1"/>
      <c r="PNR1965" s="1"/>
      <c r="PNS1965" s="1"/>
      <c r="PNT1965" s="1"/>
      <c r="PNU1965" s="1"/>
      <c r="PNV1965" s="1"/>
      <c r="PNW1965" s="1"/>
      <c r="PNX1965" s="1"/>
      <c r="PNY1965" s="1"/>
      <c r="PNZ1965" s="1"/>
      <c r="POA1965" s="1"/>
      <c r="POB1965" s="1"/>
      <c r="POC1965" s="1"/>
      <c r="POD1965" s="1"/>
      <c r="POE1965" s="1"/>
      <c r="POF1965" s="1"/>
      <c r="POG1965" s="1"/>
      <c r="POH1965" s="1"/>
      <c r="POI1965" s="1"/>
      <c r="POJ1965" s="1"/>
      <c r="POK1965" s="1"/>
      <c r="POL1965" s="1"/>
      <c r="POM1965" s="1"/>
      <c r="PON1965" s="1"/>
      <c r="POO1965" s="1"/>
      <c r="POP1965" s="1"/>
      <c r="POQ1965" s="1"/>
      <c r="POR1965" s="1"/>
      <c r="POS1965" s="1"/>
      <c r="POT1965" s="1"/>
      <c r="POU1965" s="1"/>
      <c r="POV1965" s="1"/>
      <c r="POW1965" s="1"/>
      <c r="POX1965" s="1"/>
      <c r="POY1965" s="1"/>
      <c r="POZ1965" s="1"/>
      <c r="PPA1965" s="1"/>
      <c r="PPB1965" s="1"/>
      <c r="PPC1965" s="1"/>
      <c r="PPD1965" s="1"/>
      <c r="PPE1965" s="1"/>
      <c r="PPF1965" s="1"/>
      <c r="PPG1965" s="1"/>
      <c r="PPH1965" s="1"/>
      <c r="PPI1965" s="1"/>
      <c r="PPJ1965" s="1"/>
      <c r="PPK1965" s="1"/>
      <c r="PPL1965" s="1"/>
      <c r="PPM1965" s="1"/>
      <c r="PPN1965" s="1"/>
      <c r="PPO1965" s="1"/>
      <c r="PPP1965" s="1"/>
      <c r="PPQ1965" s="1"/>
      <c r="PPR1965" s="1"/>
      <c r="PPS1965" s="1"/>
      <c r="PPT1965" s="1"/>
      <c r="PPU1965" s="1"/>
      <c r="PPV1965" s="1"/>
      <c r="PPW1965" s="1"/>
      <c r="PPX1965" s="1"/>
      <c r="PPY1965" s="1"/>
      <c r="PPZ1965" s="1"/>
      <c r="PQA1965" s="1"/>
      <c r="PQB1965" s="1"/>
      <c r="PQC1965" s="1"/>
      <c r="PQD1965" s="1"/>
      <c r="PQE1965" s="1"/>
      <c r="PQF1965" s="1"/>
      <c r="PQG1965" s="1"/>
      <c r="PQH1965" s="1"/>
      <c r="PQI1965" s="1"/>
      <c r="PQJ1965" s="1"/>
      <c r="PQK1965" s="1"/>
      <c r="PQL1965" s="1"/>
      <c r="PQM1965" s="1"/>
      <c r="PQN1965" s="1"/>
      <c r="PQO1965" s="1"/>
      <c r="PQP1965" s="1"/>
      <c r="PQQ1965" s="1"/>
      <c r="PQR1965" s="1"/>
      <c r="PQS1965" s="1"/>
      <c r="PQT1965" s="1"/>
      <c r="PQU1965" s="1"/>
      <c r="PQV1965" s="1"/>
      <c r="PQW1965" s="1"/>
      <c r="PQX1965" s="1"/>
      <c r="PQY1965" s="1"/>
      <c r="PQZ1965" s="1"/>
      <c r="PRA1965" s="1"/>
      <c r="PRB1965" s="1"/>
      <c r="PRC1965" s="1"/>
      <c r="PRD1965" s="1"/>
      <c r="PRE1965" s="1"/>
      <c r="PRF1965" s="1"/>
      <c r="PRG1965" s="1"/>
      <c r="PRH1965" s="1"/>
      <c r="PRI1965" s="1"/>
      <c r="PRJ1965" s="1"/>
      <c r="PRK1965" s="1"/>
      <c r="PRL1965" s="1"/>
      <c r="PRM1965" s="1"/>
      <c r="PRN1965" s="1"/>
      <c r="PRO1965" s="1"/>
      <c r="PRP1965" s="1"/>
      <c r="PRQ1965" s="1"/>
      <c r="PRR1965" s="1"/>
      <c r="PRS1965" s="1"/>
      <c r="PRT1965" s="1"/>
      <c r="PRU1965" s="1"/>
      <c r="PRV1965" s="1"/>
      <c r="PRW1965" s="1"/>
      <c r="PRX1965" s="1"/>
      <c r="PRY1965" s="1"/>
      <c r="PRZ1965" s="1"/>
      <c r="PSA1965" s="1"/>
      <c r="PSB1965" s="1"/>
      <c r="PSC1965" s="1"/>
      <c r="PSD1965" s="1"/>
      <c r="PSE1965" s="1"/>
      <c r="PSF1965" s="1"/>
      <c r="PSG1965" s="1"/>
      <c r="PSH1965" s="1"/>
      <c r="PSI1965" s="1"/>
      <c r="PSJ1965" s="1"/>
      <c r="PSK1965" s="1"/>
      <c r="PSL1965" s="1"/>
      <c r="PSM1965" s="1"/>
      <c r="PSN1965" s="1"/>
      <c r="PSO1965" s="1"/>
      <c r="PSP1965" s="1"/>
      <c r="PSQ1965" s="1"/>
      <c r="PSR1965" s="1"/>
      <c r="PSS1965" s="1"/>
      <c r="PST1965" s="1"/>
      <c r="PSU1965" s="1"/>
      <c r="PSV1965" s="1"/>
      <c r="PSW1965" s="1"/>
      <c r="PSX1965" s="1"/>
      <c r="PSY1965" s="1"/>
      <c r="PSZ1965" s="1"/>
      <c r="PTA1965" s="1"/>
      <c r="PTB1965" s="1"/>
      <c r="PTC1965" s="1"/>
      <c r="PTD1965" s="1"/>
      <c r="PTE1965" s="1"/>
      <c r="PTF1965" s="1"/>
      <c r="PTG1965" s="1"/>
      <c r="PTH1965" s="1"/>
      <c r="PTI1965" s="1"/>
      <c r="PTJ1965" s="1"/>
      <c r="PTK1965" s="1"/>
      <c r="PTL1965" s="1"/>
      <c r="PTM1965" s="1"/>
      <c r="PTN1965" s="1"/>
      <c r="PTO1965" s="1"/>
      <c r="PTP1965" s="1"/>
      <c r="PTQ1965" s="1"/>
      <c r="PTR1965" s="1"/>
      <c r="PTS1965" s="1"/>
      <c r="PTT1965" s="1"/>
      <c r="PTU1965" s="1"/>
      <c r="PTV1965" s="1"/>
      <c r="PTW1965" s="1"/>
      <c r="PTX1965" s="1"/>
      <c r="PTY1965" s="1"/>
      <c r="PTZ1965" s="1"/>
      <c r="PUA1965" s="1"/>
      <c r="PUB1965" s="1"/>
      <c r="PUC1965" s="1"/>
      <c r="PUD1965" s="1"/>
      <c r="PUE1965" s="1"/>
      <c r="PUF1965" s="1"/>
      <c r="PUG1965" s="1"/>
      <c r="PUH1965" s="1"/>
      <c r="PUI1965" s="1"/>
      <c r="PUJ1965" s="1"/>
      <c r="PUK1965" s="1"/>
      <c r="PUL1965" s="1"/>
      <c r="PUM1965" s="1"/>
      <c r="PUN1965" s="1"/>
      <c r="PUO1965" s="1"/>
      <c r="PUP1965" s="1"/>
      <c r="PUQ1965" s="1"/>
      <c r="PUR1965" s="1"/>
      <c r="PUS1965" s="1"/>
      <c r="PUT1965" s="1"/>
      <c r="PUU1965" s="1"/>
      <c r="PUV1965" s="1"/>
      <c r="PUW1965" s="1"/>
      <c r="PUX1965" s="1"/>
      <c r="PUY1965" s="1"/>
      <c r="PUZ1965" s="1"/>
      <c r="PVA1965" s="1"/>
      <c r="PVB1965" s="1"/>
      <c r="PVC1965" s="1"/>
      <c r="PVD1965" s="1"/>
      <c r="PVE1965" s="1"/>
      <c r="PVF1965" s="1"/>
      <c r="PVG1965" s="1"/>
      <c r="PVH1965" s="1"/>
      <c r="PVI1965" s="1"/>
      <c r="PVJ1965" s="1"/>
      <c r="PVK1965" s="1"/>
      <c r="PVL1965" s="1"/>
      <c r="PVM1965" s="1"/>
      <c r="PVN1965" s="1"/>
      <c r="PVO1965" s="1"/>
      <c r="PVP1965" s="1"/>
      <c r="PVQ1965" s="1"/>
      <c r="PVR1965" s="1"/>
      <c r="PVS1965" s="1"/>
      <c r="PVT1965" s="1"/>
      <c r="PVU1965" s="1"/>
      <c r="PVV1965" s="1"/>
      <c r="PVW1965" s="1"/>
      <c r="PVX1965" s="1"/>
      <c r="PVY1965" s="1"/>
      <c r="PVZ1965" s="1"/>
      <c r="PWA1965" s="1"/>
      <c r="PWB1965" s="1"/>
      <c r="PWC1965" s="1"/>
      <c r="PWD1965" s="1"/>
      <c r="PWE1965" s="1"/>
      <c r="PWF1965" s="1"/>
      <c r="PWG1965" s="1"/>
      <c r="PWH1965" s="1"/>
      <c r="PWI1965" s="1"/>
      <c r="PWJ1965" s="1"/>
      <c r="PWK1965" s="1"/>
      <c r="PWL1965" s="1"/>
      <c r="PWM1965" s="1"/>
      <c r="PWN1965" s="1"/>
      <c r="PWO1965" s="1"/>
      <c r="PWP1965" s="1"/>
      <c r="PWQ1965" s="1"/>
      <c r="PWR1965" s="1"/>
      <c r="PWS1965" s="1"/>
      <c r="PWT1965" s="1"/>
      <c r="PWU1965" s="1"/>
      <c r="PWV1965" s="1"/>
      <c r="PWW1965" s="1"/>
      <c r="PWX1965" s="1"/>
      <c r="PWY1965" s="1"/>
      <c r="PWZ1965" s="1"/>
      <c r="PXA1965" s="1"/>
      <c r="PXB1965" s="1"/>
      <c r="PXC1965" s="1"/>
      <c r="PXD1965" s="1"/>
      <c r="PXE1965" s="1"/>
      <c r="PXF1965" s="1"/>
      <c r="PXG1965" s="1"/>
      <c r="PXH1965" s="1"/>
      <c r="PXI1965" s="1"/>
      <c r="PXJ1965" s="1"/>
      <c r="PXK1965" s="1"/>
      <c r="PXL1965" s="1"/>
      <c r="PXM1965" s="1"/>
      <c r="PXN1965" s="1"/>
      <c r="PXO1965" s="1"/>
      <c r="PXP1965" s="1"/>
      <c r="PXQ1965" s="1"/>
      <c r="PXR1965" s="1"/>
      <c r="PXS1965" s="1"/>
      <c r="PXT1965" s="1"/>
      <c r="PXU1965" s="1"/>
      <c r="PXV1965" s="1"/>
      <c r="PXW1965" s="1"/>
      <c r="PXX1965" s="1"/>
      <c r="PXY1965" s="1"/>
      <c r="PXZ1965" s="1"/>
      <c r="PYA1965" s="1"/>
      <c r="PYB1965" s="1"/>
      <c r="PYC1965" s="1"/>
      <c r="PYD1965" s="1"/>
      <c r="PYE1965" s="1"/>
      <c r="PYF1965" s="1"/>
      <c r="PYG1965" s="1"/>
      <c r="PYH1965" s="1"/>
      <c r="PYI1965" s="1"/>
      <c r="PYJ1965" s="1"/>
      <c r="PYK1965" s="1"/>
      <c r="PYL1965" s="1"/>
      <c r="PYM1965" s="1"/>
      <c r="PYN1965" s="1"/>
      <c r="PYO1965" s="1"/>
      <c r="PYP1965" s="1"/>
      <c r="PYQ1965" s="1"/>
      <c r="PYR1965" s="1"/>
      <c r="PYS1965" s="1"/>
      <c r="PYT1965" s="1"/>
      <c r="PYU1965" s="1"/>
      <c r="PYV1965" s="1"/>
      <c r="PYW1965" s="1"/>
      <c r="PYX1965" s="1"/>
      <c r="PYY1965" s="1"/>
      <c r="PYZ1965" s="1"/>
      <c r="PZA1965" s="1"/>
      <c r="PZB1965" s="1"/>
      <c r="PZC1965" s="1"/>
      <c r="PZD1965" s="1"/>
      <c r="PZE1965" s="1"/>
      <c r="PZF1965" s="1"/>
      <c r="PZG1965" s="1"/>
      <c r="PZH1965" s="1"/>
      <c r="PZI1965" s="1"/>
      <c r="PZJ1965" s="1"/>
      <c r="PZK1965" s="1"/>
      <c r="PZL1965" s="1"/>
      <c r="PZM1965" s="1"/>
      <c r="PZN1965" s="1"/>
      <c r="PZO1965" s="1"/>
      <c r="PZP1965" s="1"/>
      <c r="PZQ1965" s="1"/>
      <c r="PZR1965" s="1"/>
      <c r="PZS1965" s="1"/>
      <c r="PZT1965" s="1"/>
      <c r="PZU1965" s="1"/>
      <c r="PZV1965" s="1"/>
      <c r="PZW1965" s="1"/>
      <c r="PZX1965" s="1"/>
      <c r="PZY1965" s="1"/>
      <c r="PZZ1965" s="1"/>
      <c r="QAA1965" s="1"/>
      <c r="QAB1965" s="1"/>
      <c r="QAC1965" s="1"/>
      <c r="QAD1965" s="1"/>
      <c r="QAE1965" s="1"/>
      <c r="QAF1965" s="1"/>
      <c r="QAG1965" s="1"/>
      <c r="QAH1965" s="1"/>
      <c r="QAI1965" s="1"/>
      <c r="QAJ1965" s="1"/>
      <c r="QAK1965" s="1"/>
      <c r="QAL1965" s="1"/>
      <c r="QAM1965" s="1"/>
      <c r="QAN1965" s="1"/>
      <c r="QAO1965" s="1"/>
      <c r="QAP1965" s="1"/>
      <c r="QAQ1965" s="1"/>
      <c r="QAR1965" s="1"/>
      <c r="QAS1965" s="1"/>
      <c r="QAT1965" s="1"/>
      <c r="QAU1965" s="1"/>
      <c r="QAV1965" s="1"/>
      <c r="QAW1965" s="1"/>
      <c r="QAX1965" s="1"/>
      <c r="QAY1965" s="1"/>
      <c r="QAZ1965" s="1"/>
      <c r="QBA1965" s="1"/>
      <c r="QBB1965" s="1"/>
      <c r="QBC1965" s="1"/>
      <c r="QBD1965" s="1"/>
      <c r="QBE1965" s="1"/>
      <c r="QBF1965" s="1"/>
      <c r="QBG1965" s="1"/>
      <c r="QBH1965" s="1"/>
      <c r="QBI1965" s="1"/>
      <c r="QBJ1965" s="1"/>
      <c r="QBK1965" s="1"/>
      <c r="QBL1965" s="1"/>
      <c r="QBM1965" s="1"/>
      <c r="QBN1965" s="1"/>
      <c r="QBO1965" s="1"/>
      <c r="QBP1965" s="1"/>
      <c r="QBQ1965" s="1"/>
      <c r="QBR1965" s="1"/>
      <c r="QBS1965" s="1"/>
      <c r="QBT1965" s="1"/>
      <c r="QBU1965" s="1"/>
      <c r="QBV1965" s="1"/>
      <c r="QBW1965" s="1"/>
      <c r="QBX1965" s="1"/>
      <c r="QBY1965" s="1"/>
      <c r="QBZ1965" s="1"/>
      <c r="QCA1965" s="1"/>
      <c r="QCB1965" s="1"/>
      <c r="QCC1965" s="1"/>
      <c r="QCD1965" s="1"/>
      <c r="QCE1965" s="1"/>
      <c r="QCF1965" s="1"/>
      <c r="QCG1965" s="1"/>
      <c r="QCH1965" s="1"/>
      <c r="QCI1965" s="1"/>
      <c r="QCJ1965" s="1"/>
      <c r="QCK1965" s="1"/>
      <c r="QCL1965" s="1"/>
      <c r="QCM1965" s="1"/>
      <c r="QCN1965" s="1"/>
      <c r="QCO1965" s="1"/>
      <c r="QCP1965" s="1"/>
      <c r="QCQ1965" s="1"/>
      <c r="QCR1965" s="1"/>
      <c r="QCS1965" s="1"/>
      <c r="QCT1965" s="1"/>
      <c r="QCU1965" s="1"/>
      <c r="QCV1965" s="1"/>
      <c r="QCW1965" s="1"/>
      <c r="QCX1965" s="1"/>
      <c r="QCY1965" s="1"/>
      <c r="QCZ1965" s="1"/>
      <c r="QDA1965" s="1"/>
      <c r="QDB1965" s="1"/>
      <c r="QDC1965" s="1"/>
      <c r="QDD1965" s="1"/>
      <c r="QDE1965" s="1"/>
      <c r="QDF1965" s="1"/>
      <c r="QDG1965" s="1"/>
      <c r="QDH1965" s="1"/>
      <c r="QDI1965" s="1"/>
      <c r="QDJ1965" s="1"/>
      <c r="QDK1965" s="1"/>
      <c r="QDL1965" s="1"/>
      <c r="QDM1965" s="1"/>
      <c r="QDN1965" s="1"/>
      <c r="QDO1965" s="1"/>
      <c r="QDP1965" s="1"/>
      <c r="QDQ1965" s="1"/>
      <c r="QDR1965" s="1"/>
      <c r="QDS1965" s="1"/>
      <c r="QDT1965" s="1"/>
      <c r="QDU1965" s="1"/>
      <c r="QDV1965" s="1"/>
      <c r="QDW1965" s="1"/>
      <c r="QDX1965" s="1"/>
      <c r="QDY1965" s="1"/>
      <c r="QDZ1965" s="1"/>
      <c r="QEA1965" s="1"/>
      <c r="QEB1965" s="1"/>
      <c r="QEC1965" s="1"/>
      <c r="QED1965" s="1"/>
      <c r="QEE1965" s="1"/>
      <c r="QEF1965" s="1"/>
      <c r="QEG1965" s="1"/>
      <c r="QEH1965" s="1"/>
      <c r="QEI1965" s="1"/>
      <c r="QEJ1965" s="1"/>
      <c r="QEK1965" s="1"/>
      <c r="QEL1965" s="1"/>
      <c r="QEM1965" s="1"/>
      <c r="QEN1965" s="1"/>
      <c r="QEO1965" s="1"/>
      <c r="QEP1965" s="1"/>
      <c r="QEQ1965" s="1"/>
      <c r="QER1965" s="1"/>
      <c r="QES1965" s="1"/>
      <c r="QET1965" s="1"/>
      <c r="QEU1965" s="1"/>
      <c r="QEV1965" s="1"/>
      <c r="QEW1965" s="1"/>
      <c r="QEX1965" s="1"/>
      <c r="QEY1965" s="1"/>
      <c r="QEZ1965" s="1"/>
      <c r="QFA1965" s="1"/>
      <c r="QFB1965" s="1"/>
      <c r="QFC1965" s="1"/>
      <c r="QFD1965" s="1"/>
      <c r="QFE1965" s="1"/>
      <c r="QFF1965" s="1"/>
      <c r="QFG1965" s="1"/>
      <c r="QFH1965" s="1"/>
      <c r="QFI1965" s="1"/>
      <c r="QFJ1965" s="1"/>
      <c r="QFK1965" s="1"/>
      <c r="QFL1965" s="1"/>
      <c r="QFM1965" s="1"/>
      <c r="QFN1965" s="1"/>
      <c r="QFO1965" s="1"/>
      <c r="QFP1965" s="1"/>
      <c r="QFQ1965" s="1"/>
      <c r="QFR1965" s="1"/>
      <c r="QFS1965" s="1"/>
      <c r="QFT1965" s="1"/>
      <c r="QFU1965" s="1"/>
      <c r="QFV1965" s="1"/>
      <c r="QFW1965" s="1"/>
      <c r="QFX1965" s="1"/>
      <c r="QFY1965" s="1"/>
      <c r="QFZ1965" s="1"/>
      <c r="QGA1965" s="1"/>
      <c r="QGB1965" s="1"/>
      <c r="QGC1965" s="1"/>
      <c r="QGD1965" s="1"/>
      <c r="QGE1965" s="1"/>
      <c r="QGF1965" s="1"/>
      <c r="QGG1965" s="1"/>
      <c r="QGH1965" s="1"/>
      <c r="QGI1965" s="1"/>
      <c r="QGJ1965" s="1"/>
      <c r="QGK1965" s="1"/>
      <c r="QGL1965" s="1"/>
      <c r="QGM1965" s="1"/>
      <c r="QGN1965" s="1"/>
      <c r="QGO1965" s="1"/>
      <c r="QGP1965" s="1"/>
      <c r="QGQ1965" s="1"/>
      <c r="QGR1965" s="1"/>
      <c r="QGS1965" s="1"/>
      <c r="QGT1965" s="1"/>
      <c r="QGU1965" s="1"/>
      <c r="QGV1965" s="1"/>
      <c r="QGW1965" s="1"/>
      <c r="QGX1965" s="1"/>
      <c r="QGY1965" s="1"/>
      <c r="QGZ1965" s="1"/>
      <c r="QHA1965" s="1"/>
      <c r="QHB1965" s="1"/>
      <c r="QHC1965" s="1"/>
      <c r="QHD1965" s="1"/>
      <c r="QHE1965" s="1"/>
      <c r="QHF1965" s="1"/>
      <c r="QHG1965" s="1"/>
      <c r="QHH1965" s="1"/>
      <c r="QHI1965" s="1"/>
      <c r="QHJ1965" s="1"/>
      <c r="QHK1965" s="1"/>
      <c r="QHL1965" s="1"/>
      <c r="QHM1965" s="1"/>
      <c r="QHN1965" s="1"/>
      <c r="QHO1965" s="1"/>
      <c r="QHP1965" s="1"/>
      <c r="QHQ1965" s="1"/>
      <c r="QHR1965" s="1"/>
      <c r="QHS1965" s="1"/>
      <c r="QHT1965" s="1"/>
      <c r="QHU1965" s="1"/>
      <c r="QHV1965" s="1"/>
      <c r="QHW1965" s="1"/>
      <c r="QHX1965" s="1"/>
      <c r="QHY1965" s="1"/>
      <c r="QHZ1965" s="1"/>
      <c r="QIA1965" s="1"/>
      <c r="QIB1965" s="1"/>
      <c r="QIC1965" s="1"/>
      <c r="QID1965" s="1"/>
      <c r="QIE1965" s="1"/>
      <c r="QIF1965" s="1"/>
      <c r="QIG1965" s="1"/>
      <c r="QIH1965" s="1"/>
      <c r="QII1965" s="1"/>
      <c r="QIJ1965" s="1"/>
      <c r="QIK1965" s="1"/>
      <c r="QIL1965" s="1"/>
      <c r="QIM1965" s="1"/>
      <c r="QIN1965" s="1"/>
      <c r="QIO1965" s="1"/>
      <c r="QIP1965" s="1"/>
      <c r="QIQ1965" s="1"/>
      <c r="QIR1965" s="1"/>
      <c r="QIS1965" s="1"/>
      <c r="QIT1965" s="1"/>
      <c r="QIU1965" s="1"/>
      <c r="QIV1965" s="1"/>
      <c r="QIW1965" s="1"/>
      <c r="QIX1965" s="1"/>
      <c r="QIY1965" s="1"/>
      <c r="QIZ1965" s="1"/>
      <c r="QJA1965" s="1"/>
      <c r="QJB1965" s="1"/>
      <c r="QJC1965" s="1"/>
      <c r="QJD1965" s="1"/>
      <c r="QJE1965" s="1"/>
      <c r="QJF1965" s="1"/>
      <c r="QJG1965" s="1"/>
      <c r="QJH1965" s="1"/>
      <c r="QJI1965" s="1"/>
      <c r="QJJ1965" s="1"/>
      <c r="QJK1965" s="1"/>
      <c r="QJL1965" s="1"/>
      <c r="QJM1965" s="1"/>
      <c r="QJN1965" s="1"/>
      <c r="QJO1965" s="1"/>
      <c r="QJP1965" s="1"/>
      <c r="QJQ1965" s="1"/>
      <c r="QJR1965" s="1"/>
      <c r="QJS1965" s="1"/>
      <c r="QJT1965" s="1"/>
      <c r="QJU1965" s="1"/>
      <c r="QJV1965" s="1"/>
      <c r="QJW1965" s="1"/>
      <c r="QJX1965" s="1"/>
      <c r="QJY1965" s="1"/>
      <c r="QJZ1965" s="1"/>
      <c r="QKA1965" s="1"/>
      <c r="QKB1965" s="1"/>
      <c r="QKC1965" s="1"/>
      <c r="QKD1965" s="1"/>
      <c r="QKE1965" s="1"/>
      <c r="QKF1965" s="1"/>
      <c r="QKG1965" s="1"/>
      <c r="QKH1965" s="1"/>
      <c r="QKI1965" s="1"/>
      <c r="QKJ1965" s="1"/>
      <c r="QKK1965" s="1"/>
      <c r="QKL1965" s="1"/>
      <c r="QKM1965" s="1"/>
      <c r="QKN1965" s="1"/>
      <c r="QKO1965" s="1"/>
      <c r="QKP1965" s="1"/>
      <c r="QKQ1965" s="1"/>
      <c r="QKR1965" s="1"/>
      <c r="QKS1965" s="1"/>
      <c r="QKT1965" s="1"/>
      <c r="QKU1965" s="1"/>
      <c r="QKV1965" s="1"/>
      <c r="QKW1965" s="1"/>
      <c r="QKX1965" s="1"/>
      <c r="QKY1965" s="1"/>
      <c r="QKZ1965" s="1"/>
      <c r="QLA1965" s="1"/>
      <c r="QLB1965" s="1"/>
      <c r="QLC1965" s="1"/>
      <c r="QLD1965" s="1"/>
      <c r="QLE1965" s="1"/>
      <c r="QLF1965" s="1"/>
      <c r="QLG1965" s="1"/>
      <c r="QLH1965" s="1"/>
      <c r="QLI1965" s="1"/>
      <c r="QLJ1965" s="1"/>
      <c r="QLK1965" s="1"/>
      <c r="QLL1965" s="1"/>
      <c r="QLM1965" s="1"/>
      <c r="QLN1965" s="1"/>
      <c r="QLO1965" s="1"/>
      <c r="QLP1965" s="1"/>
      <c r="QLQ1965" s="1"/>
      <c r="QLR1965" s="1"/>
      <c r="QLS1965" s="1"/>
      <c r="QLT1965" s="1"/>
      <c r="QLU1965" s="1"/>
      <c r="QLV1965" s="1"/>
      <c r="QLW1965" s="1"/>
      <c r="QLX1965" s="1"/>
      <c r="QLY1965" s="1"/>
      <c r="QLZ1965" s="1"/>
      <c r="QMA1965" s="1"/>
      <c r="QMB1965" s="1"/>
      <c r="QMC1965" s="1"/>
      <c r="QMD1965" s="1"/>
      <c r="QME1965" s="1"/>
      <c r="QMF1965" s="1"/>
      <c r="QMG1965" s="1"/>
      <c r="QMH1965" s="1"/>
      <c r="QMI1965" s="1"/>
      <c r="QMJ1965" s="1"/>
      <c r="QMK1965" s="1"/>
      <c r="QML1965" s="1"/>
      <c r="QMM1965" s="1"/>
      <c r="QMN1965" s="1"/>
      <c r="QMO1965" s="1"/>
      <c r="QMP1965" s="1"/>
      <c r="QMQ1965" s="1"/>
      <c r="QMR1965" s="1"/>
      <c r="QMS1965" s="1"/>
      <c r="QMT1965" s="1"/>
      <c r="QMU1965" s="1"/>
      <c r="QMV1965" s="1"/>
      <c r="QMW1965" s="1"/>
      <c r="QMX1965" s="1"/>
      <c r="QMY1965" s="1"/>
      <c r="QMZ1965" s="1"/>
      <c r="QNA1965" s="1"/>
      <c r="QNB1965" s="1"/>
      <c r="QNC1965" s="1"/>
      <c r="QND1965" s="1"/>
      <c r="QNE1965" s="1"/>
      <c r="QNF1965" s="1"/>
      <c r="QNG1965" s="1"/>
      <c r="QNH1965" s="1"/>
      <c r="QNI1965" s="1"/>
      <c r="QNJ1965" s="1"/>
      <c r="QNK1965" s="1"/>
      <c r="QNL1965" s="1"/>
      <c r="QNM1965" s="1"/>
      <c r="QNN1965" s="1"/>
      <c r="QNO1965" s="1"/>
      <c r="QNP1965" s="1"/>
      <c r="QNQ1965" s="1"/>
      <c r="QNR1965" s="1"/>
      <c r="QNS1965" s="1"/>
      <c r="QNT1965" s="1"/>
      <c r="QNU1965" s="1"/>
      <c r="QNV1965" s="1"/>
      <c r="QNW1965" s="1"/>
      <c r="QNX1965" s="1"/>
      <c r="QNY1965" s="1"/>
      <c r="QNZ1965" s="1"/>
      <c r="QOA1965" s="1"/>
      <c r="QOB1965" s="1"/>
      <c r="QOC1965" s="1"/>
      <c r="QOD1965" s="1"/>
      <c r="QOE1965" s="1"/>
      <c r="QOF1965" s="1"/>
      <c r="QOG1965" s="1"/>
      <c r="QOH1965" s="1"/>
      <c r="QOI1965" s="1"/>
      <c r="QOJ1965" s="1"/>
      <c r="QOK1965" s="1"/>
      <c r="QOL1965" s="1"/>
      <c r="QOM1965" s="1"/>
      <c r="QON1965" s="1"/>
      <c r="QOO1965" s="1"/>
      <c r="QOP1965" s="1"/>
      <c r="QOQ1965" s="1"/>
      <c r="QOR1965" s="1"/>
      <c r="QOS1965" s="1"/>
      <c r="QOT1965" s="1"/>
      <c r="QOU1965" s="1"/>
      <c r="QOV1965" s="1"/>
      <c r="QOW1965" s="1"/>
      <c r="QOX1965" s="1"/>
      <c r="QOY1965" s="1"/>
      <c r="QOZ1965" s="1"/>
      <c r="QPA1965" s="1"/>
      <c r="QPB1965" s="1"/>
      <c r="QPC1965" s="1"/>
      <c r="QPD1965" s="1"/>
      <c r="QPE1965" s="1"/>
      <c r="QPF1965" s="1"/>
      <c r="QPG1965" s="1"/>
      <c r="QPH1965" s="1"/>
      <c r="QPI1965" s="1"/>
      <c r="QPJ1965" s="1"/>
      <c r="QPK1965" s="1"/>
      <c r="QPL1965" s="1"/>
      <c r="QPM1965" s="1"/>
      <c r="QPN1965" s="1"/>
      <c r="QPO1965" s="1"/>
      <c r="QPP1965" s="1"/>
      <c r="QPQ1965" s="1"/>
      <c r="QPR1965" s="1"/>
      <c r="QPS1965" s="1"/>
      <c r="QPT1965" s="1"/>
      <c r="QPU1965" s="1"/>
      <c r="QPV1965" s="1"/>
      <c r="QPW1965" s="1"/>
      <c r="QPX1965" s="1"/>
      <c r="QPY1965" s="1"/>
      <c r="QPZ1965" s="1"/>
      <c r="QQA1965" s="1"/>
      <c r="QQB1965" s="1"/>
      <c r="QQC1965" s="1"/>
      <c r="QQD1965" s="1"/>
      <c r="QQE1965" s="1"/>
      <c r="QQF1965" s="1"/>
      <c r="QQG1965" s="1"/>
      <c r="QQH1965" s="1"/>
      <c r="QQI1965" s="1"/>
      <c r="QQJ1965" s="1"/>
      <c r="QQK1965" s="1"/>
      <c r="QQL1965" s="1"/>
      <c r="QQM1965" s="1"/>
      <c r="QQN1965" s="1"/>
      <c r="QQO1965" s="1"/>
      <c r="QQP1965" s="1"/>
      <c r="QQQ1965" s="1"/>
      <c r="QQR1965" s="1"/>
      <c r="QQS1965" s="1"/>
      <c r="QQT1965" s="1"/>
      <c r="QQU1965" s="1"/>
      <c r="QQV1965" s="1"/>
      <c r="QQW1965" s="1"/>
      <c r="QQX1965" s="1"/>
      <c r="QQY1965" s="1"/>
      <c r="QQZ1965" s="1"/>
      <c r="QRA1965" s="1"/>
      <c r="QRB1965" s="1"/>
      <c r="QRC1965" s="1"/>
      <c r="QRD1965" s="1"/>
      <c r="QRE1965" s="1"/>
      <c r="QRF1965" s="1"/>
      <c r="QRG1965" s="1"/>
      <c r="QRH1965" s="1"/>
      <c r="QRI1965" s="1"/>
      <c r="QRJ1965" s="1"/>
      <c r="QRK1965" s="1"/>
      <c r="QRL1965" s="1"/>
      <c r="QRM1965" s="1"/>
      <c r="QRN1965" s="1"/>
      <c r="QRO1965" s="1"/>
      <c r="QRP1965" s="1"/>
      <c r="QRQ1965" s="1"/>
      <c r="QRR1965" s="1"/>
      <c r="QRS1965" s="1"/>
      <c r="QRT1965" s="1"/>
      <c r="QRU1965" s="1"/>
      <c r="QRV1965" s="1"/>
      <c r="QRW1965" s="1"/>
      <c r="QRX1965" s="1"/>
      <c r="QRY1965" s="1"/>
      <c r="QRZ1965" s="1"/>
      <c r="QSA1965" s="1"/>
      <c r="QSB1965" s="1"/>
      <c r="QSC1965" s="1"/>
      <c r="QSD1965" s="1"/>
      <c r="QSE1965" s="1"/>
      <c r="QSF1965" s="1"/>
      <c r="QSG1965" s="1"/>
      <c r="QSH1965" s="1"/>
      <c r="QSI1965" s="1"/>
      <c r="QSJ1965" s="1"/>
      <c r="QSK1965" s="1"/>
      <c r="QSL1965" s="1"/>
      <c r="QSM1965" s="1"/>
      <c r="QSN1965" s="1"/>
      <c r="QSO1965" s="1"/>
      <c r="QSP1965" s="1"/>
      <c r="QSQ1965" s="1"/>
      <c r="QSR1965" s="1"/>
      <c r="QSS1965" s="1"/>
      <c r="QST1965" s="1"/>
      <c r="QSU1965" s="1"/>
      <c r="QSV1965" s="1"/>
      <c r="QSW1965" s="1"/>
      <c r="QSX1965" s="1"/>
      <c r="QSY1965" s="1"/>
      <c r="QSZ1965" s="1"/>
      <c r="QTA1965" s="1"/>
      <c r="QTB1965" s="1"/>
      <c r="QTC1965" s="1"/>
      <c r="QTD1965" s="1"/>
      <c r="QTE1965" s="1"/>
      <c r="QTF1965" s="1"/>
      <c r="QTG1965" s="1"/>
      <c r="QTH1965" s="1"/>
      <c r="QTI1965" s="1"/>
      <c r="QTJ1965" s="1"/>
      <c r="QTK1965" s="1"/>
      <c r="QTL1965" s="1"/>
      <c r="QTM1965" s="1"/>
      <c r="QTN1965" s="1"/>
      <c r="QTO1965" s="1"/>
      <c r="QTP1965" s="1"/>
      <c r="QTQ1965" s="1"/>
      <c r="QTR1965" s="1"/>
      <c r="QTS1965" s="1"/>
      <c r="QTT1965" s="1"/>
      <c r="QTU1965" s="1"/>
      <c r="QTV1965" s="1"/>
      <c r="QTW1965" s="1"/>
      <c r="QTX1965" s="1"/>
      <c r="QTY1965" s="1"/>
      <c r="QTZ1965" s="1"/>
      <c r="QUA1965" s="1"/>
      <c r="QUB1965" s="1"/>
      <c r="QUC1965" s="1"/>
      <c r="QUD1965" s="1"/>
      <c r="QUE1965" s="1"/>
      <c r="QUF1965" s="1"/>
      <c r="QUG1965" s="1"/>
      <c r="QUH1965" s="1"/>
      <c r="QUI1965" s="1"/>
      <c r="QUJ1965" s="1"/>
      <c r="QUK1965" s="1"/>
      <c r="QUL1965" s="1"/>
      <c r="QUM1965" s="1"/>
      <c r="QUN1965" s="1"/>
      <c r="QUO1965" s="1"/>
      <c r="QUP1965" s="1"/>
      <c r="QUQ1965" s="1"/>
      <c r="QUR1965" s="1"/>
      <c r="QUS1965" s="1"/>
      <c r="QUT1965" s="1"/>
      <c r="QUU1965" s="1"/>
      <c r="QUV1965" s="1"/>
      <c r="QUW1965" s="1"/>
      <c r="QUX1965" s="1"/>
      <c r="QUY1965" s="1"/>
      <c r="QUZ1965" s="1"/>
      <c r="QVA1965" s="1"/>
      <c r="QVB1965" s="1"/>
      <c r="QVC1965" s="1"/>
      <c r="QVD1965" s="1"/>
      <c r="QVE1965" s="1"/>
      <c r="QVF1965" s="1"/>
      <c r="QVG1965" s="1"/>
      <c r="QVH1965" s="1"/>
      <c r="QVI1965" s="1"/>
      <c r="QVJ1965" s="1"/>
      <c r="QVK1965" s="1"/>
      <c r="QVL1965" s="1"/>
      <c r="QVM1965" s="1"/>
      <c r="QVN1965" s="1"/>
      <c r="QVO1965" s="1"/>
      <c r="QVP1965" s="1"/>
      <c r="QVQ1965" s="1"/>
      <c r="QVR1965" s="1"/>
      <c r="QVS1965" s="1"/>
      <c r="QVT1965" s="1"/>
      <c r="QVU1965" s="1"/>
      <c r="QVV1965" s="1"/>
      <c r="QVW1965" s="1"/>
      <c r="QVX1965" s="1"/>
      <c r="QVY1965" s="1"/>
      <c r="QVZ1965" s="1"/>
      <c r="QWA1965" s="1"/>
      <c r="QWB1965" s="1"/>
      <c r="QWC1965" s="1"/>
      <c r="QWD1965" s="1"/>
      <c r="QWE1965" s="1"/>
      <c r="QWF1965" s="1"/>
      <c r="QWG1965" s="1"/>
      <c r="QWH1965" s="1"/>
      <c r="QWI1965" s="1"/>
      <c r="QWJ1965" s="1"/>
      <c r="QWK1965" s="1"/>
      <c r="QWL1965" s="1"/>
      <c r="QWM1965" s="1"/>
      <c r="QWN1965" s="1"/>
      <c r="QWO1965" s="1"/>
      <c r="QWP1965" s="1"/>
      <c r="QWQ1965" s="1"/>
      <c r="QWR1965" s="1"/>
      <c r="QWS1965" s="1"/>
      <c r="QWT1965" s="1"/>
      <c r="QWU1965" s="1"/>
      <c r="QWV1965" s="1"/>
      <c r="QWW1965" s="1"/>
      <c r="QWX1965" s="1"/>
      <c r="QWY1965" s="1"/>
      <c r="QWZ1965" s="1"/>
      <c r="QXA1965" s="1"/>
      <c r="QXB1965" s="1"/>
      <c r="QXC1965" s="1"/>
      <c r="QXD1965" s="1"/>
      <c r="QXE1965" s="1"/>
      <c r="QXF1965" s="1"/>
      <c r="QXG1965" s="1"/>
      <c r="QXH1965" s="1"/>
      <c r="QXI1965" s="1"/>
      <c r="QXJ1965" s="1"/>
      <c r="QXK1965" s="1"/>
      <c r="QXL1965" s="1"/>
      <c r="QXM1965" s="1"/>
      <c r="QXN1965" s="1"/>
      <c r="QXO1965" s="1"/>
      <c r="QXP1965" s="1"/>
      <c r="QXQ1965" s="1"/>
      <c r="QXR1965" s="1"/>
      <c r="QXS1965" s="1"/>
      <c r="QXT1965" s="1"/>
      <c r="QXU1965" s="1"/>
      <c r="QXV1965" s="1"/>
      <c r="QXW1965" s="1"/>
      <c r="QXX1965" s="1"/>
      <c r="QXY1965" s="1"/>
      <c r="QXZ1965" s="1"/>
      <c r="QYA1965" s="1"/>
      <c r="QYB1965" s="1"/>
      <c r="QYC1965" s="1"/>
      <c r="QYD1965" s="1"/>
      <c r="QYE1965" s="1"/>
      <c r="QYF1965" s="1"/>
      <c r="QYG1965" s="1"/>
      <c r="QYH1965" s="1"/>
      <c r="QYI1965" s="1"/>
      <c r="QYJ1965" s="1"/>
      <c r="QYK1965" s="1"/>
      <c r="QYL1965" s="1"/>
      <c r="QYM1965" s="1"/>
      <c r="QYN1965" s="1"/>
      <c r="QYO1965" s="1"/>
      <c r="QYP1965" s="1"/>
      <c r="QYQ1965" s="1"/>
      <c r="QYR1965" s="1"/>
      <c r="QYS1965" s="1"/>
      <c r="QYT1965" s="1"/>
      <c r="QYU1965" s="1"/>
      <c r="QYV1965" s="1"/>
      <c r="QYW1965" s="1"/>
      <c r="QYX1965" s="1"/>
      <c r="QYY1965" s="1"/>
      <c r="QYZ1965" s="1"/>
      <c r="QZA1965" s="1"/>
      <c r="QZB1965" s="1"/>
      <c r="QZC1965" s="1"/>
      <c r="QZD1965" s="1"/>
      <c r="QZE1965" s="1"/>
      <c r="QZF1965" s="1"/>
      <c r="QZG1965" s="1"/>
      <c r="QZH1965" s="1"/>
      <c r="QZI1965" s="1"/>
      <c r="QZJ1965" s="1"/>
      <c r="QZK1965" s="1"/>
      <c r="QZL1965" s="1"/>
      <c r="QZM1965" s="1"/>
      <c r="QZN1965" s="1"/>
      <c r="QZO1965" s="1"/>
      <c r="QZP1965" s="1"/>
      <c r="QZQ1965" s="1"/>
      <c r="QZR1965" s="1"/>
      <c r="QZS1965" s="1"/>
      <c r="QZT1965" s="1"/>
      <c r="QZU1965" s="1"/>
      <c r="QZV1965" s="1"/>
      <c r="QZW1965" s="1"/>
      <c r="QZX1965" s="1"/>
      <c r="QZY1965" s="1"/>
      <c r="QZZ1965" s="1"/>
      <c r="RAA1965" s="1"/>
      <c r="RAB1965" s="1"/>
      <c r="RAC1965" s="1"/>
      <c r="RAD1965" s="1"/>
      <c r="RAE1965" s="1"/>
      <c r="RAF1965" s="1"/>
      <c r="RAG1965" s="1"/>
      <c r="RAH1965" s="1"/>
      <c r="RAI1965" s="1"/>
      <c r="RAJ1965" s="1"/>
      <c r="RAK1965" s="1"/>
      <c r="RAL1965" s="1"/>
      <c r="RAM1965" s="1"/>
      <c r="RAN1965" s="1"/>
      <c r="RAO1965" s="1"/>
      <c r="RAP1965" s="1"/>
      <c r="RAQ1965" s="1"/>
      <c r="RAR1965" s="1"/>
      <c r="RAS1965" s="1"/>
      <c r="RAT1965" s="1"/>
      <c r="RAU1965" s="1"/>
      <c r="RAV1965" s="1"/>
      <c r="RAW1965" s="1"/>
      <c r="RAX1965" s="1"/>
      <c r="RAY1965" s="1"/>
      <c r="RAZ1965" s="1"/>
      <c r="RBA1965" s="1"/>
      <c r="RBB1965" s="1"/>
      <c r="RBC1965" s="1"/>
      <c r="RBD1965" s="1"/>
      <c r="RBE1965" s="1"/>
      <c r="RBF1965" s="1"/>
      <c r="RBG1965" s="1"/>
      <c r="RBH1965" s="1"/>
      <c r="RBI1965" s="1"/>
      <c r="RBJ1965" s="1"/>
      <c r="RBK1965" s="1"/>
      <c r="RBL1965" s="1"/>
      <c r="RBM1965" s="1"/>
      <c r="RBN1965" s="1"/>
      <c r="RBO1965" s="1"/>
      <c r="RBP1965" s="1"/>
      <c r="RBQ1965" s="1"/>
      <c r="RBR1965" s="1"/>
      <c r="RBS1965" s="1"/>
      <c r="RBT1965" s="1"/>
      <c r="RBU1965" s="1"/>
      <c r="RBV1965" s="1"/>
      <c r="RBW1965" s="1"/>
      <c r="RBX1965" s="1"/>
      <c r="RBY1965" s="1"/>
      <c r="RBZ1965" s="1"/>
      <c r="RCA1965" s="1"/>
      <c r="RCB1965" s="1"/>
      <c r="RCC1965" s="1"/>
      <c r="RCD1965" s="1"/>
      <c r="RCE1965" s="1"/>
      <c r="RCF1965" s="1"/>
      <c r="RCG1965" s="1"/>
      <c r="RCH1965" s="1"/>
      <c r="RCI1965" s="1"/>
      <c r="RCJ1965" s="1"/>
      <c r="RCK1965" s="1"/>
      <c r="RCL1965" s="1"/>
      <c r="RCM1965" s="1"/>
      <c r="RCN1965" s="1"/>
      <c r="RCO1965" s="1"/>
      <c r="RCP1965" s="1"/>
      <c r="RCQ1965" s="1"/>
      <c r="RCR1965" s="1"/>
      <c r="RCS1965" s="1"/>
      <c r="RCT1965" s="1"/>
      <c r="RCU1965" s="1"/>
      <c r="RCV1965" s="1"/>
      <c r="RCW1965" s="1"/>
      <c r="RCX1965" s="1"/>
      <c r="RCY1965" s="1"/>
      <c r="RCZ1965" s="1"/>
      <c r="RDA1965" s="1"/>
      <c r="RDB1965" s="1"/>
      <c r="RDC1965" s="1"/>
      <c r="RDD1965" s="1"/>
      <c r="RDE1965" s="1"/>
      <c r="RDF1965" s="1"/>
      <c r="RDG1965" s="1"/>
      <c r="RDH1965" s="1"/>
      <c r="RDI1965" s="1"/>
      <c r="RDJ1965" s="1"/>
      <c r="RDK1965" s="1"/>
      <c r="RDL1965" s="1"/>
      <c r="RDM1965" s="1"/>
      <c r="RDN1965" s="1"/>
      <c r="RDO1965" s="1"/>
      <c r="RDP1965" s="1"/>
      <c r="RDQ1965" s="1"/>
      <c r="RDR1965" s="1"/>
      <c r="RDS1965" s="1"/>
      <c r="RDT1965" s="1"/>
      <c r="RDU1965" s="1"/>
      <c r="RDV1965" s="1"/>
      <c r="RDW1965" s="1"/>
      <c r="RDX1965" s="1"/>
      <c r="RDY1965" s="1"/>
      <c r="RDZ1965" s="1"/>
      <c r="REA1965" s="1"/>
      <c r="REB1965" s="1"/>
      <c r="REC1965" s="1"/>
      <c r="RED1965" s="1"/>
      <c r="REE1965" s="1"/>
      <c r="REF1965" s="1"/>
      <c r="REG1965" s="1"/>
      <c r="REH1965" s="1"/>
      <c r="REI1965" s="1"/>
      <c r="REJ1965" s="1"/>
      <c r="REK1965" s="1"/>
      <c r="REL1965" s="1"/>
      <c r="REM1965" s="1"/>
      <c r="REN1965" s="1"/>
      <c r="REO1965" s="1"/>
      <c r="REP1965" s="1"/>
      <c r="REQ1965" s="1"/>
      <c r="RER1965" s="1"/>
      <c r="RES1965" s="1"/>
      <c r="RET1965" s="1"/>
      <c r="REU1965" s="1"/>
      <c r="REV1965" s="1"/>
      <c r="REW1965" s="1"/>
      <c r="REX1965" s="1"/>
      <c r="REY1965" s="1"/>
      <c r="REZ1965" s="1"/>
      <c r="RFA1965" s="1"/>
      <c r="RFB1965" s="1"/>
      <c r="RFC1965" s="1"/>
      <c r="RFD1965" s="1"/>
      <c r="RFE1965" s="1"/>
      <c r="RFF1965" s="1"/>
      <c r="RFG1965" s="1"/>
      <c r="RFH1965" s="1"/>
      <c r="RFI1965" s="1"/>
      <c r="RFJ1965" s="1"/>
      <c r="RFK1965" s="1"/>
      <c r="RFL1965" s="1"/>
      <c r="RFM1965" s="1"/>
      <c r="RFN1965" s="1"/>
      <c r="RFO1965" s="1"/>
      <c r="RFP1965" s="1"/>
      <c r="RFQ1965" s="1"/>
      <c r="RFR1965" s="1"/>
      <c r="RFS1965" s="1"/>
      <c r="RFT1965" s="1"/>
      <c r="RFU1965" s="1"/>
      <c r="RFV1965" s="1"/>
      <c r="RFW1965" s="1"/>
      <c r="RFX1965" s="1"/>
      <c r="RFY1965" s="1"/>
      <c r="RFZ1965" s="1"/>
      <c r="RGA1965" s="1"/>
      <c r="RGB1965" s="1"/>
      <c r="RGC1965" s="1"/>
      <c r="RGD1965" s="1"/>
      <c r="RGE1965" s="1"/>
      <c r="RGF1965" s="1"/>
      <c r="RGG1965" s="1"/>
      <c r="RGH1965" s="1"/>
      <c r="RGI1965" s="1"/>
      <c r="RGJ1965" s="1"/>
      <c r="RGK1965" s="1"/>
      <c r="RGL1965" s="1"/>
      <c r="RGM1965" s="1"/>
      <c r="RGN1965" s="1"/>
      <c r="RGO1965" s="1"/>
      <c r="RGP1965" s="1"/>
      <c r="RGQ1965" s="1"/>
      <c r="RGR1965" s="1"/>
      <c r="RGS1965" s="1"/>
      <c r="RGT1965" s="1"/>
      <c r="RGU1965" s="1"/>
      <c r="RGV1965" s="1"/>
      <c r="RGW1965" s="1"/>
      <c r="RGX1965" s="1"/>
      <c r="RGY1965" s="1"/>
      <c r="RGZ1965" s="1"/>
      <c r="RHA1965" s="1"/>
      <c r="RHB1965" s="1"/>
      <c r="RHC1965" s="1"/>
      <c r="RHD1965" s="1"/>
      <c r="RHE1965" s="1"/>
      <c r="RHF1965" s="1"/>
      <c r="RHG1965" s="1"/>
      <c r="RHH1965" s="1"/>
      <c r="RHI1965" s="1"/>
      <c r="RHJ1965" s="1"/>
      <c r="RHK1965" s="1"/>
      <c r="RHL1965" s="1"/>
      <c r="RHM1965" s="1"/>
      <c r="RHN1965" s="1"/>
      <c r="RHO1965" s="1"/>
      <c r="RHP1965" s="1"/>
      <c r="RHQ1965" s="1"/>
      <c r="RHR1965" s="1"/>
      <c r="RHS1965" s="1"/>
      <c r="RHT1965" s="1"/>
      <c r="RHU1965" s="1"/>
      <c r="RHV1965" s="1"/>
      <c r="RHW1965" s="1"/>
      <c r="RHX1965" s="1"/>
      <c r="RHY1965" s="1"/>
      <c r="RHZ1965" s="1"/>
      <c r="RIA1965" s="1"/>
      <c r="RIB1965" s="1"/>
      <c r="RIC1965" s="1"/>
      <c r="RID1965" s="1"/>
      <c r="RIE1965" s="1"/>
      <c r="RIF1965" s="1"/>
      <c r="RIG1965" s="1"/>
      <c r="RIH1965" s="1"/>
      <c r="RII1965" s="1"/>
      <c r="RIJ1965" s="1"/>
      <c r="RIK1965" s="1"/>
      <c r="RIL1965" s="1"/>
      <c r="RIM1965" s="1"/>
      <c r="RIN1965" s="1"/>
      <c r="RIO1965" s="1"/>
      <c r="RIP1965" s="1"/>
      <c r="RIQ1965" s="1"/>
      <c r="RIR1965" s="1"/>
      <c r="RIS1965" s="1"/>
      <c r="RIT1965" s="1"/>
      <c r="RIU1965" s="1"/>
      <c r="RIV1965" s="1"/>
      <c r="RIW1965" s="1"/>
      <c r="RIX1965" s="1"/>
      <c r="RIY1965" s="1"/>
      <c r="RIZ1965" s="1"/>
      <c r="RJA1965" s="1"/>
      <c r="RJB1965" s="1"/>
      <c r="RJC1965" s="1"/>
      <c r="RJD1965" s="1"/>
      <c r="RJE1965" s="1"/>
      <c r="RJF1965" s="1"/>
      <c r="RJG1965" s="1"/>
      <c r="RJH1965" s="1"/>
      <c r="RJI1965" s="1"/>
      <c r="RJJ1965" s="1"/>
      <c r="RJK1965" s="1"/>
      <c r="RJL1965" s="1"/>
      <c r="RJM1965" s="1"/>
      <c r="RJN1965" s="1"/>
      <c r="RJO1965" s="1"/>
      <c r="RJP1965" s="1"/>
      <c r="RJQ1965" s="1"/>
      <c r="RJR1965" s="1"/>
      <c r="RJS1965" s="1"/>
      <c r="RJT1965" s="1"/>
      <c r="RJU1965" s="1"/>
      <c r="RJV1965" s="1"/>
      <c r="RJW1965" s="1"/>
      <c r="RJX1965" s="1"/>
      <c r="RJY1965" s="1"/>
      <c r="RJZ1965" s="1"/>
      <c r="RKA1965" s="1"/>
      <c r="RKB1965" s="1"/>
      <c r="RKC1965" s="1"/>
      <c r="RKD1965" s="1"/>
      <c r="RKE1965" s="1"/>
      <c r="RKF1965" s="1"/>
      <c r="RKG1965" s="1"/>
      <c r="RKH1965" s="1"/>
      <c r="RKI1965" s="1"/>
      <c r="RKJ1965" s="1"/>
      <c r="RKK1965" s="1"/>
      <c r="RKL1965" s="1"/>
      <c r="RKM1965" s="1"/>
      <c r="RKN1965" s="1"/>
      <c r="RKO1965" s="1"/>
      <c r="RKP1965" s="1"/>
      <c r="RKQ1965" s="1"/>
      <c r="RKR1965" s="1"/>
      <c r="RKS1965" s="1"/>
      <c r="RKT1965" s="1"/>
      <c r="RKU1965" s="1"/>
      <c r="RKV1965" s="1"/>
      <c r="RKW1965" s="1"/>
      <c r="RKX1965" s="1"/>
      <c r="RKY1965" s="1"/>
      <c r="RKZ1965" s="1"/>
      <c r="RLA1965" s="1"/>
      <c r="RLB1965" s="1"/>
      <c r="RLC1965" s="1"/>
      <c r="RLD1965" s="1"/>
      <c r="RLE1965" s="1"/>
      <c r="RLF1965" s="1"/>
      <c r="RLG1965" s="1"/>
      <c r="RLH1965" s="1"/>
      <c r="RLI1965" s="1"/>
      <c r="RLJ1965" s="1"/>
      <c r="RLK1965" s="1"/>
      <c r="RLL1965" s="1"/>
      <c r="RLM1965" s="1"/>
      <c r="RLN1965" s="1"/>
      <c r="RLO1965" s="1"/>
      <c r="RLP1965" s="1"/>
      <c r="RLQ1965" s="1"/>
      <c r="RLR1965" s="1"/>
      <c r="RLS1965" s="1"/>
      <c r="RLT1965" s="1"/>
      <c r="RLU1965" s="1"/>
      <c r="RLV1965" s="1"/>
      <c r="RLW1965" s="1"/>
      <c r="RLX1965" s="1"/>
      <c r="RLY1965" s="1"/>
      <c r="RLZ1965" s="1"/>
      <c r="RMA1965" s="1"/>
      <c r="RMB1965" s="1"/>
      <c r="RMC1965" s="1"/>
      <c r="RMD1965" s="1"/>
      <c r="RME1965" s="1"/>
      <c r="RMF1965" s="1"/>
      <c r="RMG1965" s="1"/>
      <c r="RMH1965" s="1"/>
      <c r="RMI1965" s="1"/>
      <c r="RMJ1965" s="1"/>
      <c r="RMK1965" s="1"/>
      <c r="RML1965" s="1"/>
      <c r="RMM1965" s="1"/>
      <c r="RMN1965" s="1"/>
      <c r="RMO1965" s="1"/>
      <c r="RMP1965" s="1"/>
      <c r="RMQ1965" s="1"/>
      <c r="RMR1965" s="1"/>
      <c r="RMS1965" s="1"/>
      <c r="RMT1965" s="1"/>
      <c r="RMU1965" s="1"/>
      <c r="RMV1965" s="1"/>
      <c r="RMW1965" s="1"/>
      <c r="RMX1965" s="1"/>
      <c r="RMY1965" s="1"/>
      <c r="RMZ1965" s="1"/>
      <c r="RNA1965" s="1"/>
      <c r="RNB1965" s="1"/>
      <c r="RNC1965" s="1"/>
      <c r="RND1965" s="1"/>
      <c r="RNE1965" s="1"/>
      <c r="RNF1965" s="1"/>
      <c r="RNG1965" s="1"/>
      <c r="RNH1965" s="1"/>
      <c r="RNI1965" s="1"/>
      <c r="RNJ1965" s="1"/>
      <c r="RNK1965" s="1"/>
      <c r="RNL1965" s="1"/>
      <c r="RNM1965" s="1"/>
      <c r="RNN1965" s="1"/>
      <c r="RNO1965" s="1"/>
      <c r="RNP1965" s="1"/>
      <c r="RNQ1965" s="1"/>
      <c r="RNR1965" s="1"/>
      <c r="RNS1965" s="1"/>
      <c r="RNT1965" s="1"/>
      <c r="RNU1965" s="1"/>
      <c r="RNV1965" s="1"/>
      <c r="RNW1965" s="1"/>
      <c r="RNX1965" s="1"/>
      <c r="RNY1965" s="1"/>
      <c r="RNZ1965" s="1"/>
      <c r="ROA1965" s="1"/>
      <c r="ROB1965" s="1"/>
      <c r="ROC1965" s="1"/>
      <c r="ROD1965" s="1"/>
      <c r="ROE1965" s="1"/>
      <c r="ROF1965" s="1"/>
      <c r="ROG1965" s="1"/>
      <c r="ROH1965" s="1"/>
      <c r="ROI1965" s="1"/>
      <c r="ROJ1965" s="1"/>
      <c r="ROK1965" s="1"/>
      <c r="ROL1965" s="1"/>
      <c r="ROM1965" s="1"/>
      <c r="RON1965" s="1"/>
      <c r="ROO1965" s="1"/>
      <c r="ROP1965" s="1"/>
      <c r="ROQ1965" s="1"/>
      <c r="ROR1965" s="1"/>
      <c r="ROS1965" s="1"/>
      <c r="ROT1965" s="1"/>
      <c r="ROU1965" s="1"/>
      <c r="ROV1965" s="1"/>
      <c r="ROW1965" s="1"/>
      <c r="ROX1965" s="1"/>
      <c r="ROY1965" s="1"/>
      <c r="ROZ1965" s="1"/>
      <c r="RPA1965" s="1"/>
      <c r="RPB1965" s="1"/>
      <c r="RPC1965" s="1"/>
      <c r="RPD1965" s="1"/>
      <c r="RPE1965" s="1"/>
      <c r="RPF1965" s="1"/>
      <c r="RPG1965" s="1"/>
      <c r="RPH1965" s="1"/>
      <c r="RPI1965" s="1"/>
      <c r="RPJ1965" s="1"/>
      <c r="RPK1965" s="1"/>
      <c r="RPL1965" s="1"/>
      <c r="RPM1965" s="1"/>
      <c r="RPN1965" s="1"/>
      <c r="RPO1965" s="1"/>
      <c r="RPP1965" s="1"/>
      <c r="RPQ1965" s="1"/>
      <c r="RPR1965" s="1"/>
      <c r="RPS1965" s="1"/>
      <c r="RPT1965" s="1"/>
      <c r="RPU1965" s="1"/>
      <c r="RPV1965" s="1"/>
      <c r="RPW1965" s="1"/>
      <c r="RPX1965" s="1"/>
      <c r="RPY1965" s="1"/>
      <c r="RPZ1965" s="1"/>
      <c r="RQA1965" s="1"/>
      <c r="RQB1965" s="1"/>
      <c r="RQC1965" s="1"/>
      <c r="RQD1965" s="1"/>
      <c r="RQE1965" s="1"/>
      <c r="RQF1965" s="1"/>
      <c r="RQG1965" s="1"/>
      <c r="RQH1965" s="1"/>
      <c r="RQI1965" s="1"/>
      <c r="RQJ1965" s="1"/>
      <c r="RQK1965" s="1"/>
      <c r="RQL1965" s="1"/>
      <c r="RQM1965" s="1"/>
      <c r="RQN1965" s="1"/>
      <c r="RQO1965" s="1"/>
      <c r="RQP1965" s="1"/>
      <c r="RQQ1965" s="1"/>
      <c r="RQR1965" s="1"/>
      <c r="RQS1965" s="1"/>
      <c r="RQT1965" s="1"/>
      <c r="RQU1965" s="1"/>
      <c r="RQV1965" s="1"/>
      <c r="RQW1965" s="1"/>
      <c r="RQX1965" s="1"/>
      <c r="RQY1965" s="1"/>
      <c r="RQZ1965" s="1"/>
      <c r="RRA1965" s="1"/>
      <c r="RRB1965" s="1"/>
      <c r="RRC1965" s="1"/>
      <c r="RRD1965" s="1"/>
      <c r="RRE1965" s="1"/>
      <c r="RRF1965" s="1"/>
      <c r="RRG1965" s="1"/>
      <c r="RRH1965" s="1"/>
      <c r="RRI1965" s="1"/>
      <c r="RRJ1965" s="1"/>
      <c r="RRK1965" s="1"/>
      <c r="RRL1965" s="1"/>
      <c r="RRM1965" s="1"/>
      <c r="RRN1965" s="1"/>
      <c r="RRO1965" s="1"/>
      <c r="RRP1965" s="1"/>
      <c r="RRQ1965" s="1"/>
      <c r="RRR1965" s="1"/>
      <c r="RRS1965" s="1"/>
      <c r="RRT1965" s="1"/>
      <c r="RRU1965" s="1"/>
      <c r="RRV1965" s="1"/>
      <c r="RRW1965" s="1"/>
      <c r="RRX1965" s="1"/>
      <c r="RRY1965" s="1"/>
      <c r="RRZ1965" s="1"/>
      <c r="RSA1965" s="1"/>
      <c r="RSB1965" s="1"/>
      <c r="RSC1965" s="1"/>
      <c r="RSD1965" s="1"/>
      <c r="RSE1965" s="1"/>
      <c r="RSF1965" s="1"/>
      <c r="RSG1965" s="1"/>
      <c r="RSH1965" s="1"/>
      <c r="RSI1965" s="1"/>
      <c r="RSJ1965" s="1"/>
      <c r="RSK1965" s="1"/>
      <c r="RSL1965" s="1"/>
      <c r="RSM1965" s="1"/>
      <c r="RSN1965" s="1"/>
      <c r="RSO1965" s="1"/>
      <c r="RSP1965" s="1"/>
      <c r="RSQ1965" s="1"/>
      <c r="RSR1965" s="1"/>
      <c r="RSS1965" s="1"/>
      <c r="RST1965" s="1"/>
      <c r="RSU1965" s="1"/>
      <c r="RSV1965" s="1"/>
      <c r="RSW1965" s="1"/>
      <c r="RSX1965" s="1"/>
      <c r="RSY1965" s="1"/>
      <c r="RSZ1965" s="1"/>
      <c r="RTA1965" s="1"/>
      <c r="RTB1965" s="1"/>
      <c r="RTC1965" s="1"/>
      <c r="RTD1965" s="1"/>
      <c r="RTE1965" s="1"/>
      <c r="RTF1965" s="1"/>
      <c r="RTG1965" s="1"/>
      <c r="RTH1965" s="1"/>
      <c r="RTI1965" s="1"/>
      <c r="RTJ1965" s="1"/>
      <c r="RTK1965" s="1"/>
      <c r="RTL1965" s="1"/>
      <c r="RTM1965" s="1"/>
      <c r="RTN1965" s="1"/>
      <c r="RTO1965" s="1"/>
      <c r="RTP1965" s="1"/>
      <c r="RTQ1965" s="1"/>
      <c r="RTR1965" s="1"/>
      <c r="RTS1965" s="1"/>
      <c r="RTT1965" s="1"/>
      <c r="RTU1965" s="1"/>
      <c r="RTV1965" s="1"/>
      <c r="RTW1965" s="1"/>
      <c r="RTX1965" s="1"/>
      <c r="RTY1965" s="1"/>
      <c r="RTZ1965" s="1"/>
      <c r="RUA1965" s="1"/>
      <c r="RUB1965" s="1"/>
      <c r="RUC1965" s="1"/>
      <c r="RUD1965" s="1"/>
      <c r="RUE1965" s="1"/>
      <c r="RUF1965" s="1"/>
      <c r="RUG1965" s="1"/>
      <c r="RUH1965" s="1"/>
      <c r="RUI1965" s="1"/>
      <c r="RUJ1965" s="1"/>
      <c r="RUK1965" s="1"/>
      <c r="RUL1965" s="1"/>
      <c r="RUM1965" s="1"/>
      <c r="RUN1965" s="1"/>
      <c r="RUO1965" s="1"/>
      <c r="RUP1965" s="1"/>
      <c r="RUQ1965" s="1"/>
      <c r="RUR1965" s="1"/>
      <c r="RUS1965" s="1"/>
      <c r="RUT1965" s="1"/>
      <c r="RUU1965" s="1"/>
      <c r="RUV1965" s="1"/>
      <c r="RUW1965" s="1"/>
      <c r="RUX1965" s="1"/>
      <c r="RUY1965" s="1"/>
      <c r="RUZ1965" s="1"/>
      <c r="RVA1965" s="1"/>
      <c r="RVB1965" s="1"/>
      <c r="RVC1965" s="1"/>
      <c r="RVD1965" s="1"/>
      <c r="RVE1965" s="1"/>
      <c r="RVF1965" s="1"/>
      <c r="RVG1965" s="1"/>
      <c r="RVH1965" s="1"/>
      <c r="RVI1965" s="1"/>
      <c r="RVJ1965" s="1"/>
      <c r="RVK1965" s="1"/>
      <c r="RVL1965" s="1"/>
      <c r="RVM1965" s="1"/>
      <c r="RVN1965" s="1"/>
      <c r="RVO1965" s="1"/>
      <c r="RVP1965" s="1"/>
      <c r="RVQ1965" s="1"/>
      <c r="RVR1965" s="1"/>
      <c r="RVS1965" s="1"/>
      <c r="RVT1965" s="1"/>
      <c r="RVU1965" s="1"/>
      <c r="RVV1965" s="1"/>
      <c r="RVW1965" s="1"/>
      <c r="RVX1965" s="1"/>
      <c r="RVY1965" s="1"/>
      <c r="RVZ1965" s="1"/>
      <c r="RWA1965" s="1"/>
      <c r="RWB1965" s="1"/>
      <c r="RWC1965" s="1"/>
      <c r="RWD1965" s="1"/>
      <c r="RWE1965" s="1"/>
      <c r="RWF1965" s="1"/>
      <c r="RWG1965" s="1"/>
      <c r="RWH1965" s="1"/>
      <c r="RWI1965" s="1"/>
      <c r="RWJ1965" s="1"/>
      <c r="RWK1965" s="1"/>
      <c r="RWL1965" s="1"/>
      <c r="RWM1965" s="1"/>
      <c r="RWN1965" s="1"/>
      <c r="RWO1965" s="1"/>
      <c r="RWP1965" s="1"/>
      <c r="RWQ1965" s="1"/>
      <c r="RWR1965" s="1"/>
      <c r="RWS1965" s="1"/>
      <c r="RWT1965" s="1"/>
      <c r="RWU1965" s="1"/>
      <c r="RWV1965" s="1"/>
      <c r="RWW1965" s="1"/>
      <c r="RWX1965" s="1"/>
      <c r="RWY1965" s="1"/>
      <c r="RWZ1965" s="1"/>
      <c r="RXA1965" s="1"/>
      <c r="RXB1965" s="1"/>
      <c r="RXC1965" s="1"/>
      <c r="RXD1965" s="1"/>
      <c r="RXE1965" s="1"/>
      <c r="RXF1965" s="1"/>
      <c r="RXG1965" s="1"/>
      <c r="RXH1965" s="1"/>
      <c r="RXI1965" s="1"/>
      <c r="RXJ1965" s="1"/>
      <c r="RXK1965" s="1"/>
      <c r="RXL1965" s="1"/>
      <c r="RXM1965" s="1"/>
      <c r="RXN1965" s="1"/>
      <c r="RXO1965" s="1"/>
      <c r="RXP1965" s="1"/>
      <c r="RXQ1965" s="1"/>
      <c r="RXR1965" s="1"/>
      <c r="RXS1965" s="1"/>
      <c r="RXT1965" s="1"/>
      <c r="RXU1965" s="1"/>
      <c r="RXV1965" s="1"/>
      <c r="RXW1965" s="1"/>
      <c r="RXX1965" s="1"/>
      <c r="RXY1965" s="1"/>
      <c r="RXZ1965" s="1"/>
      <c r="RYA1965" s="1"/>
      <c r="RYB1965" s="1"/>
      <c r="RYC1965" s="1"/>
      <c r="RYD1965" s="1"/>
      <c r="RYE1965" s="1"/>
      <c r="RYF1965" s="1"/>
      <c r="RYG1965" s="1"/>
      <c r="RYH1965" s="1"/>
      <c r="RYI1965" s="1"/>
      <c r="RYJ1965" s="1"/>
      <c r="RYK1965" s="1"/>
      <c r="RYL1965" s="1"/>
      <c r="RYM1965" s="1"/>
      <c r="RYN1965" s="1"/>
      <c r="RYO1965" s="1"/>
      <c r="RYP1965" s="1"/>
      <c r="RYQ1965" s="1"/>
      <c r="RYR1965" s="1"/>
      <c r="RYS1965" s="1"/>
      <c r="RYT1965" s="1"/>
      <c r="RYU1965" s="1"/>
      <c r="RYV1965" s="1"/>
      <c r="RYW1965" s="1"/>
      <c r="RYX1965" s="1"/>
      <c r="RYY1965" s="1"/>
      <c r="RYZ1965" s="1"/>
      <c r="RZA1965" s="1"/>
      <c r="RZB1965" s="1"/>
      <c r="RZC1965" s="1"/>
      <c r="RZD1965" s="1"/>
      <c r="RZE1965" s="1"/>
      <c r="RZF1965" s="1"/>
      <c r="RZG1965" s="1"/>
      <c r="RZH1965" s="1"/>
      <c r="RZI1965" s="1"/>
      <c r="RZJ1965" s="1"/>
      <c r="RZK1965" s="1"/>
      <c r="RZL1965" s="1"/>
      <c r="RZM1965" s="1"/>
      <c r="RZN1965" s="1"/>
      <c r="RZO1965" s="1"/>
      <c r="RZP1965" s="1"/>
      <c r="RZQ1965" s="1"/>
      <c r="RZR1965" s="1"/>
      <c r="RZS1965" s="1"/>
      <c r="RZT1965" s="1"/>
      <c r="RZU1965" s="1"/>
      <c r="RZV1965" s="1"/>
      <c r="RZW1965" s="1"/>
      <c r="RZX1965" s="1"/>
      <c r="RZY1965" s="1"/>
      <c r="RZZ1965" s="1"/>
      <c r="SAA1965" s="1"/>
      <c r="SAB1965" s="1"/>
      <c r="SAC1965" s="1"/>
      <c r="SAD1965" s="1"/>
      <c r="SAE1965" s="1"/>
      <c r="SAF1965" s="1"/>
      <c r="SAG1965" s="1"/>
      <c r="SAH1965" s="1"/>
      <c r="SAI1965" s="1"/>
      <c r="SAJ1965" s="1"/>
      <c r="SAK1965" s="1"/>
      <c r="SAL1965" s="1"/>
      <c r="SAM1965" s="1"/>
      <c r="SAN1965" s="1"/>
      <c r="SAO1965" s="1"/>
      <c r="SAP1965" s="1"/>
      <c r="SAQ1965" s="1"/>
      <c r="SAR1965" s="1"/>
      <c r="SAS1965" s="1"/>
      <c r="SAT1965" s="1"/>
      <c r="SAU1965" s="1"/>
      <c r="SAV1965" s="1"/>
      <c r="SAW1965" s="1"/>
      <c r="SAX1965" s="1"/>
      <c r="SAY1965" s="1"/>
      <c r="SAZ1965" s="1"/>
      <c r="SBA1965" s="1"/>
      <c r="SBB1965" s="1"/>
      <c r="SBC1965" s="1"/>
      <c r="SBD1965" s="1"/>
      <c r="SBE1965" s="1"/>
      <c r="SBF1965" s="1"/>
      <c r="SBG1965" s="1"/>
      <c r="SBH1965" s="1"/>
      <c r="SBI1965" s="1"/>
      <c r="SBJ1965" s="1"/>
      <c r="SBK1965" s="1"/>
      <c r="SBL1965" s="1"/>
      <c r="SBM1965" s="1"/>
      <c r="SBN1965" s="1"/>
      <c r="SBO1965" s="1"/>
      <c r="SBP1965" s="1"/>
      <c r="SBQ1965" s="1"/>
      <c r="SBR1965" s="1"/>
      <c r="SBS1965" s="1"/>
      <c r="SBT1965" s="1"/>
      <c r="SBU1965" s="1"/>
      <c r="SBV1965" s="1"/>
      <c r="SBW1965" s="1"/>
      <c r="SBX1965" s="1"/>
      <c r="SBY1965" s="1"/>
      <c r="SBZ1965" s="1"/>
      <c r="SCA1965" s="1"/>
      <c r="SCB1965" s="1"/>
      <c r="SCC1965" s="1"/>
      <c r="SCD1965" s="1"/>
      <c r="SCE1965" s="1"/>
      <c r="SCF1965" s="1"/>
      <c r="SCG1965" s="1"/>
      <c r="SCH1965" s="1"/>
      <c r="SCI1965" s="1"/>
      <c r="SCJ1965" s="1"/>
      <c r="SCK1965" s="1"/>
      <c r="SCL1965" s="1"/>
      <c r="SCM1965" s="1"/>
      <c r="SCN1965" s="1"/>
      <c r="SCO1965" s="1"/>
      <c r="SCP1965" s="1"/>
      <c r="SCQ1965" s="1"/>
      <c r="SCR1965" s="1"/>
      <c r="SCS1965" s="1"/>
      <c r="SCT1965" s="1"/>
      <c r="SCU1965" s="1"/>
      <c r="SCV1965" s="1"/>
      <c r="SCW1965" s="1"/>
      <c r="SCX1965" s="1"/>
      <c r="SCY1965" s="1"/>
      <c r="SCZ1965" s="1"/>
      <c r="SDA1965" s="1"/>
      <c r="SDB1965" s="1"/>
      <c r="SDC1965" s="1"/>
      <c r="SDD1965" s="1"/>
      <c r="SDE1965" s="1"/>
      <c r="SDF1965" s="1"/>
      <c r="SDG1965" s="1"/>
      <c r="SDH1965" s="1"/>
      <c r="SDI1965" s="1"/>
      <c r="SDJ1965" s="1"/>
      <c r="SDK1965" s="1"/>
      <c r="SDL1965" s="1"/>
      <c r="SDM1965" s="1"/>
      <c r="SDN1965" s="1"/>
      <c r="SDO1965" s="1"/>
      <c r="SDP1965" s="1"/>
      <c r="SDQ1965" s="1"/>
      <c r="SDR1965" s="1"/>
      <c r="SDS1965" s="1"/>
      <c r="SDT1965" s="1"/>
      <c r="SDU1965" s="1"/>
      <c r="SDV1965" s="1"/>
      <c r="SDW1965" s="1"/>
      <c r="SDX1965" s="1"/>
      <c r="SDY1965" s="1"/>
      <c r="SDZ1965" s="1"/>
      <c r="SEA1965" s="1"/>
      <c r="SEB1965" s="1"/>
      <c r="SEC1965" s="1"/>
      <c r="SED1965" s="1"/>
      <c r="SEE1965" s="1"/>
      <c r="SEF1965" s="1"/>
      <c r="SEG1965" s="1"/>
      <c r="SEH1965" s="1"/>
      <c r="SEI1965" s="1"/>
      <c r="SEJ1965" s="1"/>
      <c r="SEK1965" s="1"/>
      <c r="SEL1965" s="1"/>
      <c r="SEM1965" s="1"/>
      <c r="SEN1965" s="1"/>
      <c r="SEO1965" s="1"/>
      <c r="SEP1965" s="1"/>
      <c r="SEQ1965" s="1"/>
      <c r="SER1965" s="1"/>
      <c r="SES1965" s="1"/>
      <c r="SET1965" s="1"/>
      <c r="SEU1965" s="1"/>
      <c r="SEV1965" s="1"/>
      <c r="SEW1965" s="1"/>
      <c r="SEX1965" s="1"/>
      <c r="SEY1965" s="1"/>
      <c r="SEZ1965" s="1"/>
      <c r="SFA1965" s="1"/>
      <c r="SFB1965" s="1"/>
      <c r="SFC1965" s="1"/>
      <c r="SFD1965" s="1"/>
      <c r="SFE1965" s="1"/>
      <c r="SFF1965" s="1"/>
      <c r="SFG1965" s="1"/>
      <c r="SFH1965" s="1"/>
      <c r="SFI1965" s="1"/>
      <c r="SFJ1965" s="1"/>
      <c r="SFK1965" s="1"/>
      <c r="SFL1965" s="1"/>
      <c r="SFM1965" s="1"/>
      <c r="SFN1965" s="1"/>
      <c r="SFO1965" s="1"/>
      <c r="SFP1965" s="1"/>
      <c r="SFQ1965" s="1"/>
      <c r="SFR1965" s="1"/>
      <c r="SFS1965" s="1"/>
      <c r="SFT1965" s="1"/>
      <c r="SFU1965" s="1"/>
      <c r="SFV1965" s="1"/>
      <c r="SFW1965" s="1"/>
      <c r="SFX1965" s="1"/>
      <c r="SFY1965" s="1"/>
      <c r="SFZ1965" s="1"/>
      <c r="SGA1965" s="1"/>
      <c r="SGB1965" s="1"/>
      <c r="SGC1965" s="1"/>
      <c r="SGD1965" s="1"/>
      <c r="SGE1965" s="1"/>
      <c r="SGF1965" s="1"/>
      <c r="SGG1965" s="1"/>
      <c r="SGH1965" s="1"/>
      <c r="SGI1965" s="1"/>
      <c r="SGJ1965" s="1"/>
      <c r="SGK1965" s="1"/>
      <c r="SGL1965" s="1"/>
      <c r="SGM1965" s="1"/>
      <c r="SGN1965" s="1"/>
      <c r="SGO1965" s="1"/>
      <c r="SGP1965" s="1"/>
      <c r="SGQ1965" s="1"/>
      <c r="SGR1965" s="1"/>
      <c r="SGS1965" s="1"/>
      <c r="SGT1965" s="1"/>
      <c r="SGU1965" s="1"/>
      <c r="SGV1965" s="1"/>
      <c r="SGW1965" s="1"/>
      <c r="SGX1965" s="1"/>
      <c r="SGY1965" s="1"/>
      <c r="SGZ1965" s="1"/>
      <c r="SHA1965" s="1"/>
      <c r="SHB1965" s="1"/>
      <c r="SHC1965" s="1"/>
      <c r="SHD1965" s="1"/>
      <c r="SHE1965" s="1"/>
      <c r="SHF1965" s="1"/>
      <c r="SHG1965" s="1"/>
      <c r="SHH1965" s="1"/>
      <c r="SHI1965" s="1"/>
      <c r="SHJ1965" s="1"/>
      <c r="SHK1965" s="1"/>
      <c r="SHL1965" s="1"/>
      <c r="SHM1965" s="1"/>
      <c r="SHN1965" s="1"/>
      <c r="SHO1965" s="1"/>
      <c r="SHP1965" s="1"/>
      <c r="SHQ1965" s="1"/>
      <c r="SHR1965" s="1"/>
      <c r="SHS1965" s="1"/>
      <c r="SHT1965" s="1"/>
      <c r="SHU1965" s="1"/>
      <c r="SHV1965" s="1"/>
      <c r="SHW1965" s="1"/>
      <c r="SHX1965" s="1"/>
      <c r="SHY1965" s="1"/>
      <c r="SHZ1965" s="1"/>
      <c r="SIA1965" s="1"/>
      <c r="SIB1965" s="1"/>
      <c r="SIC1965" s="1"/>
      <c r="SID1965" s="1"/>
      <c r="SIE1965" s="1"/>
      <c r="SIF1965" s="1"/>
      <c r="SIG1965" s="1"/>
      <c r="SIH1965" s="1"/>
      <c r="SII1965" s="1"/>
      <c r="SIJ1965" s="1"/>
      <c r="SIK1965" s="1"/>
      <c r="SIL1965" s="1"/>
      <c r="SIM1965" s="1"/>
      <c r="SIN1965" s="1"/>
      <c r="SIO1965" s="1"/>
      <c r="SIP1965" s="1"/>
      <c r="SIQ1965" s="1"/>
      <c r="SIR1965" s="1"/>
      <c r="SIS1965" s="1"/>
      <c r="SIT1965" s="1"/>
      <c r="SIU1965" s="1"/>
      <c r="SIV1965" s="1"/>
      <c r="SIW1965" s="1"/>
      <c r="SIX1965" s="1"/>
      <c r="SIY1965" s="1"/>
      <c r="SIZ1965" s="1"/>
      <c r="SJA1965" s="1"/>
      <c r="SJB1965" s="1"/>
      <c r="SJC1965" s="1"/>
      <c r="SJD1965" s="1"/>
      <c r="SJE1965" s="1"/>
      <c r="SJF1965" s="1"/>
      <c r="SJG1965" s="1"/>
      <c r="SJH1965" s="1"/>
      <c r="SJI1965" s="1"/>
      <c r="SJJ1965" s="1"/>
      <c r="SJK1965" s="1"/>
      <c r="SJL1965" s="1"/>
      <c r="SJM1965" s="1"/>
      <c r="SJN1965" s="1"/>
      <c r="SJO1965" s="1"/>
      <c r="SJP1965" s="1"/>
      <c r="SJQ1965" s="1"/>
      <c r="SJR1965" s="1"/>
      <c r="SJS1965" s="1"/>
      <c r="SJT1965" s="1"/>
      <c r="SJU1965" s="1"/>
      <c r="SJV1965" s="1"/>
      <c r="SJW1965" s="1"/>
      <c r="SJX1965" s="1"/>
      <c r="SJY1965" s="1"/>
      <c r="SJZ1965" s="1"/>
      <c r="SKA1965" s="1"/>
      <c r="SKB1965" s="1"/>
      <c r="SKC1965" s="1"/>
      <c r="SKD1965" s="1"/>
      <c r="SKE1965" s="1"/>
      <c r="SKF1965" s="1"/>
      <c r="SKG1965" s="1"/>
      <c r="SKH1965" s="1"/>
      <c r="SKI1965" s="1"/>
      <c r="SKJ1965" s="1"/>
      <c r="SKK1965" s="1"/>
      <c r="SKL1965" s="1"/>
      <c r="SKM1965" s="1"/>
      <c r="SKN1965" s="1"/>
      <c r="SKO1965" s="1"/>
      <c r="SKP1965" s="1"/>
      <c r="SKQ1965" s="1"/>
      <c r="SKR1965" s="1"/>
      <c r="SKS1965" s="1"/>
      <c r="SKT1965" s="1"/>
      <c r="SKU1965" s="1"/>
      <c r="SKV1965" s="1"/>
      <c r="SKW1965" s="1"/>
      <c r="SKX1965" s="1"/>
      <c r="SKY1965" s="1"/>
      <c r="SKZ1965" s="1"/>
      <c r="SLA1965" s="1"/>
      <c r="SLB1965" s="1"/>
      <c r="SLC1965" s="1"/>
      <c r="SLD1965" s="1"/>
      <c r="SLE1965" s="1"/>
      <c r="SLF1965" s="1"/>
      <c r="SLG1965" s="1"/>
      <c r="SLH1965" s="1"/>
      <c r="SLI1965" s="1"/>
      <c r="SLJ1965" s="1"/>
      <c r="SLK1965" s="1"/>
      <c r="SLL1965" s="1"/>
      <c r="SLM1965" s="1"/>
      <c r="SLN1965" s="1"/>
      <c r="SLO1965" s="1"/>
      <c r="SLP1965" s="1"/>
      <c r="SLQ1965" s="1"/>
      <c r="SLR1965" s="1"/>
      <c r="SLS1965" s="1"/>
      <c r="SLT1965" s="1"/>
      <c r="SLU1965" s="1"/>
      <c r="SLV1965" s="1"/>
      <c r="SLW1965" s="1"/>
      <c r="SLX1965" s="1"/>
      <c r="SLY1965" s="1"/>
      <c r="SLZ1965" s="1"/>
      <c r="SMA1965" s="1"/>
      <c r="SMB1965" s="1"/>
      <c r="SMC1965" s="1"/>
      <c r="SMD1965" s="1"/>
      <c r="SME1965" s="1"/>
      <c r="SMF1965" s="1"/>
      <c r="SMG1965" s="1"/>
      <c r="SMH1965" s="1"/>
      <c r="SMI1965" s="1"/>
      <c r="SMJ1965" s="1"/>
      <c r="SMK1965" s="1"/>
      <c r="SML1965" s="1"/>
      <c r="SMM1965" s="1"/>
      <c r="SMN1965" s="1"/>
      <c r="SMO1965" s="1"/>
      <c r="SMP1965" s="1"/>
      <c r="SMQ1965" s="1"/>
      <c r="SMR1965" s="1"/>
      <c r="SMS1965" s="1"/>
      <c r="SMT1965" s="1"/>
      <c r="SMU1965" s="1"/>
      <c r="SMV1965" s="1"/>
      <c r="SMW1965" s="1"/>
      <c r="SMX1965" s="1"/>
      <c r="SMY1965" s="1"/>
      <c r="SMZ1965" s="1"/>
      <c r="SNA1965" s="1"/>
      <c r="SNB1965" s="1"/>
      <c r="SNC1965" s="1"/>
      <c r="SND1965" s="1"/>
      <c r="SNE1965" s="1"/>
      <c r="SNF1965" s="1"/>
      <c r="SNG1965" s="1"/>
      <c r="SNH1965" s="1"/>
      <c r="SNI1965" s="1"/>
      <c r="SNJ1965" s="1"/>
      <c r="SNK1965" s="1"/>
      <c r="SNL1965" s="1"/>
      <c r="SNM1965" s="1"/>
      <c r="SNN1965" s="1"/>
      <c r="SNO1965" s="1"/>
      <c r="SNP1965" s="1"/>
      <c r="SNQ1965" s="1"/>
      <c r="SNR1965" s="1"/>
      <c r="SNS1965" s="1"/>
      <c r="SNT1965" s="1"/>
      <c r="SNU1965" s="1"/>
      <c r="SNV1965" s="1"/>
      <c r="SNW1965" s="1"/>
      <c r="SNX1965" s="1"/>
      <c r="SNY1965" s="1"/>
      <c r="SNZ1965" s="1"/>
      <c r="SOA1965" s="1"/>
      <c r="SOB1965" s="1"/>
      <c r="SOC1965" s="1"/>
      <c r="SOD1965" s="1"/>
      <c r="SOE1965" s="1"/>
      <c r="SOF1965" s="1"/>
      <c r="SOG1965" s="1"/>
      <c r="SOH1965" s="1"/>
      <c r="SOI1965" s="1"/>
      <c r="SOJ1965" s="1"/>
      <c r="SOK1965" s="1"/>
      <c r="SOL1965" s="1"/>
      <c r="SOM1965" s="1"/>
      <c r="SON1965" s="1"/>
      <c r="SOO1965" s="1"/>
      <c r="SOP1965" s="1"/>
      <c r="SOQ1965" s="1"/>
      <c r="SOR1965" s="1"/>
      <c r="SOS1965" s="1"/>
      <c r="SOT1965" s="1"/>
      <c r="SOU1965" s="1"/>
      <c r="SOV1965" s="1"/>
      <c r="SOW1965" s="1"/>
      <c r="SOX1965" s="1"/>
      <c r="SOY1965" s="1"/>
      <c r="SOZ1965" s="1"/>
      <c r="SPA1965" s="1"/>
      <c r="SPB1965" s="1"/>
      <c r="SPC1965" s="1"/>
      <c r="SPD1965" s="1"/>
      <c r="SPE1965" s="1"/>
      <c r="SPF1965" s="1"/>
      <c r="SPG1965" s="1"/>
      <c r="SPH1965" s="1"/>
      <c r="SPI1965" s="1"/>
      <c r="SPJ1965" s="1"/>
      <c r="SPK1965" s="1"/>
      <c r="SPL1965" s="1"/>
      <c r="SPM1965" s="1"/>
      <c r="SPN1965" s="1"/>
      <c r="SPO1965" s="1"/>
      <c r="SPP1965" s="1"/>
      <c r="SPQ1965" s="1"/>
      <c r="SPR1965" s="1"/>
      <c r="SPS1965" s="1"/>
      <c r="SPT1965" s="1"/>
      <c r="SPU1965" s="1"/>
      <c r="SPV1965" s="1"/>
      <c r="SPW1965" s="1"/>
      <c r="SPX1965" s="1"/>
      <c r="SPY1965" s="1"/>
      <c r="SPZ1965" s="1"/>
      <c r="SQA1965" s="1"/>
      <c r="SQB1965" s="1"/>
      <c r="SQC1965" s="1"/>
      <c r="SQD1965" s="1"/>
      <c r="SQE1965" s="1"/>
      <c r="SQF1965" s="1"/>
      <c r="SQG1965" s="1"/>
      <c r="SQH1965" s="1"/>
      <c r="SQI1965" s="1"/>
      <c r="SQJ1965" s="1"/>
      <c r="SQK1965" s="1"/>
      <c r="SQL1965" s="1"/>
      <c r="SQM1965" s="1"/>
      <c r="SQN1965" s="1"/>
      <c r="SQO1965" s="1"/>
      <c r="SQP1965" s="1"/>
      <c r="SQQ1965" s="1"/>
      <c r="SQR1965" s="1"/>
      <c r="SQS1965" s="1"/>
      <c r="SQT1965" s="1"/>
      <c r="SQU1965" s="1"/>
      <c r="SQV1965" s="1"/>
      <c r="SQW1965" s="1"/>
      <c r="SQX1965" s="1"/>
      <c r="SQY1965" s="1"/>
      <c r="SQZ1965" s="1"/>
      <c r="SRA1965" s="1"/>
      <c r="SRB1965" s="1"/>
      <c r="SRC1965" s="1"/>
      <c r="SRD1965" s="1"/>
      <c r="SRE1965" s="1"/>
      <c r="SRF1965" s="1"/>
      <c r="SRG1965" s="1"/>
      <c r="SRH1965" s="1"/>
      <c r="SRI1965" s="1"/>
      <c r="SRJ1965" s="1"/>
      <c r="SRK1965" s="1"/>
      <c r="SRL1965" s="1"/>
      <c r="SRM1965" s="1"/>
      <c r="SRN1965" s="1"/>
      <c r="SRO1965" s="1"/>
      <c r="SRP1965" s="1"/>
      <c r="SRQ1965" s="1"/>
      <c r="SRR1965" s="1"/>
      <c r="SRS1965" s="1"/>
      <c r="SRT1965" s="1"/>
      <c r="SRU1965" s="1"/>
      <c r="SRV1965" s="1"/>
      <c r="SRW1965" s="1"/>
      <c r="SRX1965" s="1"/>
      <c r="SRY1965" s="1"/>
      <c r="SRZ1965" s="1"/>
      <c r="SSA1965" s="1"/>
      <c r="SSB1965" s="1"/>
      <c r="SSC1965" s="1"/>
      <c r="SSD1965" s="1"/>
      <c r="SSE1965" s="1"/>
      <c r="SSF1965" s="1"/>
      <c r="SSG1965" s="1"/>
      <c r="SSH1965" s="1"/>
      <c r="SSI1965" s="1"/>
      <c r="SSJ1965" s="1"/>
      <c r="SSK1965" s="1"/>
      <c r="SSL1965" s="1"/>
      <c r="SSM1965" s="1"/>
      <c r="SSN1965" s="1"/>
      <c r="SSO1965" s="1"/>
      <c r="SSP1965" s="1"/>
      <c r="SSQ1965" s="1"/>
      <c r="SSR1965" s="1"/>
      <c r="SSS1965" s="1"/>
      <c r="SST1965" s="1"/>
      <c r="SSU1965" s="1"/>
      <c r="SSV1965" s="1"/>
      <c r="SSW1965" s="1"/>
      <c r="SSX1965" s="1"/>
      <c r="SSY1965" s="1"/>
      <c r="SSZ1965" s="1"/>
      <c r="STA1965" s="1"/>
      <c r="STB1965" s="1"/>
      <c r="STC1965" s="1"/>
      <c r="STD1965" s="1"/>
      <c r="STE1965" s="1"/>
      <c r="STF1965" s="1"/>
      <c r="STG1965" s="1"/>
      <c r="STH1965" s="1"/>
      <c r="STI1965" s="1"/>
      <c r="STJ1965" s="1"/>
      <c r="STK1965" s="1"/>
      <c r="STL1965" s="1"/>
      <c r="STM1965" s="1"/>
      <c r="STN1965" s="1"/>
      <c r="STO1965" s="1"/>
      <c r="STP1965" s="1"/>
      <c r="STQ1965" s="1"/>
      <c r="STR1965" s="1"/>
      <c r="STS1965" s="1"/>
      <c r="STT1965" s="1"/>
      <c r="STU1965" s="1"/>
      <c r="STV1965" s="1"/>
      <c r="STW1965" s="1"/>
      <c r="STX1965" s="1"/>
      <c r="STY1965" s="1"/>
      <c r="STZ1965" s="1"/>
      <c r="SUA1965" s="1"/>
      <c r="SUB1965" s="1"/>
      <c r="SUC1965" s="1"/>
      <c r="SUD1965" s="1"/>
      <c r="SUE1965" s="1"/>
      <c r="SUF1965" s="1"/>
      <c r="SUG1965" s="1"/>
      <c r="SUH1965" s="1"/>
      <c r="SUI1965" s="1"/>
      <c r="SUJ1965" s="1"/>
      <c r="SUK1965" s="1"/>
      <c r="SUL1965" s="1"/>
      <c r="SUM1965" s="1"/>
      <c r="SUN1965" s="1"/>
      <c r="SUO1965" s="1"/>
      <c r="SUP1965" s="1"/>
      <c r="SUQ1965" s="1"/>
      <c r="SUR1965" s="1"/>
      <c r="SUS1965" s="1"/>
      <c r="SUT1965" s="1"/>
      <c r="SUU1965" s="1"/>
      <c r="SUV1965" s="1"/>
      <c r="SUW1965" s="1"/>
      <c r="SUX1965" s="1"/>
      <c r="SUY1965" s="1"/>
      <c r="SUZ1965" s="1"/>
      <c r="SVA1965" s="1"/>
      <c r="SVB1965" s="1"/>
      <c r="SVC1965" s="1"/>
      <c r="SVD1965" s="1"/>
      <c r="SVE1965" s="1"/>
      <c r="SVF1965" s="1"/>
      <c r="SVG1965" s="1"/>
      <c r="SVH1965" s="1"/>
      <c r="SVI1965" s="1"/>
      <c r="SVJ1965" s="1"/>
      <c r="SVK1965" s="1"/>
      <c r="SVL1965" s="1"/>
      <c r="SVM1965" s="1"/>
      <c r="SVN1965" s="1"/>
      <c r="SVO1965" s="1"/>
      <c r="SVP1965" s="1"/>
      <c r="SVQ1965" s="1"/>
      <c r="SVR1965" s="1"/>
      <c r="SVS1965" s="1"/>
      <c r="SVT1965" s="1"/>
      <c r="SVU1965" s="1"/>
      <c r="SVV1965" s="1"/>
      <c r="SVW1965" s="1"/>
      <c r="SVX1965" s="1"/>
      <c r="SVY1965" s="1"/>
      <c r="SVZ1965" s="1"/>
      <c r="SWA1965" s="1"/>
      <c r="SWB1965" s="1"/>
      <c r="SWC1965" s="1"/>
      <c r="SWD1965" s="1"/>
      <c r="SWE1965" s="1"/>
      <c r="SWF1965" s="1"/>
      <c r="SWG1965" s="1"/>
      <c r="SWH1965" s="1"/>
      <c r="SWI1965" s="1"/>
      <c r="SWJ1965" s="1"/>
      <c r="SWK1965" s="1"/>
      <c r="SWL1965" s="1"/>
      <c r="SWM1965" s="1"/>
      <c r="SWN1965" s="1"/>
      <c r="SWO1965" s="1"/>
      <c r="SWP1965" s="1"/>
      <c r="SWQ1965" s="1"/>
      <c r="SWR1965" s="1"/>
      <c r="SWS1965" s="1"/>
      <c r="SWT1965" s="1"/>
      <c r="SWU1965" s="1"/>
      <c r="SWV1965" s="1"/>
      <c r="SWW1965" s="1"/>
      <c r="SWX1965" s="1"/>
      <c r="SWY1965" s="1"/>
      <c r="SWZ1965" s="1"/>
      <c r="SXA1965" s="1"/>
      <c r="SXB1965" s="1"/>
      <c r="SXC1965" s="1"/>
      <c r="SXD1965" s="1"/>
      <c r="SXE1965" s="1"/>
      <c r="SXF1965" s="1"/>
      <c r="SXG1965" s="1"/>
      <c r="SXH1965" s="1"/>
      <c r="SXI1965" s="1"/>
      <c r="SXJ1965" s="1"/>
      <c r="SXK1965" s="1"/>
      <c r="SXL1965" s="1"/>
      <c r="SXM1965" s="1"/>
      <c r="SXN1965" s="1"/>
      <c r="SXO1965" s="1"/>
      <c r="SXP1965" s="1"/>
      <c r="SXQ1965" s="1"/>
      <c r="SXR1965" s="1"/>
      <c r="SXS1965" s="1"/>
      <c r="SXT1965" s="1"/>
      <c r="SXU1965" s="1"/>
      <c r="SXV1965" s="1"/>
      <c r="SXW1965" s="1"/>
      <c r="SXX1965" s="1"/>
      <c r="SXY1965" s="1"/>
      <c r="SXZ1965" s="1"/>
      <c r="SYA1965" s="1"/>
      <c r="SYB1965" s="1"/>
      <c r="SYC1965" s="1"/>
      <c r="SYD1965" s="1"/>
      <c r="SYE1965" s="1"/>
      <c r="SYF1965" s="1"/>
      <c r="SYG1965" s="1"/>
      <c r="SYH1965" s="1"/>
      <c r="SYI1965" s="1"/>
      <c r="SYJ1965" s="1"/>
      <c r="SYK1965" s="1"/>
      <c r="SYL1965" s="1"/>
      <c r="SYM1965" s="1"/>
      <c r="SYN1965" s="1"/>
      <c r="SYO1965" s="1"/>
      <c r="SYP1965" s="1"/>
      <c r="SYQ1965" s="1"/>
      <c r="SYR1965" s="1"/>
      <c r="SYS1965" s="1"/>
      <c r="SYT1965" s="1"/>
      <c r="SYU1965" s="1"/>
      <c r="SYV1965" s="1"/>
      <c r="SYW1965" s="1"/>
      <c r="SYX1965" s="1"/>
      <c r="SYY1965" s="1"/>
      <c r="SYZ1965" s="1"/>
      <c r="SZA1965" s="1"/>
      <c r="SZB1965" s="1"/>
      <c r="SZC1965" s="1"/>
      <c r="SZD1965" s="1"/>
      <c r="SZE1965" s="1"/>
      <c r="SZF1965" s="1"/>
      <c r="SZG1965" s="1"/>
      <c r="SZH1965" s="1"/>
      <c r="SZI1965" s="1"/>
      <c r="SZJ1965" s="1"/>
      <c r="SZK1965" s="1"/>
      <c r="SZL1965" s="1"/>
      <c r="SZM1965" s="1"/>
      <c r="SZN1965" s="1"/>
      <c r="SZO1965" s="1"/>
      <c r="SZP1965" s="1"/>
      <c r="SZQ1965" s="1"/>
      <c r="SZR1965" s="1"/>
      <c r="SZS1965" s="1"/>
      <c r="SZT1965" s="1"/>
      <c r="SZU1965" s="1"/>
      <c r="SZV1965" s="1"/>
      <c r="SZW1965" s="1"/>
      <c r="SZX1965" s="1"/>
      <c r="SZY1965" s="1"/>
      <c r="SZZ1965" s="1"/>
      <c r="TAA1965" s="1"/>
      <c r="TAB1965" s="1"/>
      <c r="TAC1965" s="1"/>
      <c r="TAD1965" s="1"/>
      <c r="TAE1965" s="1"/>
      <c r="TAF1965" s="1"/>
      <c r="TAG1965" s="1"/>
      <c r="TAH1965" s="1"/>
      <c r="TAI1965" s="1"/>
      <c r="TAJ1965" s="1"/>
      <c r="TAK1965" s="1"/>
      <c r="TAL1965" s="1"/>
      <c r="TAM1965" s="1"/>
      <c r="TAN1965" s="1"/>
      <c r="TAO1965" s="1"/>
      <c r="TAP1965" s="1"/>
      <c r="TAQ1965" s="1"/>
      <c r="TAR1965" s="1"/>
      <c r="TAS1965" s="1"/>
      <c r="TAT1965" s="1"/>
      <c r="TAU1965" s="1"/>
      <c r="TAV1965" s="1"/>
      <c r="TAW1965" s="1"/>
      <c r="TAX1965" s="1"/>
      <c r="TAY1965" s="1"/>
      <c r="TAZ1965" s="1"/>
      <c r="TBA1965" s="1"/>
      <c r="TBB1965" s="1"/>
      <c r="TBC1965" s="1"/>
      <c r="TBD1965" s="1"/>
      <c r="TBE1965" s="1"/>
      <c r="TBF1965" s="1"/>
      <c r="TBG1965" s="1"/>
      <c r="TBH1965" s="1"/>
      <c r="TBI1965" s="1"/>
      <c r="TBJ1965" s="1"/>
      <c r="TBK1965" s="1"/>
      <c r="TBL1965" s="1"/>
      <c r="TBM1965" s="1"/>
      <c r="TBN1965" s="1"/>
      <c r="TBO1965" s="1"/>
      <c r="TBP1965" s="1"/>
      <c r="TBQ1965" s="1"/>
      <c r="TBR1965" s="1"/>
      <c r="TBS1965" s="1"/>
      <c r="TBT1965" s="1"/>
      <c r="TBU1965" s="1"/>
      <c r="TBV1965" s="1"/>
      <c r="TBW1965" s="1"/>
      <c r="TBX1965" s="1"/>
      <c r="TBY1965" s="1"/>
      <c r="TBZ1965" s="1"/>
      <c r="TCA1965" s="1"/>
      <c r="TCB1965" s="1"/>
      <c r="TCC1965" s="1"/>
      <c r="TCD1965" s="1"/>
      <c r="TCE1965" s="1"/>
      <c r="TCF1965" s="1"/>
      <c r="TCG1965" s="1"/>
      <c r="TCH1965" s="1"/>
      <c r="TCI1965" s="1"/>
      <c r="TCJ1965" s="1"/>
      <c r="TCK1965" s="1"/>
      <c r="TCL1965" s="1"/>
      <c r="TCM1965" s="1"/>
      <c r="TCN1965" s="1"/>
      <c r="TCO1965" s="1"/>
      <c r="TCP1965" s="1"/>
      <c r="TCQ1965" s="1"/>
      <c r="TCR1965" s="1"/>
      <c r="TCS1965" s="1"/>
      <c r="TCT1965" s="1"/>
      <c r="TCU1965" s="1"/>
      <c r="TCV1965" s="1"/>
      <c r="TCW1965" s="1"/>
      <c r="TCX1965" s="1"/>
      <c r="TCY1965" s="1"/>
      <c r="TCZ1965" s="1"/>
      <c r="TDA1965" s="1"/>
      <c r="TDB1965" s="1"/>
      <c r="TDC1965" s="1"/>
      <c r="TDD1965" s="1"/>
      <c r="TDE1965" s="1"/>
      <c r="TDF1965" s="1"/>
      <c r="TDG1965" s="1"/>
      <c r="TDH1965" s="1"/>
      <c r="TDI1965" s="1"/>
      <c r="TDJ1965" s="1"/>
      <c r="TDK1965" s="1"/>
      <c r="TDL1965" s="1"/>
      <c r="TDM1965" s="1"/>
      <c r="TDN1965" s="1"/>
      <c r="TDO1965" s="1"/>
      <c r="TDP1965" s="1"/>
      <c r="TDQ1965" s="1"/>
      <c r="TDR1965" s="1"/>
      <c r="TDS1965" s="1"/>
      <c r="TDT1965" s="1"/>
      <c r="TDU1965" s="1"/>
      <c r="TDV1965" s="1"/>
      <c r="TDW1965" s="1"/>
      <c r="TDX1965" s="1"/>
      <c r="TDY1965" s="1"/>
      <c r="TDZ1965" s="1"/>
      <c r="TEA1965" s="1"/>
      <c r="TEB1965" s="1"/>
      <c r="TEC1965" s="1"/>
      <c r="TED1965" s="1"/>
      <c r="TEE1965" s="1"/>
      <c r="TEF1965" s="1"/>
      <c r="TEG1965" s="1"/>
      <c r="TEH1965" s="1"/>
      <c r="TEI1965" s="1"/>
      <c r="TEJ1965" s="1"/>
      <c r="TEK1965" s="1"/>
      <c r="TEL1965" s="1"/>
      <c r="TEM1965" s="1"/>
      <c r="TEN1965" s="1"/>
      <c r="TEO1965" s="1"/>
      <c r="TEP1965" s="1"/>
      <c r="TEQ1965" s="1"/>
      <c r="TER1965" s="1"/>
      <c r="TES1965" s="1"/>
      <c r="TET1965" s="1"/>
      <c r="TEU1965" s="1"/>
      <c r="TEV1965" s="1"/>
      <c r="TEW1965" s="1"/>
      <c r="TEX1965" s="1"/>
      <c r="TEY1965" s="1"/>
      <c r="TEZ1965" s="1"/>
      <c r="TFA1965" s="1"/>
      <c r="TFB1965" s="1"/>
      <c r="TFC1965" s="1"/>
      <c r="TFD1965" s="1"/>
      <c r="TFE1965" s="1"/>
      <c r="TFF1965" s="1"/>
      <c r="TFG1965" s="1"/>
      <c r="TFH1965" s="1"/>
      <c r="TFI1965" s="1"/>
      <c r="TFJ1965" s="1"/>
      <c r="TFK1965" s="1"/>
      <c r="TFL1965" s="1"/>
      <c r="TFM1965" s="1"/>
      <c r="TFN1965" s="1"/>
      <c r="TFO1965" s="1"/>
      <c r="TFP1965" s="1"/>
      <c r="TFQ1965" s="1"/>
      <c r="TFR1965" s="1"/>
      <c r="TFS1965" s="1"/>
      <c r="TFT1965" s="1"/>
      <c r="TFU1965" s="1"/>
      <c r="TFV1965" s="1"/>
      <c r="TFW1965" s="1"/>
      <c r="TFX1965" s="1"/>
      <c r="TFY1965" s="1"/>
      <c r="TFZ1965" s="1"/>
      <c r="TGA1965" s="1"/>
      <c r="TGB1965" s="1"/>
      <c r="TGC1965" s="1"/>
      <c r="TGD1965" s="1"/>
      <c r="TGE1965" s="1"/>
      <c r="TGF1965" s="1"/>
      <c r="TGG1965" s="1"/>
      <c r="TGH1965" s="1"/>
      <c r="TGI1965" s="1"/>
      <c r="TGJ1965" s="1"/>
      <c r="TGK1965" s="1"/>
      <c r="TGL1965" s="1"/>
      <c r="TGM1965" s="1"/>
      <c r="TGN1965" s="1"/>
      <c r="TGO1965" s="1"/>
      <c r="TGP1965" s="1"/>
      <c r="TGQ1965" s="1"/>
      <c r="TGR1965" s="1"/>
      <c r="TGS1965" s="1"/>
      <c r="TGT1965" s="1"/>
      <c r="TGU1965" s="1"/>
      <c r="TGV1965" s="1"/>
      <c r="TGW1965" s="1"/>
      <c r="TGX1965" s="1"/>
      <c r="TGY1965" s="1"/>
      <c r="TGZ1965" s="1"/>
      <c r="THA1965" s="1"/>
      <c r="THB1965" s="1"/>
      <c r="THC1965" s="1"/>
      <c r="THD1965" s="1"/>
      <c r="THE1965" s="1"/>
      <c r="THF1965" s="1"/>
      <c r="THG1965" s="1"/>
      <c r="THH1965" s="1"/>
      <c r="THI1965" s="1"/>
      <c r="THJ1965" s="1"/>
      <c r="THK1965" s="1"/>
      <c r="THL1965" s="1"/>
      <c r="THM1965" s="1"/>
      <c r="THN1965" s="1"/>
      <c r="THO1965" s="1"/>
      <c r="THP1965" s="1"/>
      <c r="THQ1965" s="1"/>
      <c r="THR1965" s="1"/>
      <c r="THS1965" s="1"/>
      <c r="THT1965" s="1"/>
      <c r="THU1965" s="1"/>
      <c r="THV1965" s="1"/>
      <c r="THW1965" s="1"/>
      <c r="THX1965" s="1"/>
      <c r="THY1965" s="1"/>
      <c r="THZ1965" s="1"/>
      <c r="TIA1965" s="1"/>
      <c r="TIB1965" s="1"/>
      <c r="TIC1965" s="1"/>
      <c r="TID1965" s="1"/>
      <c r="TIE1965" s="1"/>
      <c r="TIF1965" s="1"/>
      <c r="TIG1965" s="1"/>
      <c r="TIH1965" s="1"/>
      <c r="TII1965" s="1"/>
      <c r="TIJ1965" s="1"/>
      <c r="TIK1965" s="1"/>
      <c r="TIL1965" s="1"/>
      <c r="TIM1965" s="1"/>
      <c r="TIN1965" s="1"/>
      <c r="TIO1965" s="1"/>
      <c r="TIP1965" s="1"/>
      <c r="TIQ1965" s="1"/>
      <c r="TIR1965" s="1"/>
      <c r="TIS1965" s="1"/>
      <c r="TIT1965" s="1"/>
      <c r="TIU1965" s="1"/>
      <c r="TIV1965" s="1"/>
      <c r="TIW1965" s="1"/>
      <c r="TIX1965" s="1"/>
      <c r="TIY1965" s="1"/>
      <c r="TIZ1965" s="1"/>
      <c r="TJA1965" s="1"/>
      <c r="TJB1965" s="1"/>
      <c r="TJC1965" s="1"/>
      <c r="TJD1965" s="1"/>
      <c r="TJE1965" s="1"/>
      <c r="TJF1965" s="1"/>
      <c r="TJG1965" s="1"/>
      <c r="TJH1965" s="1"/>
      <c r="TJI1965" s="1"/>
      <c r="TJJ1965" s="1"/>
      <c r="TJK1965" s="1"/>
      <c r="TJL1965" s="1"/>
      <c r="TJM1965" s="1"/>
      <c r="TJN1965" s="1"/>
      <c r="TJO1965" s="1"/>
      <c r="TJP1965" s="1"/>
      <c r="TJQ1965" s="1"/>
      <c r="TJR1965" s="1"/>
      <c r="TJS1965" s="1"/>
      <c r="TJT1965" s="1"/>
      <c r="TJU1965" s="1"/>
      <c r="TJV1965" s="1"/>
      <c r="TJW1965" s="1"/>
      <c r="TJX1965" s="1"/>
      <c r="TJY1965" s="1"/>
      <c r="TJZ1965" s="1"/>
      <c r="TKA1965" s="1"/>
      <c r="TKB1965" s="1"/>
      <c r="TKC1965" s="1"/>
      <c r="TKD1965" s="1"/>
      <c r="TKE1965" s="1"/>
      <c r="TKF1965" s="1"/>
      <c r="TKG1965" s="1"/>
      <c r="TKH1965" s="1"/>
      <c r="TKI1965" s="1"/>
      <c r="TKJ1965" s="1"/>
      <c r="TKK1965" s="1"/>
      <c r="TKL1965" s="1"/>
      <c r="TKM1965" s="1"/>
      <c r="TKN1965" s="1"/>
      <c r="TKO1965" s="1"/>
      <c r="TKP1965" s="1"/>
      <c r="TKQ1965" s="1"/>
      <c r="TKR1965" s="1"/>
      <c r="TKS1965" s="1"/>
      <c r="TKT1965" s="1"/>
      <c r="TKU1965" s="1"/>
      <c r="TKV1965" s="1"/>
      <c r="TKW1965" s="1"/>
      <c r="TKX1965" s="1"/>
      <c r="TKY1965" s="1"/>
      <c r="TKZ1965" s="1"/>
      <c r="TLA1965" s="1"/>
      <c r="TLB1965" s="1"/>
      <c r="TLC1965" s="1"/>
      <c r="TLD1965" s="1"/>
      <c r="TLE1965" s="1"/>
      <c r="TLF1965" s="1"/>
      <c r="TLG1965" s="1"/>
      <c r="TLH1965" s="1"/>
      <c r="TLI1965" s="1"/>
      <c r="TLJ1965" s="1"/>
      <c r="TLK1965" s="1"/>
      <c r="TLL1965" s="1"/>
      <c r="TLM1965" s="1"/>
      <c r="TLN1965" s="1"/>
      <c r="TLO1965" s="1"/>
      <c r="TLP1965" s="1"/>
      <c r="TLQ1965" s="1"/>
      <c r="TLR1965" s="1"/>
      <c r="TLS1965" s="1"/>
      <c r="TLT1965" s="1"/>
      <c r="TLU1965" s="1"/>
      <c r="TLV1965" s="1"/>
      <c r="TLW1965" s="1"/>
      <c r="TLX1965" s="1"/>
      <c r="TLY1965" s="1"/>
      <c r="TLZ1965" s="1"/>
      <c r="TMA1965" s="1"/>
      <c r="TMB1965" s="1"/>
      <c r="TMC1965" s="1"/>
      <c r="TMD1965" s="1"/>
      <c r="TME1965" s="1"/>
      <c r="TMF1965" s="1"/>
      <c r="TMG1965" s="1"/>
      <c r="TMH1965" s="1"/>
      <c r="TMI1965" s="1"/>
      <c r="TMJ1965" s="1"/>
      <c r="TMK1965" s="1"/>
      <c r="TML1965" s="1"/>
      <c r="TMM1965" s="1"/>
      <c r="TMN1965" s="1"/>
      <c r="TMO1965" s="1"/>
      <c r="TMP1965" s="1"/>
      <c r="TMQ1965" s="1"/>
      <c r="TMR1965" s="1"/>
      <c r="TMS1965" s="1"/>
      <c r="TMT1965" s="1"/>
      <c r="TMU1965" s="1"/>
      <c r="TMV1965" s="1"/>
      <c r="TMW1965" s="1"/>
      <c r="TMX1965" s="1"/>
      <c r="TMY1965" s="1"/>
      <c r="TMZ1965" s="1"/>
      <c r="TNA1965" s="1"/>
      <c r="TNB1965" s="1"/>
      <c r="TNC1965" s="1"/>
      <c r="TND1965" s="1"/>
      <c r="TNE1965" s="1"/>
      <c r="TNF1965" s="1"/>
      <c r="TNG1965" s="1"/>
      <c r="TNH1965" s="1"/>
      <c r="TNI1965" s="1"/>
      <c r="TNJ1965" s="1"/>
      <c r="TNK1965" s="1"/>
      <c r="TNL1965" s="1"/>
      <c r="TNM1965" s="1"/>
      <c r="TNN1965" s="1"/>
      <c r="TNO1965" s="1"/>
      <c r="TNP1965" s="1"/>
      <c r="TNQ1965" s="1"/>
      <c r="TNR1965" s="1"/>
      <c r="TNS1965" s="1"/>
      <c r="TNT1965" s="1"/>
      <c r="TNU1965" s="1"/>
      <c r="TNV1965" s="1"/>
      <c r="TNW1965" s="1"/>
      <c r="TNX1965" s="1"/>
      <c r="TNY1965" s="1"/>
      <c r="TNZ1965" s="1"/>
      <c r="TOA1965" s="1"/>
      <c r="TOB1965" s="1"/>
      <c r="TOC1965" s="1"/>
      <c r="TOD1965" s="1"/>
      <c r="TOE1965" s="1"/>
      <c r="TOF1965" s="1"/>
      <c r="TOG1965" s="1"/>
      <c r="TOH1965" s="1"/>
      <c r="TOI1965" s="1"/>
      <c r="TOJ1965" s="1"/>
      <c r="TOK1965" s="1"/>
      <c r="TOL1965" s="1"/>
      <c r="TOM1965" s="1"/>
      <c r="TON1965" s="1"/>
      <c r="TOO1965" s="1"/>
      <c r="TOP1965" s="1"/>
      <c r="TOQ1965" s="1"/>
      <c r="TOR1965" s="1"/>
      <c r="TOS1965" s="1"/>
      <c r="TOT1965" s="1"/>
      <c r="TOU1965" s="1"/>
      <c r="TOV1965" s="1"/>
      <c r="TOW1965" s="1"/>
      <c r="TOX1965" s="1"/>
      <c r="TOY1965" s="1"/>
      <c r="TOZ1965" s="1"/>
      <c r="TPA1965" s="1"/>
      <c r="TPB1965" s="1"/>
      <c r="TPC1965" s="1"/>
      <c r="TPD1965" s="1"/>
      <c r="TPE1965" s="1"/>
      <c r="TPF1965" s="1"/>
      <c r="TPG1965" s="1"/>
      <c r="TPH1965" s="1"/>
      <c r="TPI1965" s="1"/>
      <c r="TPJ1965" s="1"/>
      <c r="TPK1965" s="1"/>
      <c r="TPL1965" s="1"/>
      <c r="TPM1965" s="1"/>
      <c r="TPN1965" s="1"/>
      <c r="TPO1965" s="1"/>
      <c r="TPP1965" s="1"/>
      <c r="TPQ1965" s="1"/>
      <c r="TPR1965" s="1"/>
      <c r="TPS1965" s="1"/>
      <c r="TPT1965" s="1"/>
      <c r="TPU1965" s="1"/>
      <c r="TPV1965" s="1"/>
      <c r="TPW1965" s="1"/>
      <c r="TPX1965" s="1"/>
      <c r="TPY1965" s="1"/>
      <c r="TPZ1965" s="1"/>
      <c r="TQA1965" s="1"/>
      <c r="TQB1965" s="1"/>
      <c r="TQC1965" s="1"/>
      <c r="TQD1965" s="1"/>
      <c r="TQE1965" s="1"/>
      <c r="TQF1965" s="1"/>
      <c r="TQG1965" s="1"/>
      <c r="TQH1965" s="1"/>
      <c r="TQI1965" s="1"/>
      <c r="TQJ1965" s="1"/>
      <c r="TQK1965" s="1"/>
      <c r="TQL1965" s="1"/>
      <c r="TQM1965" s="1"/>
      <c r="TQN1965" s="1"/>
      <c r="TQO1965" s="1"/>
      <c r="TQP1965" s="1"/>
      <c r="TQQ1965" s="1"/>
      <c r="TQR1965" s="1"/>
      <c r="TQS1965" s="1"/>
      <c r="TQT1965" s="1"/>
      <c r="TQU1965" s="1"/>
      <c r="TQV1965" s="1"/>
      <c r="TQW1965" s="1"/>
      <c r="TQX1965" s="1"/>
      <c r="TQY1965" s="1"/>
      <c r="TQZ1965" s="1"/>
      <c r="TRA1965" s="1"/>
      <c r="TRB1965" s="1"/>
      <c r="TRC1965" s="1"/>
      <c r="TRD1965" s="1"/>
      <c r="TRE1965" s="1"/>
      <c r="TRF1965" s="1"/>
      <c r="TRG1965" s="1"/>
      <c r="TRH1965" s="1"/>
      <c r="TRI1965" s="1"/>
      <c r="TRJ1965" s="1"/>
      <c r="TRK1965" s="1"/>
      <c r="TRL1965" s="1"/>
      <c r="TRM1965" s="1"/>
      <c r="TRN1965" s="1"/>
      <c r="TRO1965" s="1"/>
      <c r="TRP1965" s="1"/>
      <c r="TRQ1965" s="1"/>
      <c r="TRR1965" s="1"/>
      <c r="TRS1965" s="1"/>
      <c r="TRT1965" s="1"/>
      <c r="TRU1965" s="1"/>
      <c r="TRV1965" s="1"/>
      <c r="TRW1965" s="1"/>
      <c r="TRX1965" s="1"/>
      <c r="TRY1965" s="1"/>
      <c r="TRZ1965" s="1"/>
      <c r="TSA1965" s="1"/>
      <c r="TSB1965" s="1"/>
      <c r="TSC1965" s="1"/>
      <c r="TSD1965" s="1"/>
      <c r="TSE1965" s="1"/>
      <c r="TSF1965" s="1"/>
      <c r="TSG1965" s="1"/>
      <c r="TSH1965" s="1"/>
      <c r="TSI1965" s="1"/>
      <c r="TSJ1965" s="1"/>
      <c r="TSK1965" s="1"/>
      <c r="TSL1965" s="1"/>
      <c r="TSM1965" s="1"/>
      <c r="TSN1965" s="1"/>
      <c r="TSO1965" s="1"/>
      <c r="TSP1965" s="1"/>
      <c r="TSQ1965" s="1"/>
      <c r="TSR1965" s="1"/>
      <c r="TSS1965" s="1"/>
      <c r="TST1965" s="1"/>
      <c r="TSU1965" s="1"/>
      <c r="TSV1965" s="1"/>
      <c r="TSW1965" s="1"/>
      <c r="TSX1965" s="1"/>
      <c r="TSY1965" s="1"/>
      <c r="TSZ1965" s="1"/>
      <c r="TTA1965" s="1"/>
      <c r="TTB1965" s="1"/>
      <c r="TTC1965" s="1"/>
      <c r="TTD1965" s="1"/>
      <c r="TTE1965" s="1"/>
      <c r="TTF1965" s="1"/>
      <c r="TTG1965" s="1"/>
      <c r="TTH1965" s="1"/>
      <c r="TTI1965" s="1"/>
      <c r="TTJ1965" s="1"/>
      <c r="TTK1965" s="1"/>
      <c r="TTL1965" s="1"/>
      <c r="TTM1965" s="1"/>
      <c r="TTN1965" s="1"/>
      <c r="TTO1965" s="1"/>
      <c r="TTP1965" s="1"/>
      <c r="TTQ1965" s="1"/>
      <c r="TTR1965" s="1"/>
      <c r="TTS1965" s="1"/>
      <c r="TTT1965" s="1"/>
      <c r="TTU1965" s="1"/>
      <c r="TTV1965" s="1"/>
      <c r="TTW1965" s="1"/>
      <c r="TTX1965" s="1"/>
      <c r="TTY1965" s="1"/>
      <c r="TTZ1965" s="1"/>
      <c r="TUA1965" s="1"/>
      <c r="TUB1965" s="1"/>
      <c r="TUC1965" s="1"/>
      <c r="TUD1965" s="1"/>
      <c r="TUE1965" s="1"/>
      <c r="TUF1965" s="1"/>
      <c r="TUG1965" s="1"/>
      <c r="TUH1965" s="1"/>
      <c r="TUI1965" s="1"/>
      <c r="TUJ1965" s="1"/>
      <c r="TUK1965" s="1"/>
      <c r="TUL1965" s="1"/>
      <c r="TUM1965" s="1"/>
      <c r="TUN1965" s="1"/>
      <c r="TUO1965" s="1"/>
      <c r="TUP1965" s="1"/>
      <c r="TUQ1965" s="1"/>
      <c r="TUR1965" s="1"/>
      <c r="TUS1965" s="1"/>
      <c r="TUT1965" s="1"/>
      <c r="TUU1965" s="1"/>
      <c r="TUV1965" s="1"/>
      <c r="TUW1965" s="1"/>
      <c r="TUX1965" s="1"/>
      <c r="TUY1965" s="1"/>
      <c r="TUZ1965" s="1"/>
      <c r="TVA1965" s="1"/>
      <c r="TVB1965" s="1"/>
      <c r="TVC1965" s="1"/>
      <c r="TVD1965" s="1"/>
      <c r="TVE1965" s="1"/>
      <c r="TVF1965" s="1"/>
      <c r="TVG1965" s="1"/>
      <c r="TVH1965" s="1"/>
      <c r="TVI1965" s="1"/>
      <c r="TVJ1965" s="1"/>
      <c r="TVK1965" s="1"/>
      <c r="TVL1965" s="1"/>
      <c r="TVM1965" s="1"/>
      <c r="TVN1965" s="1"/>
      <c r="TVO1965" s="1"/>
      <c r="TVP1965" s="1"/>
      <c r="TVQ1965" s="1"/>
      <c r="TVR1965" s="1"/>
      <c r="TVS1965" s="1"/>
      <c r="TVT1965" s="1"/>
      <c r="TVU1965" s="1"/>
      <c r="TVV1965" s="1"/>
      <c r="TVW1965" s="1"/>
      <c r="TVX1965" s="1"/>
      <c r="TVY1965" s="1"/>
      <c r="TVZ1965" s="1"/>
      <c r="TWA1965" s="1"/>
      <c r="TWB1965" s="1"/>
      <c r="TWC1965" s="1"/>
      <c r="TWD1965" s="1"/>
      <c r="TWE1965" s="1"/>
      <c r="TWF1965" s="1"/>
      <c r="TWG1965" s="1"/>
      <c r="TWH1965" s="1"/>
      <c r="TWI1965" s="1"/>
      <c r="TWJ1965" s="1"/>
      <c r="TWK1965" s="1"/>
      <c r="TWL1965" s="1"/>
      <c r="TWM1965" s="1"/>
      <c r="TWN1965" s="1"/>
      <c r="TWO1965" s="1"/>
      <c r="TWP1965" s="1"/>
      <c r="TWQ1965" s="1"/>
      <c r="TWR1965" s="1"/>
      <c r="TWS1965" s="1"/>
      <c r="TWT1965" s="1"/>
      <c r="TWU1965" s="1"/>
      <c r="TWV1965" s="1"/>
      <c r="TWW1965" s="1"/>
      <c r="TWX1965" s="1"/>
      <c r="TWY1965" s="1"/>
      <c r="TWZ1965" s="1"/>
      <c r="TXA1965" s="1"/>
      <c r="TXB1965" s="1"/>
      <c r="TXC1965" s="1"/>
      <c r="TXD1965" s="1"/>
      <c r="TXE1965" s="1"/>
      <c r="TXF1965" s="1"/>
      <c r="TXG1965" s="1"/>
      <c r="TXH1965" s="1"/>
      <c r="TXI1965" s="1"/>
      <c r="TXJ1965" s="1"/>
      <c r="TXK1965" s="1"/>
      <c r="TXL1965" s="1"/>
      <c r="TXM1965" s="1"/>
      <c r="TXN1965" s="1"/>
      <c r="TXO1965" s="1"/>
      <c r="TXP1965" s="1"/>
      <c r="TXQ1965" s="1"/>
      <c r="TXR1965" s="1"/>
      <c r="TXS1965" s="1"/>
      <c r="TXT1965" s="1"/>
      <c r="TXU1965" s="1"/>
      <c r="TXV1965" s="1"/>
      <c r="TXW1965" s="1"/>
      <c r="TXX1965" s="1"/>
      <c r="TXY1965" s="1"/>
      <c r="TXZ1965" s="1"/>
      <c r="TYA1965" s="1"/>
      <c r="TYB1965" s="1"/>
      <c r="TYC1965" s="1"/>
      <c r="TYD1965" s="1"/>
      <c r="TYE1965" s="1"/>
      <c r="TYF1965" s="1"/>
      <c r="TYG1965" s="1"/>
      <c r="TYH1965" s="1"/>
      <c r="TYI1965" s="1"/>
      <c r="TYJ1965" s="1"/>
      <c r="TYK1965" s="1"/>
      <c r="TYL1965" s="1"/>
      <c r="TYM1965" s="1"/>
      <c r="TYN1965" s="1"/>
      <c r="TYO1965" s="1"/>
      <c r="TYP1965" s="1"/>
      <c r="TYQ1965" s="1"/>
      <c r="TYR1965" s="1"/>
      <c r="TYS1965" s="1"/>
      <c r="TYT1965" s="1"/>
      <c r="TYU1965" s="1"/>
      <c r="TYV1965" s="1"/>
      <c r="TYW1965" s="1"/>
      <c r="TYX1965" s="1"/>
      <c r="TYY1965" s="1"/>
      <c r="TYZ1965" s="1"/>
      <c r="TZA1965" s="1"/>
      <c r="TZB1965" s="1"/>
      <c r="TZC1965" s="1"/>
      <c r="TZD1965" s="1"/>
      <c r="TZE1965" s="1"/>
      <c r="TZF1965" s="1"/>
      <c r="TZG1965" s="1"/>
      <c r="TZH1965" s="1"/>
      <c r="TZI1965" s="1"/>
      <c r="TZJ1965" s="1"/>
      <c r="TZK1965" s="1"/>
      <c r="TZL1965" s="1"/>
      <c r="TZM1965" s="1"/>
      <c r="TZN1965" s="1"/>
      <c r="TZO1965" s="1"/>
      <c r="TZP1965" s="1"/>
      <c r="TZQ1965" s="1"/>
      <c r="TZR1965" s="1"/>
      <c r="TZS1965" s="1"/>
      <c r="TZT1965" s="1"/>
      <c r="TZU1965" s="1"/>
      <c r="TZV1965" s="1"/>
      <c r="TZW1965" s="1"/>
      <c r="TZX1965" s="1"/>
      <c r="TZY1965" s="1"/>
      <c r="TZZ1965" s="1"/>
      <c r="UAA1965" s="1"/>
      <c r="UAB1965" s="1"/>
      <c r="UAC1965" s="1"/>
      <c r="UAD1965" s="1"/>
      <c r="UAE1965" s="1"/>
      <c r="UAF1965" s="1"/>
      <c r="UAG1965" s="1"/>
      <c r="UAH1965" s="1"/>
      <c r="UAI1965" s="1"/>
      <c r="UAJ1965" s="1"/>
      <c r="UAK1965" s="1"/>
      <c r="UAL1965" s="1"/>
      <c r="UAM1965" s="1"/>
      <c r="UAN1965" s="1"/>
      <c r="UAO1965" s="1"/>
      <c r="UAP1965" s="1"/>
      <c r="UAQ1965" s="1"/>
      <c r="UAR1965" s="1"/>
      <c r="UAS1965" s="1"/>
      <c r="UAT1965" s="1"/>
      <c r="UAU1965" s="1"/>
      <c r="UAV1965" s="1"/>
      <c r="UAW1965" s="1"/>
      <c r="UAX1965" s="1"/>
      <c r="UAY1965" s="1"/>
      <c r="UAZ1965" s="1"/>
      <c r="UBA1965" s="1"/>
      <c r="UBB1965" s="1"/>
      <c r="UBC1965" s="1"/>
      <c r="UBD1965" s="1"/>
      <c r="UBE1965" s="1"/>
      <c r="UBF1965" s="1"/>
      <c r="UBG1965" s="1"/>
      <c r="UBH1965" s="1"/>
      <c r="UBI1965" s="1"/>
      <c r="UBJ1965" s="1"/>
      <c r="UBK1965" s="1"/>
      <c r="UBL1965" s="1"/>
      <c r="UBM1965" s="1"/>
      <c r="UBN1965" s="1"/>
      <c r="UBO1965" s="1"/>
      <c r="UBP1965" s="1"/>
      <c r="UBQ1965" s="1"/>
      <c r="UBR1965" s="1"/>
      <c r="UBS1965" s="1"/>
      <c r="UBT1965" s="1"/>
      <c r="UBU1965" s="1"/>
      <c r="UBV1965" s="1"/>
      <c r="UBW1965" s="1"/>
      <c r="UBX1965" s="1"/>
      <c r="UBY1965" s="1"/>
      <c r="UBZ1965" s="1"/>
      <c r="UCA1965" s="1"/>
      <c r="UCB1965" s="1"/>
      <c r="UCC1965" s="1"/>
      <c r="UCD1965" s="1"/>
      <c r="UCE1965" s="1"/>
      <c r="UCF1965" s="1"/>
      <c r="UCG1965" s="1"/>
      <c r="UCH1965" s="1"/>
      <c r="UCI1965" s="1"/>
      <c r="UCJ1965" s="1"/>
      <c r="UCK1965" s="1"/>
      <c r="UCL1965" s="1"/>
      <c r="UCM1965" s="1"/>
      <c r="UCN1965" s="1"/>
      <c r="UCO1965" s="1"/>
      <c r="UCP1965" s="1"/>
      <c r="UCQ1965" s="1"/>
      <c r="UCR1965" s="1"/>
      <c r="UCS1965" s="1"/>
      <c r="UCT1965" s="1"/>
      <c r="UCU1965" s="1"/>
      <c r="UCV1965" s="1"/>
      <c r="UCW1965" s="1"/>
      <c r="UCX1965" s="1"/>
      <c r="UCY1965" s="1"/>
      <c r="UCZ1965" s="1"/>
      <c r="UDA1965" s="1"/>
      <c r="UDB1965" s="1"/>
      <c r="UDC1965" s="1"/>
      <c r="UDD1965" s="1"/>
      <c r="UDE1965" s="1"/>
      <c r="UDF1965" s="1"/>
      <c r="UDG1965" s="1"/>
      <c r="UDH1965" s="1"/>
      <c r="UDI1965" s="1"/>
      <c r="UDJ1965" s="1"/>
      <c r="UDK1965" s="1"/>
      <c r="UDL1965" s="1"/>
      <c r="UDM1965" s="1"/>
      <c r="UDN1965" s="1"/>
      <c r="UDO1965" s="1"/>
      <c r="UDP1965" s="1"/>
      <c r="UDQ1965" s="1"/>
      <c r="UDR1965" s="1"/>
      <c r="UDS1965" s="1"/>
      <c r="UDT1965" s="1"/>
      <c r="UDU1965" s="1"/>
      <c r="UDV1965" s="1"/>
      <c r="UDW1965" s="1"/>
      <c r="UDX1965" s="1"/>
      <c r="UDY1965" s="1"/>
      <c r="UDZ1965" s="1"/>
      <c r="UEA1965" s="1"/>
      <c r="UEB1965" s="1"/>
      <c r="UEC1965" s="1"/>
      <c r="UED1965" s="1"/>
      <c r="UEE1965" s="1"/>
      <c r="UEF1965" s="1"/>
      <c r="UEG1965" s="1"/>
      <c r="UEH1965" s="1"/>
      <c r="UEI1965" s="1"/>
      <c r="UEJ1965" s="1"/>
      <c r="UEK1965" s="1"/>
      <c r="UEL1965" s="1"/>
      <c r="UEM1965" s="1"/>
      <c r="UEN1965" s="1"/>
      <c r="UEO1965" s="1"/>
      <c r="UEP1965" s="1"/>
      <c r="UEQ1965" s="1"/>
      <c r="UER1965" s="1"/>
      <c r="UES1965" s="1"/>
      <c r="UET1965" s="1"/>
      <c r="UEU1965" s="1"/>
      <c r="UEV1965" s="1"/>
      <c r="UEW1965" s="1"/>
      <c r="UEX1965" s="1"/>
      <c r="UEY1965" s="1"/>
      <c r="UEZ1965" s="1"/>
      <c r="UFA1965" s="1"/>
      <c r="UFB1965" s="1"/>
      <c r="UFC1965" s="1"/>
      <c r="UFD1965" s="1"/>
      <c r="UFE1965" s="1"/>
      <c r="UFF1965" s="1"/>
      <c r="UFG1965" s="1"/>
      <c r="UFH1965" s="1"/>
      <c r="UFI1965" s="1"/>
      <c r="UFJ1965" s="1"/>
      <c r="UFK1965" s="1"/>
      <c r="UFL1965" s="1"/>
      <c r="UFM1965" s="1"/>
      <c r="UFN1965" s="1"/>
      <c r="UFO1965" s="1"/>
      <c r="UFP1965" s="1"/>
      <c r="UFQ1965" s="1"/>
      <c r="UFR1965" s="1"/>
      <c r="UFS1965" s="1"/>
      <c r="UFT1965" s="1"/>
      <c r="UFU1965" s="1"/>
      <c r="UFV1965" s="1"/>
      <c r="UFW1965" s="1"/>
      <c r="UFX1965" s="1"/>
      <c r="UFY1965" s="1"/>
      <c r="UFZ1965" s="1"/>
      <c r="UGA1965" s="1"/>
      <c r="UGB1965" s="1"/>
      <c r="UGC1965" s="1"/>
      <c r="UGD1965" s="1"/>
      <c r="UGE1965" s="1"/>
      <c r="UGF1965" s="1"/>
      <c r="UGG1965" s="1"/>
      <c r="UGH1965" s="1"/>
      <c r="UGI1965" s="1"/>
      <c r="UGJ1965" s="1"/>
      <c r="UGK1965" s="1"/>
      <c r="UGL1965" s="1"/>
      <c r="UGM1965" s="1"/>
      <c r="UGN1965" s="1"/>
      <c r="UGO1965" s="1"/>
      <c r="UGP1965" s="1"/>
      <c r="UGQ1965" s="1"/>
      <c r="UGR1965" s="1"/>
      <c r="UGS1965" s="1"/>
      <c r="UGT1965" s="1"/>
      <c r="UGU1965" s="1"/>
      <c r="UGV1965" s="1"/>
      <c r="UGW1965" s="1"/>
      <c r="UGX1965" s="1"/>
      <c r="UGY1965" s="1"/>
      <c r="UGZ1965" s="1"/>
      <c r="UHA1965" s="1"/>
      <c r="UHB1965" s="1"/>
      <c r="UHC1965" s="1"/>
      <c r="UHD1965" s="1"/>
      <c r="UHE1965" s="1"/>
      <c r="UHF1965" s="1"/>
      <c r="UHG1965" s="1"/>
      <c r="UHH1965" s="1"/>
      <c r="UHI1965" s="1"/>
      <c r="UHJ1965" s="1"/>
      <c r="UHK1965" s="1"/>
      <c r="UHL1965" s="1"/>
      <c r="UHM1965" s="1"/>
      <c r="UHN1965" s="1"/>
      <c r="UHO1965" s="1"/>
      <c r="UHP1965" s="1"/>
      <c r="UHQ1965" s="1"/>
      <c r="UHR1965" s="1"/>
      <c r="UHS1965" s="1"/>
      <c r="UHT1965" s="1"/>
      <c r="UHU1965" s="1"/>
      <c r="UHV1965" s="1"/>
      <c r="UHW1965" s="1"/>
      <c r="UHX1965" s="1"/>
      <c r="UHY1965" s="1"/>
      <c r="UHZ1965" s="1"/>
      <c r="UIA1965" s="1"/>
      <c r="UIB1965" s="1"/>
      <c r="UIC1965" s="1"/>
      <c r="UID1965" s="1"/>
      <c r="UIE1965" s="1"/>
      <c r="UIF1965" s="1"/>
      <c r="UIG1965" s="1"/>
      <c r="UIH1965" s="1"/>
      <c r="UII1965" s="1"/>
      <c r="UIJ1965" s="1"/>
      <c r="UIK1965" s="1"/>
      <c r="UIL1965" s="1"/>
      <c r="UIM1965" s="1"/>
      <c r="UIN1965" s="1"/>
      <c r="UIO1965" s="1"/>
      <c r="UIP1965" s="1"/>
      <c r="UIQ1965" s="1"/>
      <c r="UIR1965" s="1"/>
      <c r="UIS1965" s="1"/>
      <c r="UIT1965" s="1"/>
      <c r="UIU1965" s="1"/>
      <c r="UIV1965" s="1"/>
      <c r="UIW1965" s="1"/>
      <c r="UIX1965" s="1"/>
      <c r="UIY1965" s="1"/>
      <c r="UIZ1965" s="1"/>
      <c r="UJA1965" s="1"/>
      <c r="UJB1965" s="1"/>
      <c r="UJC1965" s="1"/>
      <c r="UJD1965" s="1"/>
      <c r="UJE1965" s="1"/>
      <c r="UJF1965" s="1"/>
      <c r="UJG1965" s="1"/>
      <c r="UJH1965" s="1"/>
      <c r="UJI1965" s="1"/>
      <c r="UJJ1965" s="1"/>
      <c r="UJK1965" s="1"/>
      <c r="UJL1965" s="1"/>
      <c r="UJM1965" s="1"/>
      <c r="UJN1965" s="1"/>
      <c r="UJO1965" s="1"/>
      <c r="UJP1965" s="1"/>
      <c r="UJQ1965" s="1"/>
      <c r="UJR1965" s="1"/>
      <c r="UJS1965" s="1"/>
      <c r="UJT1965" s="1"/>
      <c r="UJU1965" s="1"/>
      <c r="UJV1965" s="1"/>
      <c r="UJW1965" s="1"/>
      <c r="UJX1965" s="1"/>
      <c r="UJY1965" s="1"/>
      <c r="UJZ1965" s="1"/>
      <c r="UKA1965" s="1"/>
      <c r="UKB1965" s="1"/>
      <c r="UKC1965" s="1"/>
      <c r="UKD1965" s="1"/>
      <c r="UKE1965" s="1"/>
      <c r="UKF1965" s="1"/>
      <c r="UKG1965" s="1"/>
      <c r="UKH1965" s="1"/>
      <c r="UKI1965" s="1"/>
      <c r="UKJ1965" s="1"/>
      <c r="UKK1965" s="1"/>
      <c r="UKL1965" s="1"/>
      <c r="UKM1965" s="1"/>
      <c r="UKN1965" s="1"/>
      <c r="UKO1965" s="1"/>
      <c r="UKP1965" s="1"/>
      <c r="UKQ1965" s="1"/>
      <c r="UKR1965" s="1"/>
      <c r="UKS1965" s="1"/>
      <c r="UKT1965" s="1"/>
      <c r="UKU1965" s="1"/>
      <c r="UKV1965" s="1"/>
      <c r="UKW1965" s="1"/>
      <c r="UKX1965" s="1"/>
      <c r="UKY1965" s="1"/>
      <c r="UKZ1965" s="1"/>
      <c r="ULA1965" s="1"/>
      <c r="ULB1965" s="1"/>
      <c r="ULC1965" s="1"/>
      <c r="ULD1965" s="1"/>
      <c r="ULE1965" s="1"/>
      <c r="ULF1965" s="1"/>
      <c r="ULG1965" s="1"/>
      <c r="ULH1965" s="1"/>
      <c r="ULI1965" s="1"/>
      <c r="ULJ1965" s="1"/>
      <c r="ULK1965" s="1"/>
      <c r="ULL1965" s="1"/>
      <c r="ULM1965" s="1"/>
      <c r="ULN1965" s="1"/>
      <c r="ULO1965" s="1"/>
      <c r="ULP1965" s="1"/>
      <c r="ULQ1965" s="1"/>
      <c r="ULR1965" s="1"/>
      <c r="ULS1965" s="1"/>
      <c r="ULT1965" s="1"/>
      <c r="ULU1965" s="1"/>
      <c r="ULV1965" s="1"/>
      <c r="ULW1965" s="1"/>
      <c r="ULX1965" s="1"/>
      <c r="ULY1965" s="1"/>
      <c r="ULZ1965" s="1"/>
      <c r="UMA1965" s="1"/>
      <c r="UMB1965" s="1"/>
      <c r="UMC1965" s="1"/>
      <c r="UMD1965" s="1"/>
      <c r="UME1965" s="1"/>
      <c r="UMF1965" s="1"/>
      <c r="UMG1965" s="1"/>
      <c r="UMH1965" s="1"/>
      <c r="UMI1965" s="1"/>
      <c r="UMJ1965" s="1"/>
      <c r="UMK1965" s="1"/>
      <c r="UML1965" s="1"/>
      <c r="UMM1965" s="1"/>
      <c r="UMN1965" s="1"/>
      <c r="UMO1965" s="1"/>
      <c r="UMP1965" s="1"/>
      <c r="UMQ1965" s="1"/>
      <c r="UMR1965" s="1"/>
      <c r="UMS1965" s="1"/>
      <c r="UMT1965" s="1"/>
      <c r="UMU1965" s="1"/>
      <c r="UMV1965" s="1"/>
      <c r="UMW1965" s="1"/>
      <c r="UMX1965" s="1"/>
      <c r="UMY1965" s="1"/>
      <c r="UMZ1965" s="1"/>
      <c r="UNA1965" s="1"/>
      <c r="UNB1965" s="1"/>
      <c r="UNC1965" s="1"/>
      <c r="UND1965" s="1"/>
      <c r="UNE1965" s="1"/>
      <c r="UNF1965" s="1"/>
      <c r="UNG1965" s="1"/>
      <c r="UNH1965" s="1"/>
      <c r="UNI1965" s="1"/>
      <c r="UNJ1965" s="1"/>
      <c r="UNK1965" s="1"/>
      <c r="UNL1965" s="1"/>
      <c r="UNM1965" s="1"/>
      <c r="UNN1965" s="1"/>
      <c r="UNO1965" s="1"/>
      <c r="UNP1965" s="1"/>
      <c r="UNQ1965" s="1"/>
      <c r="UNR1965" s="1"/>
      <c r="UNS1965" s="1"/>
      <c r="UNT1965" s="1"/>
      <c r="UNU1965" s="1"/>
      <c r="UNV1965" s="1"/>
      <c r="UNW1965" s="1"/>
      <c r="UNX1965" s="1"/>
      <c r="UNY1965" s="1"/>
      <c r="UNZ1965" s="1"/>
      <c r="UOA1965" s="1"/>
      <c r="UOB1965" s="1"/>
      <c r="UOC1965" s="1"/>
      <c r="UOD1965" s="1"/>
      <c r="UOE1965" s="1"/>
      <c r="UOF1965" s="1"/>
      <c r="UOG1965" s="1"/>
      <c r="UOH1965" s="1"/>
      <c r="UOI1965" s="1"/>
      <c r="UOJ1965" s="1"/>
      <c r="UOK1965" s="1"/>
      <c r="UOL1965" s="1"/>
      <c r="UOM1965" s="1"/>
      <c r="UON1965" s="1"/>
      <c r="UOO1965" s="1"/>
      <c r="UOP1965" s="1"/>
      <c r="UOQ1965" s="1"/>
      <c r="UOR1965" s="1"/>
      <c r="UOS1965" s="1"/>
      <c r="UOT1965" s="1"/>
      <c r="UOU1965" s="1"/>
      <c r="UOV1965" s="1"/>
      <c r="UOW1965" s="1"/>
      <c r="UOX1965" s="1"/>
      <c r="UOY1965" s="1"/>
      <c r="UOZ1965" s="1"/>
      <c r="UPA1965" s="1"/>
      <c r="UPB1965" s="1"/>
      <c r="UPC1965" s="1"/>
      <c r="UPD1965" s="1"/>
      <c r="UPE1965" s="1"/>
      <c r="UPF1965" s="1"/>
      <c r="UPG1965" s="1"/>
      <c r="UPH1965" s="1"/>
      <c r="UPI1965" s="1"/>
      <c r="UPJ1965" s="1"/>
      <c r="UPK1965" s="1"/>
      <c r="UPL1965" s="1"/>
      <c r="UPM1965" s="1"/>
      <c r="UPN1965" s="1"/>
      <c r="UPO1965" s="1"/>
      <c r="UPP1965" s="1"/>
      <c r="UPQ1965" s="1"/>
      <c r="UPR1965" s="1"/>
      <c r="UPS1965" s="1"/>
      <c r="UPT1965" s="1"/>
      <c r="UPU1965" s="1"/>
      <c r="UPV1965" s="1"/>
      <c r="UPW1965" s="1"/>
      <c r="UPX1965" s="1"/>
      <c r="UPY1965" s="1"/>
      <c r="UPZ1965" s="1"/>
      <c r="UQA1965" s="1"/>
      <c r="UQB1965" s="1"/>
      <c r="UQC1965" s="1"/>
      <c r="UQD1965" s="1"/>
      <c r="UQE1965" s="1"/>
      <c r="UQF1965" s="1"/>
      <c r="UQG1965" s="1"/>
      <c r="UQH1965" s="1"/>
      <c r="UQI1965" s="1"/>
      <c r="UQJ1965" s="1"/>
      <c r="UQK1965" s="1"/>
      <c r="UQL1965" s="1"/>
      <c r="UQM1965" s="1"/>
      <c r="UQN1965" s="1"/>
      <c r="UQO1965" s="1"/>
      <c r="UQP1965" s="1"/>
      <c r="UQQ1965" s="1"/>
      <c r="UQR1965" s="1"/>
      <c r="UQS1965" s="1"/>
      <c r="UQT1965" s="1"/>
      <c r="UQU1965" s="1"/>
      <c r="UQV1965" s="1"/>
      <c r="UQW1965" s="1"/>
      <c r="UQX1965" s="1"/>
      <c r="UQY1965" s="1"/>
      <c r="UQZ1965" s="1"/>
      <c r="URA1965" s="1"/>
      <c r="URB1965" s="1"/>
      <c r="URC1965" s="1"/>
      <c r="URD1965" s="1"/>
      <c r="URE1965" s="1"/>
      <c r="URF1965" s="1"/>
      <c r="URG1965" s="1"/>
      <c r="URH1965" s="1"/>
      <c r="URI1965" s="1"/>
      <c r="URJ1965" s="1"/>
      <c r="URK1965" s="1"/>
      <c r="URL1965" s="1"/>
      <c r="URM1965" s="1"/>
      <c r="URN1965" s="1"/>
      <c r="URO1965" s="1"/>
      <c r="URP1965" s="1"/>
      <c r="URQ1965" s="1"/>
      <c r="URR1965" s="1"/>
      <c r="URS1965" s="1"/>
      <c r="URT1965" s="1"/>
      <c r="URU1965" s="1"/>
      <c r="URV1965" s="1"/>
      <c r="URW1965" s="1"/>
      <c r="URX1965" s="1"/>
      <c r="URY1965" s="1"/>
      <c r="URZ1965" s="1"/>
      <c r="USA1965" s="1"/>
      <c r="USB1965" s="1"/>
      <c r="USC1965" s="1"/>
      <c r="USD1965" s="1"/>
      <c r="USE1965" s="1"/>
      <c r="USF1965" s="1"/>
      <c r="USG1965" s="1"/>
      <c r="USH1965" s="1"/>
      <c r="USI1965" s="1"/>
      <c r="USJ1965" s="1"/>
      <c r="USK1965" s="1"/>
      <c r="USL1965" s="1"/>
      <c r="USM1965" s="1"/>
      <c r="USN1965" s="1"/>
      <c r="USO1965" s="1"/>
      <c r="USP1965" s="1"/>
      <c r="USQ1965" s="1"/>
      <c r="USR1965" s="1"/>
      <c r="USS1965" s="1"/>
      <c r="UST1965" s="1"/>
      <c r="USU1965" s="1"/>
      <c r="USV1965" s="1"/>
      <c r="USW1965" s="1"/>
      <c r="USX1965" s="1"/>
      <c r="USY1965" s="1"/>
      <c r="USZ1965" s="1"/>
      <c r="UTA1965" s="1"/>
      <c r="UTB1965" s="1"/>
      <c r="UTC1965" s="1"/>
      <c r="UTD1965" s="1"/>
      <c r="UTE1965" s="1"/>
      <c r="UTF1965" s="1"/>
      <c r="UTG1965" s="1"/>
      <c r="UTH1965" s="1"/>
      <c r="UTI1965" s="1"/>
      <c r="UTJ1965" s="1"/>
      <c r="UTK1965" s="1"/>
      <c r="UTL1965" s="1"/>
      <c r="UTM1965" s="1"/>
      <c r="UTN1965" s="1"/>
      <c r="UTO1965" s="1"/>
      <c r="UTP1965" s="1"/>
      <c r="UTQ1965" s="1"/>
      <c r="UTR1965" s="1"/>
      <c r="UTS1965" s="1"/>
      <c r="UTT1965" s="1"/>
      <c r="UTU1965" s="1"/>
      <c r="UTV1965" s="1"/>
      <c r="UTW1965" s="1"/>
      <c r="UTX1965" s="1"/>
      <c r="UTY1965" s="1"/>
      <c r="UTZ1965" s="1"/>
      <c r="UUA1965" s="1"/>
      <c r="UUB1965" s="1"/>
      <c r="UUC1965" s="1"/>
      <c r="UUD1965" s="1"/>
      <c r="UUE1965" s="1"/>
      <c r="UUF1965" s="1"/>
      <c r="UUG1965" s="1"/>
      <c r="UUH1965" s="1"/>
      <c r="UUI1965" s="1"/>
      <c r="UUJ1965" s="1"/>
      <c r="UUK1965" s="1"/>
      <c r="UUL1965" s="1"/>
      <c r="UUM1965" s="1"/>
      <c r="UUN1965" s="1"/>
      <c r="UUO1965" s="1"/>
      <c r="UUP1965" s="1"/>
      <c r="UUQ1965" s="1"/>
      <c r="UUR1965" s="1"/>
      <c r="UUS1965" s="1"/>
      <c r="UUT1965" s="1"/>
      <c r="UUU1965" s="1"/>
      <c r="UUV1965" s="1"/>
      <c r="UUW1965" s="1"/>
      <c r="UUX1965" s="1"/>
      <c r="UUY1965" s="1"/>
      <c r="UUZ1965" s="1"/>
      <c r="UVA1965" s="1"/>
      <c r="UVB1965" s="1"/>
      <c r="UVC1965" s="1"/>
      <c r="UVD1965" s="1"/>
      <c r="UVE1965" s="1"/>
      <c r="UVF1965" s="1"/>
      <c r="UVG1965" s="1"/>
      <c r="UVH1965" s="1"/>
      <c r="UVI1965" s="1"/>
      <c r="UVJ1965" s="1"/>
      <c r="UVK1965" s="1"/>
      <c r="UVL1965" s="1"/>
      <c r="UVM1965" s="1"/>
      <c r="UVN1965" s="1"/>
      <c r="UVO1965" s="1"/>
      <c r="UVP1965" s="1"/>
      <c r="UVQ1965" s="1"/>
      <c r="UVR1965" s="1"/>
      <c r="UVS1965" s="1"/>
      <c r="UVT1965" s="1"/>
      <c r="UVU1965" s="1"/>
      <c r="UVV1965" s="1"/>
      <c r="UVW1965" s="1"/>
      <c r="UVX1965" s="1"/>
      <c r="UVY1965" s="1"/>
      <c r="UVZ1965" s="1"/>
      <c r="UWA1965" s="1"/>
      <c r="UWB1965" s="1"/>
      <c r="UWC1965" s="1"/>
      <c r="UWD1965" s="1"/>
      <c r="UWE1965" s="1"/>
      <c r="UWF1965" s="1"/>
      <c r="UWG1965" s="1"/>
      <c r="UWH1965" s="1"/>
      <c r="UWI1965" s="1"/>
      <c r="UWJ1965" s="1"/>
      <c r="UWK1965" s="1"/>
      <c r="UWL1965" s="1"/>
      <c r="UWM1965" s="1"/>
      <c r="UWN1965" s="1"/>
      <c r="UWO1965" s="1"/>
      <c r="UWP1965" s="1"/>
      <c r="UWQ1965" s="1"/>
      <c r="UWR1965" s="1"/>
      <c r="UWS1965" s="1"/>
      <c r="UWT1965" s="1"/>
      <c r="UWU1965" s="1"/>
      <c r="UWV1965" s="1"/>
      <c r="UWW1965" s="1"/>
      <c r="UWX1965" s="1"/>
      <c r="UWY1965" s="1"/>
      <c r="UWZ1965" s="1"/>
      <c r="UXA1965" s="1"/>
      <c r="UXB1965" s="1"/>
      <c r="UXC1965" s="1"/>
      <c r="UXD1965" s="1"/>
      <c r="UXE1965" s="1"/>
      <c r="UXF1965" s="1"/>
      <c r="UXG1965" s="1"/>
      <c r="UXH1965" s="1"/>
      <c r="UXI1965" s="1"/>
      <c r="UXJ1965" s="1"/>
      <c r="UXK1965" s="1"/>
      <c r="UXL1965" s="1"/>
      <c r="UXM1965" s="1"/>
      <c r="UXN1965" s="1"/>
      <c r="UXO1965" s="1"/>
      <c r="UXP1965" s="1"/>
      <c r="UXQ1965" s="1"/>
      <c r="UXR1965" s="1"/>
      <c r="UXS1965" s="1"/>
      <c r="UXT1965" s="1"/>
      <c r="UXU1965" s="1"/>
      <c r="UXV1965" s="1"/>
      <c r="UXW1965" s="1"/>
      <c r="UXX1965" s="1"/>
      <c r="UXY1965" s="1"/>
      <c r="UXZ1965" s="1"/>
      <c r="UYA1965" s="1"/>
      <c r="UYB1965" s="1"/>
      <c r="UYC1965" s="1"/>
      <c r="UYD1965" s="1"/>
      <c r="UYE1965" s="1"/>
      <c r="UYF1965" s="1"/>
      <c r="UYG1965" s="1"/>
      <c r="UYH1965" s="1"/>
      <c r="UYI1965" s="1"/>
      <c r="UYJ1965" s="1"/>
      <c r="UYK1965" s="1"/>
      <c r="UYL1965" s="1"/>
      <c r="UYM1965" s="1"/>
      <c r="UYN1965" s="1"/>
      <c r="UYO1965" s="1"/>
      <c r="UYP1965" s="1"/>
      <c r="UYQ1965" s="1"/>
      <c r="UYR1965" s="1"/>
      <c r="UYS1965" s="1"/>
      <c r="UYT1965" s="1"/>
      <c r="UYU1965" s="1"/>
      <c r="UYV1965" s="1"/>
      <c r="UYW1965" s="1"/>
      <c r="UYX1965" s="1"/>
      <c r="UYY1965" s="1"/>
      <c r="UYZ1965" s="1"/>
      <c r="UZA1965" s="1"/>
      <c r="UZB1965" s="1"/>
      <c r="UZC1965" s="1"/>
      <c r="UZD1965" s="1"/>
      <c r="UZE1965" s="1"/>
      <c r="UZF1965" s="1"/>
      <c r="UZG1965" s="1"/>
      <c r="UZH1965" s="1"/>
      <c r="UZI1965" s="1"/>
      <c r="UZJ1965" s="1"/>
      <c r="UZK1965" s="1"/>
      <c r="UZL1965" s="1"/>
      <c r="UZM1965" s="1"/>
      <c r="UZN1965" s="1"/>
      <c r="UZO1965" s="1"/>
      <c r="UZP1965" s="1"/>
      <c r="UZQ1965" s="1"/>
      <c r="UZR1965" s="1"/>
      <c r="UZS1965" s="1"/>
      <c r="UZT1965" s="1"/>
      <c r="UZU1965" s="1"/>
      <c r="UZV1965" s="1"/>
      <c r="UZW1965" s="1"/>
      <c r="UZX1965" s="1"/>
      <c r="UZY1965" s="1"/>
      <c r="UZZ1965" s="1"/>
      <c r="VAA1965" s="1"/>
      <c r="VAB1965" s="1"/>
      <c r="VAC1965" s="1"/>
      <c r="VAD1965" s="1"/>
      <c r="VAE1965" s="1"/>
      <c r="VAF1965" s="1"/>
      <c r="VAG1965" s="1"/>
      <c r="VAH1965" s="1"/>
      <c r="VAI1965" s="1"/>
      <c r="VAJ1965" s="1"/>
      <c r="VAK1965" s="1"/>
      <c r="VAL1965" s="1"/>
      <c r="VAM1965" s="1"/>
      <c r="VAN1965" s="1"/>
      <c r="VAO1965" s="1"/>
      <c r="VAP1965" s="1"/>
      <c r="VAQ1965" s="1"/>
      <c r="VAR1965" s="1"/>
      <c r="VAS1965" s="1"/>
      <c r="VAT1965" s="1"/>
      <c r="VAU1965" s="1"/>
      <c r="VAV1965" s="1"/>
      <c r="VAW1965" s="1"/>
      <c r="VAX1965" s="1"/>
      <c r="VAY1965" s="1"/>
      <c r="VAZ1965" s="1"/>
      <c r="VBA1965" s="1"/>
      <c r="VBB1965" s="1"/>
      <c r="VBC1965" s="1"/>
      <c r="VBD1965" s="1"/>
      <c r="VBE1965" s="1"/>
      <c r="VBF1965" s="1"/>
      <c r="VBG1965" s="1"/>
      <c r="VBH1965" s="1"/>
      <c r="VBI1965" s="1"/>
      <c r="VBJ1965" s="1"/>
      <c r="VBK1965" s="1"/>
      <c r="VBL1965" s="1"/>
      <c r="VBM1965" s="1"/>
      <c r="VBN1965" s="1"/>
      <c r="VBO1965" s="1"/>
      <c r="VBP1965" s="1"/>
      <c r="VBQ1965" s="1"/>
      <c r="VBR1965" s="1"/>
      <c r="VBS1965" s="1"/>
      <c r="VBT1965" s="1"/>
      <c r="VBU1965" s="1"/>
      <c r="VBV1965" s="1"/>
      <c r="VBW1965" s="1"/>
      <c r="VBX1965" s="1"/>
      <c r="VBY1965" s="1"/>
      <c r="VBZ1965" s="1"/>
      <c r="VCA1965" s="1"/>
      <c r="VCB1965" s="1"/>
      <c r="VCC1965" s="1"/>
      <c r="VCD1965" s="1"/>
      <c r="VCE1965" s="1"/>
      <c r="VCF1965" s="1"/>
      <c r="VCG1965" s="1"/>
      <c r="VCH1965" s="1"/>
      <c r="VCI1965" s="1"/>
      <c r="VCJ1965" s="1"/>
      <c r="VCK1965" s="1"/>
      <c r="VCL1965" s="1"/>
      <c r="VCM1965" s="1"/>
      <c r="VCN1965" s="1"/>
      <c r="VCO1965" s="1"/>
      <c r="VCP1965" s="1"/>
      <c r="VCQ1965" s="1"/>
      <c r="VCR1965" s="1"/>
      <c r="VCS1965" s="1"/>
      <c r="VCT1965" s="1"/>
      <c r="VCU1965" s="1"/>
      <c r="VCV1965" s="1"/>
      <c r="VCW1965" s="1"/>
      <c r="VCX1965" s="1"/>
      <c r="VCY1965" s="1"/>
      <c r="VCZ1965" s="1"/>
      <c r="VDA1965" s="1"/>
      <c r="VDB1965" s="1"/>
      <c r="VDC1965" s="1"/>
      <c r="VDD1965" s="1"/>
      <c r="VDE1965" s="1"/>
      <c r="VDF1965" s="1"/>
      <c r="VDG1965" s="1"/>
      <c r="VDH1965" s="1"/>
      <c r="VDI1965" s="1"/>
      <c r="VDJ1965" s="1"/>
      <c r="VDK1965" s="1"/>
      <c r="VDL1965" s="1"/>
      <c r="VDM1965" s="1"/>
      <c r="VDN1965" s="1"/>
      <c r="VDO1965" s="1"/>
      <c r="VDP1965" s="1"/>
      <c r="VDQ1965" s="1"/>
      <c r="VDR1965" s="1"/>
      <c r="VDS1965" s="1"/>
      <c r="VDT1965" s="1"/>
      <c r="VDU1965" s="1"/>
      <c r="VDV1965" s="1"/>
      <c r="VDW1965" s="1"/>
      <c r="VDX1965" s="1"/>
      <c r="VDY1965" s="1"/>
      <c r="VDZ1965" s="1"/>
      <c r="VEA1965" s="1"/>
      <c r="VEB1965" s="1"/>
      <c r="VEC1965" s="1"/>
      <c r="VED1965" s="1"/>
      <c r="VEE1965" s="1"/>
      <c r="VEF1965" s="1"/>
      <c r="VEG1965" s="1"/>
      <c r="VEH1965" s="1"/>
      <c r="VEI1965" s="1"/>
      <c r="VEJ1965" s="1"/>
      <c r="VEK1965" s="1"/>
      <c r="VEL1965" s="1"/>
      <c r="VEM1965" s="1"/>
      <c r="VEN1965" s="1"/>
      <c r="VEO1965" s="1"/>
      <c r="VEP1965" s="1"/>
      <c r="VEQ1965" s="1"/>
      <c r="VER1965" s="1"/>
      <c r="VES1965" s="1"/>
      <c r="VET1965" s="1"/>
      <c r="VEU1965" s="1"/>
      <c r="VEV1965" s="1"/>
      <c r="VEW1965" s="1"/>
      <c r="VEX1965" s="1"/>
      <c r="VEY1965" s="1"/>
      <c r="VEZ1965" s="1"/>
      <c r="VFA1965" s="1"/>
      <c r="VFB1965" s="1"/>
      <c r="VFC1965" s="1"/>
      <c r="VFD1965" s="1"/>
      <c r="VFE1965" s="1"/>
      <c r="VFF1965" s="1"/>
      <c r="VFG1965" s="1"/>
      <c r="VFH1965" s="1"/>
      <c r="VFI1965" s="1"/>
      <c r="VFJ1965" s="1"/>
      <c r="VFK1965" s="1"/>
      <c r="VFL1965" s="1"/>
      <c r="VFM1965" s="1"/>
      <c r="VFN1965" s="1"/>
      <c r="VFO1965" s="1"/>
      <c r="VFP1965" s="1"/>
      <c r="VFQ1965" s="1"/>
      <c r="VFR1965" s="1"/>
      <c r="VFS1965" s="1"/>
      <c r="VFT1965" s="1"/>
      <c r="VFU1965" s="1"/>
      <c r="VFV1965" s="1"/>
      <c r="VFW1965" s="1"/>
      <c r="VFX1965" s="1"/>
      <c r="VFY1965" s="1"/>
      <c r="VFZ1965" s="1"/>
      <c r="VGA1965" s="1"/>
      <c r="VGB1965" s="1"/>
      <c r="VGC1965" s="1"/>
      <c r="VGD1965" s="1"/>
      <c r="VGE1965" s="1"/>
      <c r="VGF1965" s="1"/>
      <c r="VGG1965" s="1"/>
      <c r="VGH1965" s="1"/>
      <c r="VGI1965" s="1"/>
      <c r="VGJ1965" s="1"/>
      <c r="VGK1965" s="1"/>
      <c r="VGL1965" s="1"/>
      <c r="VGM1965" s="1"/>
      <c r="VGN1965" s="1"/>
      <c r="VGO1965" s="1"/>
      <c r="VGP1965" s="1"/>
      <c r="VGQ1965" s="1"/>
      <c r="VGR1965" s="1"/>
      <c r="VGS1965" s="1"/>
      <c r="VGT1965" s="1"/>
      <c r="VGU1965" s="1"/>
      <c r="VGV1965" s="1"/>
      <c r="VGW1965" s="1"/>
      <c r="VGX1965" s="1"/>
      <c r="VGY1965" s="1"/>
      <c r="VGZ1965" s="1"/>
      <c r="VHA1965" s="1"/>
      <c r="VHB1965" s="1"/>
      <c r="VHC1965" s="1"/>
      <c r="VHD1965" s="1"/>
      <c r="VHE1965" s="1"/>
      <c r="VHF1965" s="1"/>
      <c r="VHG1965" s="1"/>
      <c r="VHH1965" s="1"/>
      <c r="VHI1965" s="1"/>
      <c r="VHJ1965" s="1"/>
      <c r="VHK1965" s="1"/>
      <c r="VHL1965" s="1"/>
      <c r="VHM1965" s="1"/>
      <c r="VHN1965" s="1"/>
      <c r="VHO1965" s="1"/>
      <c r="VHP1965" s="1"/>
      <c r="VHQ1965" s="1"/>
      <c r="VHR1965" s="1"/>
      <c r="VHS1965" s="1"/>
      <c r="VHT1965" s="1"/>
      <c r="VHU1965" s="1"/>
      <c r="VHV1965" s="1"/>
      <c r="VHW1965" s="1"/>
      <c r="VHX1965" s="1"/>
      <c r="VHY1965" s="1"/>
      <c r="VHZ1965" s="1"/>
      <c r="VIA1965" s="1"/>
      <c r="VIB1965" s="1"/>
      <c r="VIC1965" s="1"/>
      <c r="VID1965" s="1"/>
      <c r="VIE1965" s="1"/>
      <c r="VIF1965" s="1"/>
      <c r="VIG1965" s="1"/>
      <c r="VIH1965" s="1"/>
      <c r="VII1965" s="1"/>
      <c r="VIJ1965" s="1"/>
      <c r="VIK1965" s="1"/>
      <c r="VIL1965" s="1"/>
      <c r="VIM1965" s="1"/>
      <c r="VIN1965" s="1"/>
      <c r="VIO1965" s="1"/>
      <c r="VIP1965" s="1"/>
      <c r="VIQ1965" s="1"/>
      <c r="VIR1965" s="1"/>
      <c r="VIS1965" s="1"/>
      <c r="VIT1965" s="1"/>
      <c r="VIU1965" s="1"/>
      <c r="VIV1965" s="1"/>
      <c r="VIW1965" s="1"/>
      <c r="VIX1965" s="1"/>
      <c r="VIY1965" s="1"/>
      <c r="VIZ1965" s="1"/>
      <c r="VJA1965" s="1"/>
      <c r="VJB1965" s="1"/>
      <c r="VJC1965" s="1"/>
      <c r="VJD1965" s="1"/>
      <c r="VJE1965" s="1"/>
      <c r="VJF1965" s="1"/>
      <c r="VJG1965" s="1"/>
      <c r="VJH1965" s="1"/>
      <c r="VJI1965" s="1"/>
      <c r="VJJ1965" s="1"/>
      <c r="VJK1965" s="1"/>
      <c r="VJL1965" s="1"/>
      <c r="VJM1965" s="1"/>
      <c r="VJN1965" s="1"/>
      <c r="VJO1965" s="1"/>
      <c r="VJP1965" s="1"/>
      <c r="VJQ1965" s="1"/>
      <c r="VJR1965" s="1"/>
      <c r="VJS1965" s="1"/>
      <c r="VJT1965" s="1"/>
      <c r="VJU1965" s="1"/>
      <c r="VJV1965" s="1"/>
      <c r="VJW1965" s="1"/>
      <c r="VJX1965" s="1"/>
      <c r="VJY1965" s="1"/>
      <c r="VJZ1965" s="1"/>
      <c r="VKA1965" s="1"/>
      <c r="VKB1965" s="1"/>
      <c r="VKC1965" s="1"/>
      <c r="VKD1965" s="1"/>
      <c r="VKE1965" s="1"/>
      <c r="VKF1965" s="1"/>
      <c r="VKG1965" s="1"/>
      <c r="VKH1965" s="1"/>
      <c r="VKI1965" s="1"/>
      <c r="VKJ1965" s="1"/>
      <c r="VKK1965" s="1"/>
      <c r="VKL1965" s="1"/>
      <c r="VKM1965" s="1"/>
      <c r="VKN1965" s="1"/>
      <c r="VKO1965" s="1"/>
      <c r="VKP1965" s="1"/>
      <c r="VKQ1965" s="1"/>
      <c r="VKR1965" s="1"/>
      <c r="VKS1965" s="1"/>
      <c r="VKT1965" s="1"/>
      <c r="VKU1965" s="1"/>
      <c r="VKV1965" s="1"/>
      <c r="VKW1965" s="1"/>
      <c r="VKX1965" s="1"/>
      <c r="VKY1965" s="1"/>
      <c r="VKZ1965" s="1"/>
      <c r="VLA1965" s="1"/>
      <c r="VLB1965" s="1"/>
      <c r="VLC1965" s="1"/>
      <c r="VLD1965" s="1"/>
      <c r="VLE1965" s="1"/>
      <c r="VLF1965" s="1"/>
      <c r="VLG1965" s="1"/>
      <c r="VLH1965" s="1"/>
      <c r="VLI1965" s="1"/>
      <c r="VLJ1965" s="1"/>
      <c r="VLK1965" s="1"/>
      <c r="VLL1965" s="1"/>
      <c r="VLM1965" s="1"/>
      <c r="VLN1965" s="1"/>
      <c r="VLO1965" s="1"/>
      <c r="VLP1965" s="1"/>
      <c r="VLQ1965" s="1"/>
      <c r="VLR1965" s="1"/>
      <c r="VLS1965" s="1"/>
      <c r="VLT1965" s="1"/>
      <c r="VLU1965" s="1"/>
      <c r="VLV1965" s="1"/>
      <c r="VLW1965" s="1"/>
      <c r="VLX1965" s="1"/>
      <c r="VLY1965" s="1"/>
      <c r="VLZ1965" s="1"/>
      <c r="VMA1965" s="1"/>
      <c r="VMB1965" s="1"/>
      <c r="VMC1965" s="1"/>
      <c r="VMD1965" s="1"/>
      <c r="VME1965" s="1"/>
      <c r="VMF1965" s="1"/>
      <c r="VMG1965" s="1"/>
      <c r="VMH1965" s="1"/>
      <c r="VMI1965" s="1"/>
      <c r="VMJ1965" s="1"/>
      <c r="VMK1965" s="1"/>
      <c r="VML1965" s="1"/>
      <c r="VMM1965" s="1"/>
      <c r="VMN1965" s="1"/>
      <c r="VMO1965" s="1"/>
      <c r="VMP1965" s="1"/>
      <c r="VMQ1965" s="1"/>
      <c r="VMR1965" s="1"/>
      <c r="VMS1965" s="1"/>
      <c r="VMT1965" s="1"/>
      <c r="VMU1965" s="1"/>
      <c r="VMV1965" s="1"/>
      <c r="VMW1965" s="1"/>
      <c r="VMX1965" s="1"/>
      <c r="VMY1965" s="1"/>
      <c r="VMZ1965" s="1"/>
      <c r="VNA1965" s="1"/>
      <c r="VNB1965" s="1"/>
      <c r="VNC1965" s="1"/>
      <c r="VND1965" s="1"/>
      <c r="VNE1965" s="1"/>
      <c r="VNF1965" s="1"/>
      <c r="VNG1965" s="1"/>
      <c r="VNH1965" s="1"/>
      <c r="VNI1965" s="1"/>
      <c r="VNJ1965" s="1"/>
      <c r="VNK1965" s="1"/>
      <c r="VNL1965" s="1"/>
      <c r="VNM1965" s="1"/>
      <c r="VNN1965" s="1"/>
      <c r="VNO1965" s="1"/>
      <c r="VNP1965" s="1"/>
      <c r="VNQ1965" s="1"/>
      <c r="VNR1965" s="1"/>
      <c r="VNS1965" s="1"/>
      <c r="VNT1965" s="1"/>
      <c r="VNU1965" s="1"/>
      <c r="VNV1965" s="1"/>
      <c r="VNW1965" s="1"/>
      <c r="VNX1965" s="1"/>
      <c r="VNY1965" s="1"/>
      <c r="VNZ1965" s="1"/>
      <c r="VOA1965" s="1"/>
      <c r="VOB1965" s="1"/>
      <c r="VOC1965" s="1"/>
      <c r="VOD1965" s="1"/>
      <c r="VOE1965" s="1"/>
      <c r="VOF1965" s="1"/>
      <c r="VOG1965" s="1"/>
      <c r="VOH1965" s="1"/>
      <c r="VOI1965" s="1"/>
      <c r="VOJ1965" s="1"/>
      <c r="VOK1965" s="1"/>
      <c r="VOL1965" s="1"/>
      <c r="VOM1965" s="1"/>
      <c r="VON1965" s="1"/>
      <c r="VOO1965" s="1"/>
      <c r="VOP1965" s="1"/>
      <c r="VOQ1965" s="1"/>
      <c r="VOR1965" s="1"/>
      <c r="VOS1965" s="1"/>
      <c r="VOT1965" s="1"/>
      <c r="VOU1965" s="1"/>
      <c r="VOV1965" s="1"/>
      <c r="VOW1965" s="1"/>
      <c r="VOX1965" s="1"/>
      <c r="VOY1965" s="1"/>
      <c r="VOZ1965" s="1"/>
      <c r="VPA1965" s="1"/>
      <c r="VPB1965" s="1"/>
      <c r="VPC1965" s="1"/>
      <c r="VPD1965" s="1"/>
      <c r="VPE1965" s="1"/>
      <c r="VPF1965" s="1"/>
      <c r="VPG1965" s="1"/>
      <c r="VPH1965" s="1"/>
      <c r="VPI1965" s="1"/>
      <c r="VPJ1965" s="1"/>
      <c r="VPK1965" s="1"/>
      <c r="VPL1965" s="1"/>
      <c r="VPM1965" s="1"/>
      <c r="VPN1965" s="1"/>
      <c r="VPO1965" s="1"/>
      <c r="VPP1965" s="1"/>
      <c r="VPQ1965" s="1"/>
      <c r="VPR1965" s="1"/>
      <c r="VPS1965" s="1"/>
      <c r="VPT1965" s="1"/>
      <c r="VPU1965" s="1"/>
      <c r="VPV1965" s="1"/>
      <c r="VPW1965" s="1"/>
      <c r="VPX1965" s="1"/>
      <c r="VPY1965" s="1"/>
      <c r="VPZ1965" s="1"/>
      <c r="VQA1965" s="1"/>
      <c r="VQB1965" s="1"/>
      <c r="VQC1965" s="1"/>
      <c r="VQD1965" s="1"/>
      <c r="VQE1965" s="1"/>
      <c r="VQF1965" s="1"/>
      <c r="VQG1965" s="1"/>
      <c r="VQH1965" s="1"/>
      <c r="VQI1965" s="1"/>
      <c r="VQJ1965" s="1"/>
      <c r="VQK1965" s="1"/>
      <c r="VQL1965" s="1"/>
      <c r="VQM1965" s="1"/>
      <c r="VQN1965" s="1"/>
      <c r="VQO1965" s="1"/>
      <c r="VQP1965" s="1"/>
      <c r="VQQ1965" s="1"/>
      <c r="VQR1965" s="1"/>
      <c r="VQS1965" s="1"/>
      <c r="VQT1965" s="1"/>
      <c r="VQU1965" s="1"/>
      <c r="VQV1965" s="1"/>
      <c r="VQW1965" s="1"/>
      <c r="VQX1965" s="1"/>
      <c r="VQY1965" s="1"/>
      <c r="VQZ1965" s="1"/>
      <c r="VRA1965" s="1"/>
      <c r="VRB1965" s="1"/>
      <c r="VRC1965" s="1"/>
      <c r="VRD1965" s="1"/>
      <c r="VRE1965" s="1"/>
      <c r="VRF1965" s="1"/>
      <c r="VRG1965" s="1"/>
      <c r="VRH1965" s="1"/>
      <c r="VRI1965" s="1"/>
      <c r="VRJ1965" s="1"/>
      <c r="VRK1965" s="1"/>
      <c r="VRL1965" s="1"/>
      <c r="VRM1965" s="1"/>
      <c r="VRN1965" s="1"/>
      <c r="VRO1965" s="1"/>
      <c r="VRP1965" s="1"/>
      <c r="VRQ1965" s="1"/>
      <c r="VRR1965" s="1"/>
      <c r="VRS1965" s="1"/>
      <c r="VRT1965" s="1"/>
      <c r="VRU1965" s="1"/>
      <c r="VRV1965" s="1"/>
      <c r="VRW1965" s="1"/>
      <c r="VRX1965" s="1"/>
      <c r="VRY1965" s="1"/>
      <c r="VRZ1965" s="1"/>
      <c r="VSA1965" s="1"/>
      <c r="VSB1965" s="1"/>
      <c r="VSC1965" s="1"/>
      <c r="VSD1965" s="1"/>
      <c r="VSE1965" s="1"/>
      <c r="VSF1965" s="1"/>
      <c r="VSG1965" s="1"/>
      <c r="VSH1965" s="1"/>
      <c r="VSI1965" s="1"/>
      <c r="VSJ1965" s="1"/>
      <c r="VSK1965" s="1"/>
      <c r="VSL1965" s="1"/>
      <c r="VSM1965" s="1"/>
      <c r="VSN1965" s="1"/>
      <c r="VSO1965" s="1"/>
      <c r="VSP1965" s="1"/>
      <c r="VSQ1965" s="1"/>
      <c r="VSR1965" s="1"/>
      <c r="VSS1965" s="1"/>
      <c r="VST1965" s="1"/>
      <c r="VSU1965" s="1"/>
      <c r="VSV1965" s="1"/>
      <c r="VSW1965" s="1"/>
      <c r="VSX1965" s="1"/>
      <c r="VSY1965" s="1"/>
      <c r="VSZ1965" s="1"/>
      <c r="VTA1965" s="1"/>
      <c r="VTB1965" s="1"/>
      <c r="VTC1965" s="1"/>
      <c r="VTD1965" s="1"/>
      <c r="VTE1965" s="1"/>
      <c r="VTF1965" s="1"/>
      <c r="VTG1965" s="1"/>
      <c r="VTH1965" s="1"/>
      <c r="VTI1965" s="1"/>
      <c r="VTJ1965" s="1"/>
      <c r="VTK1965" s="1"/>
      <c r="VTL1965" s="1"/>
      <c r="VTM1965" s="1"/>
      <c r="VTN1965" s="1"/>
      <c r="VTO1965" s="1"/>
      <c r="VTP1965" s="1"/>
      <c r="VTQ1965" s="1"/>
      <c r="VTR1965" s="1"/>
      <c r="VTS1965" s="1"/>
      <c r="VTT1965" s="1"/>
      <c r="VTU1965" s="1"/>
      <c r="VTV1965" s="1"/>
      <c r="VTW1965" s="1"/>
      <c r="VTX1965" s="1"/>
      <c r="VTY1965" s="1"/>
      <c r="VTZ1965" s="1"/>
      <c r="VUA1965" s="1"/>
      <c r="VUB1965" s="1"/>
      <c r="VUC1965" s="1"/>
      <c r="VUD1965" s="1"/>
      <c r="VUE1965" s="1"/>
      <c r="VUF1965" s="1"/>
      <c r="VUG1965" s="1"/>
      <c r="VUH1965" s="1"/>
      <c r="VUI1965" s="1"/>
      <c r="VUJ1965" s="1"/>
      <c r="VUK1965" s="1"/>
      <c r="VUL1965" s="1"/>
      <c r="VUM1965" s="1"/>
      <c r="VUN1965" s="1"/>
      <c r="VUO1965" s="1"/>
      <c r="VUP1965" s="1"/>
      <c r="VUQ1965" s="1"/>
      <c r="VUR1965" s="1"/>
      <c r="VUS1965" s="1"/>
      <c r="VUT1965" s="1"/>
      <c r="VUU1965" s="1"/>
      <c r="VUV1965" s="1"/>
      <c r="VUW1965" s="1"/>
      <c r="VUX1965" s="1"/>
      <c r="VUY1965" s="1"/>
      <c r="VUZ1965" s="1"/>
      <c r="VVA1965" s="1"/>
      <c r="VVB1965" s="1"/>
      <c r="VVC1965" s="1"/>
      <c r="VVD1965" s="1"/>
      <c r="VVE1965" s="1"/>
      <c r="VVF1965" s="1"/>
      <c r="VVG1965" s="1"/>
      <c r="VVH1965" s="1"/>
      <c r="VVI1965" s="1"/>
      <c r="VVJ1965" s="1"/>
      <c r="VVK1965" s="1"/>
      <c r="VVL1965" s="1"/>
      <c r="VVM1965" s="1"/>
      <c r="VVN1965" s="1"/>
      <c r="VVO1965" s="1"/>
      <c r="VVP1965" s="1"/>
      <c r="VVQ1965" s="1"/>
      <c r="VVR1965" s="1"/>
      <c r="VVS1965" s="1"/>
      <c r="VVT1965" s="1"/>
      <c r="VVU1965" s="1"/>
      <c r="VVV1965" s="1"/>
      <c r="VVW1965" s="1"/>
      <c r="VVX1965" s="1"/>
      <c r="VVY1965" s="1"/>
      <c r="VVZ1965" s="1"/>
      <c r="VWA1965" s="1"/>
      <c r="VWB1965" s="1"/>
      <c r="VWC1965" s="1"/>
      <c r="VWD1965" s="1"/>
      <c r="VWE1965" s="1"/>
      <c r="VWF1965" s="1"/>
      <c r="VWG1965" s="1"/>
      <c r="VWH1965" s="1"/>
      <c r="VWI1965" s="1"/>
      <c r="VWJ1965" s="1"/>
      <c r="VWK1965" s="1"/>
      <c r="VWL1965" s="1"/>
      <c r="VWM1965" s="1"/>
      <c r="VWN1965" s="1"/>
      <c r="VWO1965" s="1"/>
      <c r="VWP1965" s="1"/>
      <c r="VWQ1965" s="1"/>
      <c r="VWR1965" s="1"/>
      <c r="VWS1965" s="1"/>
      <c r="VWT1965" s="1"/>
      <c r="VWU1965" s="1"/>
      <c r="VWV1965" s="1"/>
      <c r="VWW1965" s="1"/>
      <c r="VWX1965" s="1"/>
      <c r="VWY1965" s="1"/>
      <c r="VWZ1965" s="1"/>
      <c r="VXA1965" s="1"/>
      <c r="VXB1965" s="1"/>
      <c r="VXC1965" s="1"/>
      <c r="VXD1965" s="1"/>
      <c r="VXE1965" s="1"/>
      <c r="VXF1965" s="1"/>
      <c r="VXG1965" s="1"/>
      <c r="VXH1965" s="1"/>
      <c r="VXI1965" s="1"/>
      <c r="VXJ1965" s="1"/>
      <c r="VXK1965" s="1"/>
      <c r="VXL1965" s="1"/>
      <c r="VXM1965" s="1"/>
      <c r="VXN1965" s="1"/>
      <c r="VXO1965" s="1"/>
      <c r="VXP1965" s="1"/>
      <c r="VXQ1965" s="1"/>
      <c r="VXR1965" s="1"/>
      <c r="VXS1965" s="1"/>
      <c r="VXT1965" s="1"/>
      <c r="VXU1965" s="1"/>
      <c r="VXV1965" s="1"/>
      <c r="VXW1965" s="1"/>
      <c r="VXX1965" s="1"/>
      <c r="VXY1965" s="1"/>
      <c r="VXZ1965" s="1"/>
      <c r="VYA1965" s="1"/>
      <c r="VYB1965" s="1"/>
      <c r="VYC1965" s="1"/>
      <c r="VYD1965" s="1"/>
      <c r="VYE1965" s="1"/>
      <c r="VYF1965" s="1"/>
      <c r="VYG1965" s="1"/>
      <c r="VYH1965" s="1"/>
      <c r="VYI1965" s="1"/>
      <c r="VYJ1965" s="1"/>
      <c r="VYK1965" s="1"/>
      <c r="VYL1965" s="1"/>
      <c r="VYM1965" s="1"/>
      <c r="VYN1965" s="1"/>
      <c r="VYO1965" s="1"/>
      <c r="VYP1965" s="1"/>
      <c r="VYQ1965" s="1"/>
      <c r="VYR1965" s="1"/>
      <c r="VYS1965" s="1"/>
      <c r="VYT1965" s="1"/>
      <c r="VYU1965" s="1"/>
      <c r="VYV1965" s="1"/>
      <c r="VYW1965" s="1"/>
      <c r="VYX1965" s="1"/>
      <c r="VYY1965" s="1"/>
      <c r="VYZ1965" s="1"/>
      <c r="VZA1965" s="1"/>
      <c r="VZB1965" s="1"/>
      <c r="VZC1965" s="1"/>
      <c r="VZD1965" s="1"/>
      <c r="VZE1965" s="1"/>
      <c r="VZF1965" s="1"/>
      <c r="VZG1965" s="1"/>
      <c r="VZH1965" s="1"/>
      <c r="VZI1965" s="1"/>
      <c r="VZJ1965" s="1"/>
      <c r="VZK1965" s="1"/>
      <c r="VZL1965" s="1"/>
      <c r="VZM1965" s="1"/>
      <c r="VZN1965" s="1"/>
      <c r="VZO1965" s="1"/>
      <c r="VZP1965" s="1"/>
      <c r="VZQ1965" s="1"/>
      <c r="VZR1965" s="1"/>
      <c r="VZS1965" s="1"/>
      <c r="VZT1965" s="1"/>
      <c r="VZU1965" s="1"/>
      <c r="VZV1965" s="1"/>
      <c r="VZW1965" s="1"/>
      <c r="VZX1965" s="1"/>
      <c r="VZY1965" s="1"/>
      <c r="VZZ1965" s="1"/>
      <c r="WAA1965" s="1"/>
      <c r="WAB1965" s="1"/>
      <c r="WAC1965" s="1"/>
      <c r="WAD1965" s="1"/>
      <c r="WAE1965" s="1"/>
      <c r="WAF1965" s="1"/>
      <c r="WAG1965" s="1"/>
      <c r="WAH1965" s="1"/>
      <c r="WAI1965" s="1"/>
      <c r="WAJ1965" s="1"/>
      <c r="WAK1965" s="1"/>
      <c r="WAL1965" s="1"/>
      <c r="WAM1965" s="1"/>
      <c r="WAN1965" s="1"/>
      <c r="WAO1965" s="1"/>
      <c r="WAP1965" s="1"/>
      <c r="WAQ1965" s="1"/>
      <c r="WAR1965" s="1"/>
      <c r="WAS1965" s="1"/>
      <c r="WAT1965" s="1"/>
      <c r="WAU1965" s="1"/>
      <c r="WAV1965" s="1"/>
      <c r="WAW1965" s="1"/>
      <c r="WAX1965" s="1"/>
      <c r="WAY1965" s="1"/>
      <c r="WAZ1965" s="1"/>
      <c r="WBA1965" s="1"/>
      <c r="WBB1965" s="1"/>
      <c r="WBC1965" s="1"/>
      <c r="WBD1965" s="1"/>
      <c r="WBE1965" s="1"/>
      <c r="WBF1965" s="1"/>
      <c r="WBG1965" s="1"/>
      <c r="WBH1965" s="1"/>
      <c r="WBI1965" s="1"/>
      <c r="WBJ1965" s="1"/>
      <c r="WBK1965" s="1"/>
      <c r="WBL1965" s="1"/>
      <c r="WBM1965" s="1"/>
      <c r="WBN1965" s="1"/>
      <c r="WBO1965" s="1"/>
      <c r="WBP1965" s="1"/>
      <c r="WBQ1965" s="1"/>
      <c r="WBR1965" s="1"/>
      <c r="WBS1965" s="1"/>
      <c r="WBT1965" s="1"/>
      <c r="WBU1965" s="1"/>
      <c r="WBV1965" s="1"/>
      <c r="WBW1965" s="1"/>
      <c r="WBX1965" s="1"/>
      <c r="WBY1965" s="1"/>
      <c r="WBZ1965" s="1"/>
      <c r="WCA1965" s="1"/>
      <c r="WCB1965" s="1"/>
      <c r="WCC1965" s="1"/>
      <c r="WCD1965" s="1"/>
      <c r="WCE1965" s="1"/>
      <c r="WCF1965" s="1"/>
      <c r="WCG1965" s="1"/>
      <c r="WCH1965" s="1"/>
      <c r="WCI1965" s="1"/>
      <c r="WCJ1965" s="1"/>
      <c r="WCK1965" s="1"/>
      <c r="WCL1965" s="1"/>
      <c r="WCM1965" s="1"/>
      <c r="WCN1965" s="1"/>
      <c r="WCO1965" s="1"/>
      <c r="WCP1965" s="1"/>
      <c r="WCQ1965" s="1"/>
      <c r="WCR1965" s="1"/>
      <c r="WCS1965" s="1"/>
      <c r="WCT1965" s="1"/>
      <c r="WCU1965" s="1"/>
      <c r="WCV1965" s="1"/>
      <c r="WCW1965" s="1"/>
      <c r="WCX1965" s="1"/>
      <c r="WCY1965" s="1"/>
      <c r="WCZ1965" s="1"/>
      <c r="WDA1965" s="1"/>
      <c r="WDB1965" s="1"/>
      <c r="WDC1965" s="1"/>
      <c r="WDD1965" s="1"/>
      <c r="WDE1965" s="1"/>
      <c r="WDF1965" s="1"/>
      <c r="WDG1965" s="1"/>
      <c r="WDH1965" s="1"/>
      <c r="WDI1965" s="1"/>
      <c r="WDJ1965" s="1"/>
      <c r="WDK1965" s="1"/>
      <c r="WDL1965" s="1"/>
      <c r="WDM1965" s="1"/>
      <c r="WDN1965" s="1"/>
      <c r="WDO1965" s="1"/>
      <c r="WDP1965" s="1"/>
      <c r="WDQ1965" s="1"/>
      <c r="WDR1965" s="1"/>
      <c r="WDS1965" s="1"/>
      <c r="WDT1965" s="1"/>
      <c r="WDU1965" s="1"/>
      <c r="WDV1965" s="1"/>
      <c r="WDW1965" s="1"/>
      <c r="WDX1965" s="1"/>
      <c r="WDY1965" s="1"/>
      <c r="WDZ1965" s="1"/>
      <c r="WEA1965" s="1"/>
      <c r="WEB1965" s="1"/>
      <c r="WEC1965" s="1"/>
      <c r="WED1965" s="1"/>
      <c r="WEE1965" s="1"/>
      <c r="WEF1965" s="1"/>
      <c r="WEG1965" s="1"/>
      <c r="WEH1965" s="1"/>
      <c r="WEI1965" s="1"/>
      <c r="WEJ1965" s="1"/>
      <c r="WEK1965" s="1"/>
      <c r="WEL1965" s="1"/>
      <c r="WEM1965" s="1"/>
      <c r="WEN1965" s="1"/>
      <c r="WEO1965" s="1"/>
      <c r="WEP1965" s="1"/>
      <c r="WEQ1965" s="1"/>
      <c r="WER1965" s="1"/>
      <c r="WES1965" s="1"/>
      <c r="WET1965" s="1"/>
      <c r="WEU1965" s="1"/>
      <c r="WEV1965" s="1"/>
      <c r="WEW1965" s="1"/>
      <c r="WEX1965" s="1"/>
      <c r="WEY1965" s="1"/>
      <c r="WEZ1965" s="1"/>
      <c r="WFA1965" s="1"/>
      <c r="WFB1965" s="1"/>
      <c r="WFC1965" s="1"/>
      <c r="WFD1965" s="1"/>
      <c r="WFE1965" s="1"/>
      <c r="WFF1965" s="1"/>
      <c r="WFG1965" s="1"/>
      <c r="WFH1965" s="1"/>
      <c r="WFI1965" s="1"/>
      <c r="WFJ1965" s="1"/>
      <c r="WFK1965" s="1"/>
      <c r="WFL1965" s="1"/>
      <c r="WFM1965" s="1"/>
      <c r="WFN1965" s="1"/>
      <c r="WFO1965" s="1"/>
      <c r="WFP1965" s="1"/>
      <c r="WFQ1965" s="1"/>
      <c r="WFR1965" s="1"/>
      <c r="WFS1965" s="1"/>
      <c r="WFT1965" s="1"/>
      <c r="WFU1965" s="1"/>
      <c r="WFV1965" s="1"/>
      <c r="WFW1965" s="1"/>
      <c r="WFX1965" s="1"/>
      <c r="WFY1965" s="1"/>
      <c r="WFZ1965" s="1"/>
      <c r="WGA1965" s="1"/>
      <c r="WGB1965" s="1"/>
      <c r="WGC1965" s="1"/>
      <c r="WGD1965" s="1"/>
      <c r="WGE1965" s="1"/>
      <c r="WGF1965" s="1"/>
      <c r="WGG1965" s="1"/>
      <c r="WGH1965" s="1"/>
      <c r="WGI1965" s="1"/>
      <c r="WGJ1965" s="1"/>
      <c r="WGK1965" s="1"/>
      <c r="WGL1965" s="1"/>
      <c r="WGM1965" s="1"/>
      <c r="WGN1965" s="1"/>
      <c r="WGO1965" s="1"/>
      <c r="WGP1965" s="1"/>
      <c r="WGQ1965" s="1"/>
      <c r="WGR1965" s="1"/>
      <c r="WGS1965" s="1"/>
      <c r="WGT1965" s="1"/>
      <c r="WGU1965" s="1"/>
      <c r="WGV1965" s="1"/>
      <c r="WGW1965" s="1"/>
      <c r="WGX1965" s="1"/>
      <c r="WGY1965" s="1"/>
      <c r="WGZ1965" s="1"/>
      <c r="WHA1965" s="1"/>
      <c r="WHB1965" s="1"/>
      <c r="WHC1965" s="1"/>
      <c r="WHD1965" s="1"/>
      <c r="WHE1965" s="1"/>
      <c r="WHF1965" s="1"/>
      <c r="WHG1965" s="1"/>
      <c r="WHH1965" s="1"/>
      <c r="WHI1965" s="1"/>
      <c r="WHJ1965" s="1"/>
      <c r="WHK1965" s="1"/>
      <c r="WHL1965" s="1"/>
      <c r="WHM1965" s="1"/>
      <c r="WHN1965" s="1"/>
      <c r="WHO1965" s="1"/>
      <c r="WHP1965" s="1"/>
      <c r="WHQ1965" s="1"/>
      <c r="WHR1965" s="1"/>
      <c r="WHS1965" s="1"/>
      <c r="WHT1965" s="1"/>
      <c r="WHU1965" s="1"/>
      <c r="WHV1965" s="1"/>
      <c r="WHW1965" s="1"/>
      <c r="WHX1965" s="1"/>
      <c r="WHY1965" s="1"/>
      <c r="WHZ1965" s="1"/>
      <c r="WIA1965" s="1"/>
      <c r="WIB1965" s="1"/>
      <c r="WIC1965" s="1"/>
      <c r="WID1965" s="1"/>
      <c r="WIE1965" s="1"/>
      <c r="WIF1965" s="1"/>
      <c r="WIG1965" s="1"/>
      <c r="WIH1965" s="1"/>
      <c r="WII1965" s="1"/>
      <c r="WIJ1965" s="1"/>
      <c r="WIK1965" s="1"/>
      <c r="WIL1965" s="1"/>
      <c r="WIM1965" s="1"/>
      <c r="WIN1965" s="1"/>
      <c r="WIO1965" s="1"/>
      <c r="WIP1965" s="1"/>
      <c r="WIQ1965" s="1"/>
      <c r="WIR1965" s="1"/>
      <c r="WIS1965" s="1"/>
      <c r="WIT1965" s="1"/>
      <c r="WIU1965" s="1"/>
      <c r="WIV1965" s="1"/>
      <c r="WIW1965" s="1"/>
      <c r="WIX1965" s="1"/>
      <c r="WIY1965" s="1"/>
      <c r="WIZ1965" s="1"/>
      <c r="WJA1965" s="1"/>
      <c r="WJB1965" s="1"/>
      <c r="WJC1965" s="1"/>
      <c r="WJD1965" s="1"/>
      <c r="WJE1965" s="1"/>
      <c r="WJF1965" s="1"/>
      <c r="WJG1965" s="1"/>
      <c r="WJH1965" s="1"/>
      <c r="WJI1965" s="1"/>
      <c r="WJJ1965" s="1"/>
      <c r="WJK1965" s="1"/>
      <c r="WJL1965" s="1"/>
      <c r="WJM1965" s="1"/>
      <c r="WJN1965" s="1"/>
      <c r="WJO1965" s="1"/>
      <c r="WJP1965" s="1"/>
      <c r="WJQ1965" s="1"/>
      <c r="WJR1965" s="1"/>
      <c r="WJS1965" s="1"/>
      <c r="WJT1965" s="1"/>
      <c r="WJU1965" s="1"/>
      <c r="WJV1965" s="1"/>
      <c r="WJW1965" s="1"/>
      <c r="WJX1965" s="1"/>
      <c r="WJY1965" s="1"/>
      <c r="WJZ1965" s="1"/>
      <c r="WKA1965" s="1"/>
      <c r="WKB1965" s="1"/>
      <c r="WKC1965" s="1"/>
      <c r="WKD1965" s="1"/>
      <c r="WKE1965" s="1"/>
      <c r="WKF1965" s="1"/>
      <c r="WKG1965" s="1"/>
      <c r="WKH1965" s="1"/>
      <c r="WKI1965" s="1"/>
      <c r="WKJ1965" s="1"/>
      <c r="WKK1965" s="1"/>
      <c r="WKL1965" s="1"/>
      <c r="WKM1965" s="1"/>
      <c r="WKN1965" s="1"/>
      <c r="WKO1965" s="1"/>
      <c r="WKP1965" s="1"/>
      <c r="WKQ1965" s="1"/>
      <c r="WKR1965" s="1"/>
      <c r="WKS1965" s="1"/>
      <c r="WKT1965" s="1"/>
      <c r="WKU1965" s="1"/>
      <c r="WKV1965" s="1"/>
      <c r="WKW1965" s="1"/>
      <c r="WKX1965" s="1"/>
      <c r="WKY1965" s="1"/>
      <c r="WKZ1965" s="1"/>
      <c r="WLA1965" s="1"/>
      <c r="WLB1965" s="1"/>
      <c r="WLC1965" s="1"/>
      <c r="WLD1965" s="1"/>
      <c r="WLE1965" s="1"/>
      <c r="WLF1965" s="1"/>
      <c r="WLG1965" s="1"/>
      <c r="WLH1965" s="1"/>
      <c r="WLI1965" s="1"/>
      <c r="WLJ1965" s="1"/>
      <c r="WLK1965" s="1"/>
      <c r="WLL1965" s="1"/>
      <c r="WLM1965" s="1"/>
      <c r="WLN1965" s="1"/>
      <c r="WLO1965" s="1"/>
      <c r="WLP1965" s="1"/>
      <c r="WLQ1965" s="1"/>
      <c r="WLR1965" s="1"/>
      <c r="WLS1965" s="1"/>
      <c r="WLT1965" s="1"/>
      <c r="WLU1965" s="1"/>
      <c r="WLV1965" s="1"/>
      <c r="WLW1965" s="1"/>
      <c r="WLX1965" s="1"/>
      <c r="WLY1965" s="1"/>
      <c r="WLZ1965" s="1"/>
      <c r="WMA1965" s="1"/>
      <c r="WMB1965" s="1"/>
      <c r="WMC1965" s="1"/>
      <c r="WMD1965" s="1"/>
      <c r="WME1965" s="1"/>
      <c r="WMF1965" s="1"/>
      <c r="WMG1965" s="1"/>
      <c r="WMH1965" s="1"/>
      <c r="WMI1965" s="1"/>
      <c r="WMJ1965" s="1"/>
      <c r="WMK1965" s="1"/>
      <c r="WML1965" s="1"/>
      <c r="WMM1965" s="1"/>
      <c r="WMN1965" s="1"/>
      <c r="WMO1965" s="1"/>
      <c r="WMP1965" s="1"/>
      <c r="WMQ1965" s="1"/>
      <c r="WMR1965" s="1"/>
      <c r="WMS1965" s="1"/>
      <c r="WMT1965" s="1"/>
      <c r="WMU1965" s="1"/>
      <c r="WMV1965" s="1"/>
      <c r="WMW1965" s="1"/>
      <c r="WMX1965" s="1"/>
      <c r="WMY1965" s="1"/>
      <c r="WMZ1965" s="1"/>
      <c r="WNA1965" s="1"/>
      <c r="WNB1965" s="1"/>
      <c r="WNC1965" s="1"/>
      <c r="WND1965" s="1"/>
      <c r="WNE1965" s="1"/>
      <c r="WNF1965" s="1"/>
      <c r="WNG1965" s="1"/>
      <c r="WNH1965" s="1"/>
      <c r="WNI1965" s="1"/>
      <c r="WNJ1965" s="1"/>
      <c r="WNK1965" s="1"/>
      <c r="WNL1965" s="1"/>
      <c r="WNM1965" s="1"/>
      <c r="WNN1965" s="1"/>
      <c r="WNO1965" s="1"/>
      <c r="WNP1965" s="1"/>
      <c r="WNQ1965" s="1"/>
      <c r="WNR1965" s="1"/>
      <c r="WNS1965" s="1"/>
      <c r="WNT1965" s="1"/>
      <c r="WNU1965" s="1"/>
      <c r="WNV1965" s="1"/>
      <c r="WNW1965" s="1"/>
      <c r="WNX1965" s="1"/>
      <c r="WNY1965" s="1"/>
      <c r="WNZ1965" s="1"/>
      <c r="WOA1965" s="1"/>
      <c r="WOB1965" s="1"/>
      <c r="WOC1965" s="1"/>
      <c r="WOD1965" s="1"/>
      <c r="WOE1965" s="1"/>
      <c r="WOF1965" s="1"/>
      <c r="WOG1965" s="1"/>
      <c r="WOH1965" s="1"/>
      <c r="WOI1965" s="1"/>
      <c r="WOJ1965" s="1"/>
      <c r="WOK1965" s="1"/>
      <c r="WOL1965" s="1"/>
      <c r="WOM1965" s="1"/>
      <c r="WON1965" s="1"/>
      <c r="WOO1965" s="1"/>
      <c r="WOP1965" s="1"/>
      <c r="WOQ1965" s="1"/>
      <c r="WOR1965" s="1"/>
      <c r="WOS1965" s="1"/>
      <c r="WOT1965" s="1"/>
      <c r="WOU1965" s="1"/>
      <c r="WOV1965" s="1"/>
      <c r="WOW1965" s="1"/>
      <c r="WOX1965" s="1"/>
      <c r="WOY1965" s="1"/>
      <c r="WOZ1965" s="1"/>
      <c r="WPA1965" s="1"/>
      <c r="WPB1965" s="1"/>
      <c r="WPC1965" s="1"/>
      <c r="WPD1965" s="1"/>
      <c r="WPE1965" s="1"/>
      <c r="WPF1965" s="1"/>
      <c r="WPG1965" s="1"/>
      <c r="WPH1965" s="1"/>
      <c r="WPI1965" s="1"/>
      <c r="WPJ1965" s="1"/>
      <c r="WPK1965" s="1"/>
      <c r="WPL1965" s="1"/>
      <c r="WPM1965" s="1"/>
      <c r="WPN1965" s="1"/>
      <c r="WPO1965" s="1"/>
      <c r="WPP1965" s="1"/>
      <c r="WPQ1965" s="1"/>
      <c r="WPR1965" s="1"/>
      <c r="WPS1965" s="1"/>
      <c r="WPT1965" s="1"/>
      <c r="WPU1965" s="1"/>
      <c r="WPV1965" s="1"/>
      <c r="WPW1965" s="1"/>
      <c r="WPX1965" s="1"/>
      <c r="WPY1965" s="1"/>
      <c r="WPZ1965" s="1"/>
      <c r="WQA1965" s="1"/>
      <c r="WQB1965" s="1"/>
      <c r="WQC1965" s="1"/>
      <c r="WQD1965" s="1"/>
      <c r="WQE1965" s="1"/>
      <c r="WQF1965" s="1"/>
      <c r="WQG1965" s="1"/>
      <c r="WQH1965" s="1"/>
      <c r="WQI1965" s="1"/>
      <c r="WQJ1965" s="1"/>
      <c r="WQK1965" s="1"/>
      <c r="WQL1965" s="1"/>
      <c r="WQM1965" s="1"/>
      <c r="WQN1965" s="1"/>
      <c r="WQO1965" s="1"/>
      <c r="WQP1965" s="1"/>
      <c r="WQQ1965" s="1"/>
      <c r="WQR1965" s="1"/>
      <c r="WQS1965" s="1"/>
      <c r="WQT1965" s="1"/>
      <c r="WQU1965" s="1"/>
      <c r="WQV1965" s="1"/>
      <c r="WQW1965" s="1"/>
      <c r="WQX1965" s="1"/>
      <c r="WQY1965" s="1"/>
      <c r="WQZ1965" s="1"/>
      <c r="WRA1965" s="1"/>
      <c r="WRB1965" s="1"/>
      <c r="WRC1965" s="1"/>
      <c r="WRD1965" s="1"/>
      <c r="WRE1965" s="1"/>
      <c r="WRF1965" s="1"/>
      <c r="WRG1965" s="1"/>
      <c r="WRH1965" s="1"/>
      <c r="WRI1965" s="1"/>
      <c r="WRJ1965" s="1"/>
      <c r="WRK1965" s="1"/>
      <c r="WRL1965" s="1"/>
      <c r="WRM1965" s="1"/>
      <c r="WRN1965" s="1"/>
      <c r="WRO1965" s="1"/>
      <c r="WRP1965" s="1"/>
      <c r="WRQ1965" s="1"/>
      <c r="WRR1965" s="1"/>
      <c r="WRS1965" s="1"/>
      <c r="WRT1965" s="1"/>
      <c r="WRU1965" s="1"/>
      <c r="WRV1965" s="1"/>
      <c r="WRW1965" s="1"/>
      <c r="WRX1965" s="1"/>
      <c r="WRY1965" s="1"/>
      <c r="WRZ1965" s="1"/>
      <c r="WSA1965" s="1"/>
      <c r="WSB1965" s="1"/>
      <c r="WSC1965" s="1"/>
      <c r="WSD1965" s="1"/>
      <c r="WSE1965" s="1"/>
      <c r="WSF1965" s="1"/>
      <c r="WSG1965" s="1"/>
      <c r="WSH1965" s="1"/>
      <c r="WSI1965" s="1"/>
      <c r="WSJ1965" s="1"/>
      <c r="WSK1965" s="1"/>
      <c r="WSL1965" s="1"/>
      <c r="WSM1965" s="1"/>
      <c r="WSN1965" s="1"/>
      <c r="WSO1965" s="1"/>
      <c r="WSP1965" s="1"/>
      <c r="WSQ1965" s="1"/>
      <c r="WSR1965" s="1"/>
      <c r="WSS1965" s="1"/>
      <c r="WST1965" s="1"/>
      <c r="WSU1965" s="1"/>
      <c r="WSV1965" s="1"/>
      <c r="WSW1965" s="1"/>
      <c r="WSX1965" s="1"/>
      <c r="WSY1965" s="1"/>
      <c r="WSZ1965" s="1"/>
      <c r="WTA1965" s="1"/>
      <c r="WTB1965" s="1"/>
      <c r="WTC1965" s="1"/>
      <c r="WTD1965" s="1"/>
      <c r="WTE1965" s="1"/>
      <c r="WTF1965" s="1"/>
      <c r="WTG1965" s="1"/>
      <c r="WTH1965" s="1"/>
      <c r="WTI1965" s="1"/>
      <c r="WTJ1965" s="1"/>
      <c r="WTK1965" s="1"/>
      <c r="WTL1965" s="1"/>
      <c r="WTM1965" s="1"/>
      <c r="WTN1965" s="1"/>
      <c r="WTO1965" s="1"/>
      <c r="WTP1965" s="1"/>
      <c r="WTQ1965" s="1"/>
      <c r="WTR1965" s="1"/>
      <c r="WTS1965" s="1"/>
      <c r="WTT1965" s="1"/>
      <c r="WTU1965" s="1"/>
      <c r="WTV1965" s="1"/>
      <c r="WTW1965" s="1"/>
      <c r="WTX1965" s="1"/>
      <c r="WTY1965" s="1"/>
      <c r="WTZ1965" s="1"/>
      <c r="WUA1965" s="1"/>
      <c r="WUB1965" s="1"/>
      <c r="WUC1965" s="1"/>
      <c r="WUD1965" s="1"/>
      <c r="WUE1965" s="1"/>
      <c r="WUF1965" s="1"/>
      <c r="WUG1965" s="1"/>
      <c r="WUH1965" s="1"/>
      <c r="WUI1965" s="1"/>
      <c r="WUJ1965" s="1"/>
      <c r="WUK1965" s="1"/>
      <c r="WUL1965" s="1"/>
      <c r="WUM1965" s="1"/>
      <c r="WUN1965" s="1"/>
      <c r="WUO1965" s="1"/>
      <c r="WUP1965" s="1"/>
      <c r="WUQ1965" s="1"/>
      <c r="WUR1965" s="1"/>
      <c r="WUS1965" s="1"/>
      <c r="WUT1965" s="1"/>
      <c r="WUU1965" s="1"/>
      <c r="WUV1965" s="1"/>
      <c r="WUW1965" s="1"/>
      <c r="WUX1965" s="1"/>
      <c r="WUY1965" s="1"/>
      <c r="WUZ1965" s="1"/>
      <c r="WVA1965" s="1"/>
      <c r="WVB1965" s="1"/>
      <c r="WVC1965" s="1"/>
      <c r="WVD1965" s="1"/>
      <c r="WVE1965" s="1"/>
      <c r="WVF1965" s="1"/>
      <c r="WVG1965" s="1"/>
      <c r="WVH1965" s="1"/>
      <c r="WVI1965" s="1"/>
      <c r="WVJ1965" s="1"/>
      <c r="WVK1965" s="1"/>
      <c r="WVL1965" s="1"/>
      <c r="WVM1965" s="1"/>
      <c r="WVN1965" s="1"/>
      <c r="WVO1965" s="1"/>
      <c r="WVP1965" s="1"/>
      <c r="WVQ1965" s="1"/>
      <c r="WVR1965" s="1"/>
      <c r="WVS1965" s="1"/>
      <c r="WVT1965" s="1"/>
      <c r="WVU1965" s="1"/>
      <c r="WVV1965" s="1"/>
      <c r="WVW1965" s="1"/>
      <c r="WVX1965" s="1"/>
      <c r="WVY1965" s="1"/>
      <c r="WVZ1965" s="1"/>
      <c r="WWA1965" s="1"/>
      <c r="WWB1965" s="1"/>
      <c r="WWC1965" s="1"/>
      <c r="WWD1965" s="1"/>
      <c r="WWE1965" s="1"/>
      <c r="WWF1965" s="1"/>
      <c r="WWG1965" s="1"/>
      <c r="WWH1965" s="1"/>
      <c r="WWI1965" s="1"/>
      <c r="WWJ1965" s="1"/>
      <c r="WWK1965" s="1"/>
      <c r="WWL1965" s="1"/>
      <c r="WWM1965" s="1"/>
      <c r="WWN1965" s="1"/>
      <c r="WWO1965" s="1"/>
      <c r="WWP1965" s="1"/>
      <c r="WWQ1965" s="1"/>
      <c r="WWR1965" s="1"/>
      <c r="WWS1965" s="1"/>
      <c r="WWT1965" s="1"/>
      <c r="WWU1965" s="1"/>
      <c r="WWV1965" s="1"/>
      <c r="WWW1965" s="1"/>
      <c r="WWX1965" s="1"/>
      <c r="WWY1965" s="1"/>
      <c r="WWZ1965" s="1"/>
      <c r="WXA1965" s="1"/>
      <c r="WXB1965" s="1"/>
      <c r="WXC1965" s="1"/>
      <c r="WXD1965" s="1"/>
      <c r="WXE1965" s="1"/>
      <c r="WXF1965" s="1"/>
      <c r="WXG1965" s="1"/>
      <c r="WXH1965" s="1"/>
      <c r="WXI1965" s="1"/>
      <c r="WXJ1965" s="1"/>
      <c r="WXK1965" s="1"/>
      <c r="WXL1965" s="1"/>
      <c r="WXM1965" s="1"/>
      <c r="WXN1965" s="1"/>
      <c r="WXO1965" s="1"/>
      <c r="WXP1965" s="1"/>
      <c r="WXQ1965" s="1"/>
      <c r="WXR1965" s="1"/>
      <c r="WXS1965" s="1"/>
      <c r="WXT1965" s="1"/>
      <c r="WXU1965" s="1"/>
      <c r="WXV1965" s="1"/>
      <c r="WXW1965" s="1"/>
      <c r="WXX1965" s="1"/>
      <c r="WXY1965" s="1"/>
      <c r="WXZ1965" s="1"/>
      <c r="WYA1965" s="1"/>
      <c r="WYB1965" s="1"/>
      <c r="WYC1965" s="1"/>
      <c r="WYD1965" s="1"/>
      <c r="WYE1965" s="1"/>
      <c r="WYF1965" s="1"/>
      <c r="WYG1965" s="1"/>
      <c r="WYH1965" s="1"/>
      <c r="WYI1965" s="1"/>
      <c r="WYJ1965" s="1"/>
      <c r="WYK1965" s="1"/>
      <c r="WYL1965" s="1"/>
      <c r="WYM1965" s="1"/>
      <c r="WYN1965" s="1"/>
      <c r="WYO1965" s="1"/>
      <c r="WYP1965" s="1"/>
      <c r="WYQ1965" s="1"/>
      <c r="WYR1965" s="1"/>
      <c r="WYS1965" s="1"/>
      <c r="WYT1965" s="1"/>
      <c r="WYU1965" s="1"/>
      <c r="WYV1965" s="1"/>
      <c r="WYW1965" s="1"/>
      <c r="WYX1965" s="1"/>
      <c r="WYY1965" s="1"/>
      <c r="WYZ1965" s="1"/>
      <c r="WZA1965" s="1"/>
      <c r="WZB1965" s="1"/>
      <c r="WZC1965" s="1"/>
      <c r="WZD1965" s="1"/>
      <c r="WZE1965" s="1"/>
      <c r="WZF1965" s="1"/>
      <c r="WZG1965" s="1"/>
      <c r="WZH1965" s="1"/>
      <c r="WZI1965" s="1"/>
      <c r="WZJ1965" s="1"/>
      <c r="WZK1965" s="1"/>
      <c r="WZL1965" s="1"/>
      <c r="WZM1965" s="1"/>
      <c r="WZN1965" s="1"/>
      <c r="WZO1965" s="1"/>
      <c r="WZP1965" s="1"/>
      <c r="WZQ1965" s="1"/>
      <c r="WZR1965" s="1"/>
      <c r="WZS1965" s="1"/>
      <c r="WZT1965" s="1"/>
      <c r="WZU1965" s="1"/>
      <c r="WZV1965" s="1"/>
      <c r="WZW1965" s="1"/>
      <c r="WZX1965" s="1"/>
      <c r="WZY1965" s="1"/>
      <c r="WZZ1965" s="1"/>
      <c r="XAA1965" s="1"/>
      <c r="XAB1965" s="1"/>
      <c r="XAC1965" s="1"/>
      <c r="XAD1965" s="1"/>
      <c r="XAE1965" s="1"/>
      <c r="XAF1965" s="1"/>
      <c r="XAG1965" s="1"/>
      <c r="XAH1965" s="1"/>
      <c r="XAI1965" s="1"/>
      <c r="XAJ1965" s="1"/>
      <c r="XAK1965" s="1"/>
      <c r="XAL1965" s="1"/>
      <c r="XAM1965" s="1"/>
      <c r="XAN1965" s="1"/>
      <c r="XAO1965" s="1"/>
      <c r="XAP1965" s="1"/>
      <c r="XAQ1965" s="1"/>
      <c r="XAR1965" s="1"/>
      <c r="XAS1965" s="1"/>
      <c r="XAT1965" s="1"/>
      <c r="XAU1965" s="1"/>
      <c r="XAV1965" s="1"/>
      <c r="XAW1965" s="1"/>
      <c r="XAX1965" s="1"/>
      <c r="XAY1965" s="1"/>
      <c r="XAZ1965" s="1"/>
      <c r="XBA1965" s="1"/>
      <c r="XBB1965" s="1"/>
      <c r="XBC1965" s="1"/>
      <c r="XBD1965" s="1"/>
      <c r="XBE1965" s="1"/>
      <c r="XBF1965" s="1"/>
      <c r="XBG1965" s="1"/>
      <c r="XBH1965" s="1"/>
      <c r="XBI1965" s="1"/>
      <c r="XBJ1965" s="1"/>
      <c r="XBK1965" s="1"/>
      <c r="XBL1965" s="1"/>
      <c r="XBM1965" s="1"/>
      <c r="XBN1965" s="1"/>
      <c r="XBO1965" s="1"/>
      <c r="XBP1965" s="1"/>
      <c r="XBQ1965" s="1"/>
      <c r="XBR1965" s="1"/>
      <c r="XBS1965" s="1"/>
      <c r="XBT1965" s="1"/>
      <c r="XBU1965" s="1"/>
      <c r="XBV1965" s="1"/>
      <c r="XBW1965" s="1"/>
      <c r="XBX1965" s="1"/>
      <c r="XBY1965" s="1"/>
      <c r="XBZ1965" s="1"/>
      <c r="XCA1965" s="1"/>
      <c r="XCB1965" s="1"/>
      <c r="XCC1965" s="1"/>
      <c r="XCD1965" s="1"/>
      <c r="XCE1965" s="1"/>
      <c r="XCF1965" s="1"/>
      <c r="XCG1965" s="1"/>
      <c r="XCH1965" s="1"/>
      <c r="XCI1965" s="1"/>
      <c r="XCJ1965" s="1"/>
      <c r="XCK1965" s="1"/>
      <c r="XCL1965" s="1"/>
      <c r="XCM1965" s="1"/>
      <c r="XCN1965" s="1"/>
      <c r="XCO1965" s="1"/>
      <c r="XCP1965" s="1"/>
      <c r="XCQ1965" s="1"/>
      <c r="XCR1965" s="1"/>
      <c r="XCS1965" s="1"/>
      <c r="XCT1965" s="1"/>
      <c r="XCU1965" s="1"/>
      <c r="XCV1965" s="1"/>
      <c r="XCW1965" s="1"/>
      <c r="XCX1965" s="1"/>
      <c r="XCY1965" s="1"/>
      <c r="XCZ1965" s="1"/>
      <c r="XDA1965" s="1"/>
      <c r="XDB1965" s="1"/>
      <c r="XDC1965" s="1"/>
      <c r="XDD1965" s="1"/>
      <c r="XDE1965" s="1"/>
      <c r="XDF1965" s="1"/>
      <c r="XDG1965" s="1"/>
      <c r="XDH1965" s="1"/>
      <c r="XDI1965" s="1"/>
      <c r="XDJ1965" s="1"/>
      <c r="XDK1965" s="1"/>
      <c r="XDL1965" s="1"/>
      <c r="XDM1965" s="1"/>
      <c r="XDN1965" s="1"/>
      <c r="XDO1965" s="1"/>
      <c r="XDP1965" s="1"/>
      <c r="XDQ1965" s="1"/>
      <c r="XDR1965" s="1"/>
      <c r="XDS1965" s="1"/>
      <c r="XDT1965" s="1"/>
      <c r="XDU1965" s="1"/>
      <c r="XDV1965" s="1"/>
      <c r="XDW1965" s="1"/>
      <c r="XDX1965" s="1"/>
      <c r="XDY1965" s="1"/>
      <c r="XDZ1965" s="1"/>
      <c r="XEA1965" s="1"/>
      <c r="XEB1965" s="1"/>
      <c r="XEC1965" s="1"/>
      <c r="XED1965" s="1"/>
      <c r="XEE1965" s="1"/>
      <c r="XEF1965" s="1"/>
      <c r="XEG1965" s="1"/>
      <c r="XEH1965" s="1"/>
      <c r="XEI1965" s="1"/>
      <c r="XEJ1965" s="48"/>
      <c r="XEK1965" s="45"/>
      <c r="XEL1965" s="46"/>
      <c r="XEM1965" s="53"/>
      <c r="XEN1965" s="48"/>
      <c r="XEO1965" s="45"/>
      <c r="XEP1965" s="46"/>
      <c r="XEQ1965" s="53"/>
      <c r="XER1965" s="48"/>
      <c r="XES1965" s="45"/>
      <c r="XET1965" s="46"/>
      <c r="XEU1965" s="53"/>
    </row>
    <row r="1966" spans="1:16375" s="36" customFormat="1" ht="31.5" x14ac:dyDescent="0.25">
      <c r="A1966" s="220" t="s">
        <v>564</v>
      </c>
      <c r="B1966" s="100" t="s">
        <v>202</v>
      </c>
      <c r="C1966" s="118"/>
      <c r="D1966" s="259">
        <f>D1967+D1973+D1980</f>
        <v>57008.600000000006</v>
      </c>
      <c r="E1966" s="154"/>
      <c r="F1966" s="227"/>
      <c r="G1966" s="228"/>
      <c r="H1966" s="228"/>
      <c r="I1966" s="229"/>
      <c r="J1966" s="289"/>
      <c r="K1966" s="288"/>
      <c r="L1966" s="288"/>
      <c r="M1966" s="311"/>
      <c r="N1966" s="312"/>
      <c r="O1966" s="311"/>
      <c r="P1966" s="311"/>
      <c r="Q1966" s="311"/>
      <c r="R1966" s="311"/>
      <c r="S1966" s="311"/>
      <c r="T1966" s="311"/>
      <c r="U1966" s="311"/>
      <c r="V1966" s="311"/>
      <c r="W1966" s="311"/>
      <c r="X1966" s="311"/>
      <c r="Y1966" s="311"/>
      <c r="Z1966" s="311"/>
      <c r="AA1966" s="311"/>
      <c r="AB1966" s="311"/>
      <c r="AC1966" s="311"/>
      <c r="AD1966" s="311"/>
      <c r="AE1966" s="311"/>
      <c r="AF1966" s="311"/>
      <c r="AG1966" s="311"/>
      <c r="AH1966" s="311"/>
      <c r="AI1966" s="311"/>
      <c r="AJ1966" s="311"/>
    </row>
    <row r="1967" spans="1:16375" s="36" customFormat="1" ht="15.75" x14ac:dyDescent="0.25">
      <c r="A1967" s="146" t="s">
        <v>933</v>
      </c>
      <c r="B1967" s="96" t="s">
        <v>562</v>
      </c>
      <c r="C1967" s="118"/>
      <c r="D1967" s="256">
        <f>D1968+D1971</f>
        <v>3000</v>
      </c>
      <c r="E1967" s="153"/>
      <c r="F1967" s="227"/>
      <c r="G1967" s="228"/>
      <c r="H1967" s="228"/>
      <c r="I1967" s="229"/>
      <c r="J1967" s="289"/>
      <c r="K1967" s="288"/>
      <c r="L1967" s="288"/>
      <c r="M1967" s="311"/>
      <c r="N1967" s="312"/>
      <c r="O1967" s="311"/>
      <c r="P1967" s="311"/>
      <c r="Q1967" s="311"/>
      <c r="R1967" s="311"/>
      <c r="S1967" s="311"/>
      <c r="T1967" s="311"/>
      <c r="U1967" s="311"/>
      <c r="V1967" s="311"/>
      <c r="W1967" s="311"/>
      <c r="X1967" s="311"/>
      <c r="Y1967" s="311"/>
      <c r="Z1967" s="311"/>
      <c r="AA1967" s="311"/>
      <c r="AB1967" s="311"/>
      <c r="AC1967" s="311"/>
      <c r="AD1967" s="311"/>
      <c r="AE1967" s="311"/>
      <c r="AF1967" s="311"/>
      <c r="AG1967" s="311"/>
      <c r="AH1967" s="311"/>
      <c r="AI1967" s="311"/>
      <c r="AJ1967" s="311"/>
    </row>
    <row r="1968" spans="1:16375" s="36" customFormat="1" ht="15.75" x14ac:dyDescent="0.25">
      <c r="A1968" s="18" t="s">
        <v>22</v>
      </c>
      <c r="B1968" s="100" t="s">
        <v>562</v>
      </c>
      <c r="C1968" s="118" t="s">
        <v>23</v>
      </c>
      <c r="D1968" s="256">
        <f>D1969</f>
        <v>120</v>
      </c>
      <c r="E1968" s="153"/>
      <c r="F1968" s="227"/>
      <c r="G1968" s="228"/>
      <c r="H1968" s="228"/>
      <c r="I1968" s="229"/>
      <c r="J1968" s="289"/>
      <c r="K1968" s="288"/>
      <c r="L1968" s="288"/>
      <c r="M1968" s="311"/>
      <c r="N1968" s="312"/>
      <c r="O1968" s="311"/>
      <c r="P1968" s="311"/>
      <c r="Q1968" s="311"/>
      <c r="R1968" s="311"/>
      <c r="S1968" s="311"/>
      <c r="T1968" s="311"/>
      <c r="U1968" s="311"/>
      <c r="V1968" s="311"/>
      <c r="W1968" s="311"/>
      <c r="X1968" s="311"/>
      <c r="Y1968" s="311"/>
      <c r="Z1968" s="311"/>
      <c r="AA1968" s="311"/>
      <c r="AB1968" s="311"/>
      <c r="AC1968" s="311"/>
      <c r="AD1968" s="311"/>
      <c r="AE1968" s="311"/>
      <c r="AF1968" s="311"/>
      <c r="AG1968" s="311"/>
      <c r="AH1968" s="311"/>
      <c r="AI1968" s="311"/>
      <c r="AJ1968" s="311"/>
    </row>
    <row r="1969" spans="1:36" s="36" customFormat="1" ht="31.5" x14ac:dyDescent="0.25">
      <c r="A1969" s="18" t="s">
        <v>124</v>
      </c>
      <c r="B1969" s="100" t="s">
        <v>562</v>
      </c>
      <c r="C1969" s="118" t="s">
        <v>146</v>
      </c>
      <c r="D1969" s="256">
        <f>D1970</f>
        <v>120</v>
      </c>
      <c r="E1969" s="153"/>
      <c r="F1969" s="227"/>
      <c r="G1969" s="228"/>
      <c r="H1969" s="228"/>
      <c r="I1969" s="229"/>
      <c r="J1969" s="289"/>
      <c r="K1969" s="288"/>
      <c r="L1969" s="288"/>
      <c r="M1969" s="311"/>
      <c r="N1969" s="312"/>
      <c r="O1969" s="311"/>
      <c r="P1969" s="311"/>
      <c r="Q1969" s="311"/>
      <c r="R1969" s="311"/>
      <c r="S1969" s="311"/>
      <c r="T1969" s="311"/>
      <c r="U1969" s="311"/>
      <c r="V1969" s="311"/>
      <c r="W1969" s="311"/>
      <c r="X1969" s="311"/>
      <c r="Y1969" s="311"/>
      <c r="Z1969" s="311"/>
      <c r="AA1969" s="311"/>
      <c r="AB1969" s="311"/>
      <c r="AC1969" s="311"/>
      <c r="AD1969" s="311"/>
      <c r="AE1969" s="311"/>
      <c r="AF1969" s="311"/>
      <c r="AG1969" s="311"/>
      <c r="AH1969" s="311"/>
      <c r="AI1969" s="311"/>
      <c r="AJ1969" s="311"/>
    </row>
    <row r="1970" spans="1:36" s="36" customFormat="1" ht="31.5" x14ac:dyDescent="0.25">
      <c r="A1970" s="18" t="s">
        <v>134</v>
      </c>
      <c r="B1970" s="100" t="s">
        <v>562</v>
      </c>
      <c r="C1970" s="118" t="s">
        <v>147</v>
      </c>
      <c r="D1970" s="259">
        <f>60+60</f>
        <v>120</v>
      </c>
      <c r="E1970" s="153"/>
      <c r="F1970" s="227"/>
      <c r="G1970" s="228"/>
      <c r="H1970" s="228"/>
      <c r="I1970" s="229"/>
      <c r="J1970" s="289"/>
      <c r="K1970" s="288"/>
      <c r="L1970" s="288"/>
      <c r="M1970" s="311"/>
      <c r="N1970" s="312"/>
      <c r="O1970" s="311"/>
      <c r="P1970" s="311"/>
      <c r="Q1970" s="311"/>
      <c r="R1970" s="311"/>
      <c r="S1970" s="311"/>
      <c r="T1970" s="311"/>
      <c r="U1970" s="311"/>
      <c r="V1970" s="311"/>
      <c r="W1970" s="311"/>
      <c r="X1970" s="311"/>
      <c r="Y1970" s="311"/>
      <c r="Z1970" s="311"/>
      <c r="AA1970" s="311"/>
      <c r="AB1970" s="311"/>
      <c r="AC1970" s="311"/>
      <c r="AD1970" s="311"/>
      <c r="AE1970" s="311"/>
      <c r="AF1970" s="311"/>
      <c r="AG1970" s="311"/>
      <c r="AH1970" s="311"/>
      <c r="AI1970" s="311"/>
      <c r="AJ1970" s="311"/>
    </row>
    <row r="1971" spans="1:36" s="36" customFormat="1" ht="15.75" x14ac:dyDescent="0.25">
      <c r="A1971" s="220" t="s">
        <v>13</v>
      </c>
      <c r="B1971" s="100" t="s">
        <v>562</v>
      </c>
      <c r="C1971" s="91">
        <v>800</v>
      </c>
      <c r="D1971" s="259">
        <f>D1972</f>
        <v>2880</v>
      </c>
      <c r="E1971" s="154"/>
      <c r="F1971" s="227"/>
      <c r="G1971" s="228"/>
      <c r="H1971" s="228"/>
      <c r="I1971" s="229"/>
      <c r="J1971" s="289"/>
      <c r="K1971" s="288"/>
      <c r="L1971" s="288"/>
      <c r="M1971" s="311"/>
      <c r="N1971" s="312"/>
      <c r="O1971" s="311"/>
      <c r="P1971" s="311"/>
      <c r="Q1971" s="311"/>
      <c r="R1971" s="311"/>
      <c r="S1971" s="311"/>
      <c r="T1971" s="311"/>
      <c r="U1971" s="311"/>
      <c r="V1971" s="311"/>
      <c r="W1971" s="311"/>
      <c r="X1971" s="311"/>
      <c r="Y1971" s="311"/>
      <c r="Z1971" s="311"/>
      <c r="AA1971" s="311"/>
      <c r="AB1971" s="311"/>
      <c r="AC1971" s="311"/>
      <c r="AD1971" s="311"/>
      <c r="AE1971" s="311"/>
      <c r="AF1971" s="311"/>
      <c r="AG1971" s="311"/>
      <c r="AH1971" s="311"/>
      <c r="AI1971" s="311"/>
      <c r="AJ1971" s="311"/>
    </row>
    <row r="1972" spans="1:36" s="36" customFormat="1" ht="15.75" x14ac:dyDescent="0.25">
      <c r="A1972" s="220" t="s">
        <v>2</v>
      </c>
      <c r="B1972" s="100" t="s">
        <v>562</v>
      </c>
      <c r="C1972" s="91">
        <v>870</v>
      </c>
      <c r="D1972" s="259">
        <f>3000-60-60</f>
        <v>2880</v>
      </c>
      <c r="E1972" s="154"/>
      <c r="F1972" s="227"/>
      <c r="G1972" s="228"/>
      <c r="H1972" s="228"/>
      <c r="I1972" s="229"/>
      <c r="J1972" s="289"/>
      <c r="K1972" s="288"/>
      <c r="L1972" s="288"/>
      <c r="M1972" s="311"/>
      <c r="N1972" s="312"/>
      <c r="O1972" s="311"/>
      <c r="P1972" s="311"/>
      <c r="Q1972" s="374"/>
      <c r="R1972" s="311"/>
      <c r="S1972" s="311"/>
      <c r="T1972" s="311"/>
      <c r="U1972" s="311"/>
      <c r="V1972" s="311"/>
      <c r="W1972" s="311"/>
      <c r="X1972" s="311"/>
      <c r="Y1972" s="311"/>
      <c r="Z1972" s="311"/>
      <c r="AA1972" s="311"/>
      <c r="AB1972" s="311"/>
      <c r="AC1972" s="311"/>
      <c r="AD1972" s="311"/>
      <c r="AE1972" s="311"/>
      <c r="AF1972" s="311"/>
      <c r="AG1972" s="311"/>
      <c r="AH1972" s="311"/>
      <c r="AI1972" s="311"/>
      <c r="AJ1972" s="311"/>
    </row>
    <row r="1973" spans="1:36" s="36" customFormat="1" ht="15.75" x14ac:dyDescent="0.25">
      <c r="A1973" s="146" t="s">
        <v>565</v>
      </c>
      <c r="B1973" s="101" t="s">
        <v>586</v>
      </c>
      <c r="C1973" s="97"/>
      <c r="D1973" s="256">
        <f>D1977+D1974</f>
        <v>53988.600000000006</v>
      </c>
      <c r="E1973" s="153"/>
      <c r="F1973" s="227"/>
      <c r="G1973" s="228"/>
      <c r="H1973" s="228"/>
      <c r="I1973" s="229"/>
      <c r="J1973" s="289"/>
      <c r="K1973" s="288"/>
      <c r="L1973" s="288"/>
      <c r="M1973" s="311"/>
      <c r="N1973" s="312"/>
      <c r="O1973" s="311"/>
      <c r="P1973" s="311"/>
      <c r="Q1973" s="311"/>
      <c r="R1973" s="311"/>
      <c r="S1973" s="311"/>
      <c r="T1973" s="311"/>
      <c r="U1973" s="311"/>
      <c r="V1973" s="311"/>
      <c r="W1973" s="311"/>
      <c r="X1973" s="311"/>
      <c r="Y1973" s="311"/>
      <c r="Z1973" s="311"/>
      <c r="AA1973" s="311"/>
      <c r="AB1973" s="311"/>
      <c r="AC1973" s="311"/>
      <c r="AD1973" s="311"/>
      <c r="AE1973" s="311"/>
      <c r="AF1973" s="311"/>
      <c r="AG1973" s="311"/>
      <c r="AH1973" s="311"/>
      <c r="AI1973" s="311"/>
      <c r="AJ1973" s="311"/>
    </row>
    <row r="1974" spans="1:36" s="36" customFormat="1" ht="31.5" x14ac:dyDescent="0.2">
      <c r="A1974" s="187" t="s">
        <v>532</v>
      </c>
      <c r="B1974" s="100" t="s">
        <v>586</v>
      </c>
      <c r="C1974" s="91" t="s">
        <v>15</v>
      </c>
      <c r="D1974" s="259">
        <f>D1975</f>
        <v>50199.05</v>
      </c>
      <c r="E1974" s="153"/>
      <c r="F1974" s="227"/>
      <c r="G1974" s="228"/>
      <c r="H1974" s="228"/>
      <c r="I1974" s="229"/>
      <c r="J1974" s="289"/>
      <c r="K1974" s="288"/>
      <c r="L1974" s="288"/>
      <c r="M1974" s="311"/>
      <c r="N1974" s="312"/>
      <c r="O1974" s="311"/>
      <c r="P1974" s="311"/>
      <c r="Q1974" s="311"/>
      <c r="R1974" s="311"/>
      <c r="S1974" s="311"/>
      <c r="T1974" s="311"/>
      <c r="U1974" s="311"/>
      <c r="V1974" s="311"/>
      <c r="W1974" s="311"/>
      <c r="X1974" s="311"/>
      <c r="Y1974" s="311"/>
      <c r="Z1974" s="311"/>
      <c r="AA1974" s="311"/>
      <c r="AB1974" s="311"/>
      <c r="AC1974" s="311"/>
      <c r="AD1974" s="311"/>
      <c r="AE1974" s="311"/>
      <c r="AF1974" s="311"/>
      <c r="AG1974" s="311"/>
      <c r="AH1974" s="311"/>
      <c r="AI1974" s="311"/>
      <c r="AJ1974" s="311"/>
    </row>
    <row r="1975" spans="1:36" s="36" customFormat="1" ht="31.5" x14ac:dyDescent="0.25">
      <c r="A1975" s="220" t="s">
        <v>17</v>
      </c>
      <c r="B1975" s="100" t="s">
        <v>586</v>
      </c>
      <c r="C1975" s="91" t="s">
        <v>16</v>
      </c>
      <c r="D1975" s="259">
        <f>D1976</f>
        <v>50199.05</v>
      </c>
      <c r="E1975" s="153"/>
      <c r="F1975" s="227"/>
      <c r="G1975" s="228"/>
      <c r="H1975" s="228"/>
      <c r="I1975" s="229"/>
      <c r="J1975" s="289"/>
      <c r="K1975" s="288"/>
      <c r="L1975" s="288"/>
      <c r="M1975" s="311"/>
      <c r="N1975" s="312"/>
      <c r="O1975" s="311"/>
      <c r="P1975" s="311"/>
      <c r="Q1975" s="311"/>
      <c r="R1975" s="311"/>
      <c r="S1975" s="311"/>
      <c r="T1975" s="311"/>
      <c r="U1975" s="311"/>
      <c r="V1975" s="311"/>
      <c r="W1975" s="311"/>
      <c r="X1975" s="311"/>
      <c r="Y1975" s="311"/>
      <c r="Z1975" s="311"/>
      <c r="AA1975" s="311"/>
      <c r="AB1975" s="311"/>
      <c r="AC1975" s="311"/>
      <c r="AD1975" s="311"/>
      <c r="AE1975" s="311"/>
      <c r="AF1975" s="311"/>
      <c r="AG1975" s="311"/>
      <c r="AH1975" s="311"/>
      <c r="AI1975" s="311"/>
      <c r="AJ1975" s="311"/>
    </row>
    <row r="1976" spans="1:36" s="36" customFormat="1" ht="15.75" x14ac:dyDescent="0.25">
      <c r="A1976" s="220" t="s">
        <v>801</v>
      </c>
      <c r="B1976" s="100" t="s">
        <v>586</v>
      </c>
      <c r="C1976" s="91" t="s">
        <v>78</v>
      </c>
      <c r="D1976" s="259">
        <f>1225.3+447.5+8000+8900+2878.8+23391.4+2119.42+86.33+3150.3</f>
        <v>50199.05</v>
      </c>
      <c r="E1976" s="153"/>
      <c r="F1976" s="227"/>
      <c r="G1976" s="228"/>
      <c r="H1976" s="228"/>
      <c r="I1976" s="229"/>
      <c r="J1976" s="289"/>
      <c r="K1976" s="288"/>
      <c r="L1976" s="288"/>
      <c r="M1976" s="311"/>
      <c r="N1976" s="312"/>
      <c r="O1976" s="311"/>
      <c r="P1976" s="311"/>
      <c r="Q1976" s="311"/>
      <c r="R1976" s="311"/>
      <c r="S1976" s="311"/>
      <c r="T1976" s="311"/>
      <c r="U1976" s="311"/>
      <c r="V1976" s="311"/>
      <c r="W1976" s="311"/>
      <c r="X1976" s="311"/>
      <c r="Y1976" s="311"/>
      <c r="Z1976" s="311"/>
      <c r="AA1976" s="311"/>
      <c r="AB1976" s="311"/>
      <c r="AC1976" s="311"/>
      <c r="AD1976" s="311"/>
      <c r="AE1976" s="311"/>
      <c r="AF1976" s="311"/>
      <c r="AG1976" s="311"/>
      <c r="AH1976" s="311"/>
      <c r="AI1976" s="311"/>
      <c r="AJ1976" s="311"/>
    </row>
    <row r="1977" spans="1:36" s="36" customFormat="1" ht="15.75" x14ac:dyDescent="0.25">
      <c r="A1977" s="42" t="s">
        <v>13</v>
      </c>
      <c r="B1977" s="100" t="s">
        <v>586</v>
      </c>
      <c r="C1977" s="100" t="s">
        <v>14</v>
      </c>
      <c r="D1977" s="259">
        <f t="shared" ref="D1977:D1978" si="199">D1978</f>
        <v>3789.55</v>
      </c>
      <c r="E1977" s="154"/>
      <c r="F1977" s="227"/>
      <c r="G1977" s="228"/>
      <c r="H1977" s="228"/>
      <c r="I1977" s="229"/>
      <c r="J1977" s="289"/>
      <c r="K1977" s="288"/>
      <c r="L1977" s="288"/>
      <c r="M1977" s="311"/>
      <c r="N1977" s="312"/>
      <c r="O1977" s="311"/>
      <c r="P1977" s="311"/>
      <c r="Q1977" s="311"/>
      <c r="R1977" s="311"/>
      <c r="S1977" s="311"/>
      <c r="T1977" s="311"/>
      <c r="U1977" s="311"/>
      <c r="V1977" s="311"/>
      <c r="W1977" s="311"/>
      <c r="X1977" s="311"/>
      <c r="Y1977" s="311"/>
      <c r="Z1977" s="311"/>
      <c r="AA1977" s="311"/>
      <c r="AB1977" s="311"/>
      <c r="AC1977" s="311"/>
      <c r="AD1977" s="311"/>
      <c r="AE1977" s="311"/>
      <c r="AF1977" s="311"/>
      <c r="AG1977" s="311"/>
      <c r="AH1977" s="311"/>
      <c r="AI1977" s="311"/>
      <c r="AJ1977" s="311"/>
    </row>
    <row r="1978" spans="1:36" s="36" customFormat="1" ht="15.75" x14ac:dyDescent="0.25">
      <c r="A1978" s="220" t="s">
        <v>566</v>
      </c>
      <c r="B1978" s="100" t="s">
        <v>586</v>
      </c>
      <c r="C1978" s="100" t="s">
        <v>567</v>
      </c>
      <c r="D1978" s="259">
        <f t="shared" si="199"/>
        <v>3789.55</v>
      </c>
      <c r="E1978" s="154"/>
      <c r="F1978" s="227"/>
      <c r="G1978" s="228"/>
      <c r="H1978" s="228"/>
      <c r="I1978" s="229"/>
      <c r="J1978" s="289"/>
      <c r="K1978" s="288"/>
      <c r="L1978" s="288"/>
      <c r="M1978" s="311"/>
      <c r="N1978" s="312"/>
      <c r="O1978" s="311"/>
      <c r="P1978" s="311"/>
      <c r="Q1978" s="311"/>
      <c r="R1978" s="311"/>
      <c r="S1978" s="311"/>
      <c r="T1978" s="311"/>
      <c r="U1978" s="311"/>
      <c r="V1978" s="311"/>
      <c r="W1978" s="311"/>
      <c r="X1978" s="311"/>
      <c r="Y1978" s="311"/>
      <c r="Z1978" s="311"/>
      <c r="AA1978" s="311"/>
      <c r="AB1978" s="311"/>
      <c r="AC1978" s="311"/>
      <c r="AD1978" s="311"/>
      <c r="AE1978" s="311"/>
      <c r="AF1978" s="311"/>
      <c r="AG1978" s="311"/>
      <c r="AH1978" s="311"/>
      <c r="AI1978" s="311"/>
      <c r="AJ1978" s="311"/>
    </row>
    <row r="1979" spans="1:36" s="36" customFormat="1" ht="15.75" x14ac:dyDescent="0.25">
      <c r="A1979" s="220" t="s">
        <v>568</v>
      </c>
      <c r="B1979" s="100" t="s">
        <v>586</v>
      </c>
      <c r="C1979" s="100" t="s">
        <v>569</v>
      </c>
      <c r="D1979" s="259">
        <f>6043.7+330+181.3+14.8+140.2+720+67.4-4247+67.4-1.41+3+18.61+135.1+3+0.65+33.68+7.02+15.8+256.3</f>
        <v>3789.55</v>
      </c>
      <c r="E1979" s="154"/>
      <c r="F1979" s="227"/>
      <c r="G1979" s="228"/>
      <c r="H1979" s="228"/>
      <c r="I1979" s="229"/>
      <c r="J1979" s="289"/>
      <c r="K1979" s="288"/>
      <c r="L1979" s="288"/>
      <c r="M1979" s="311"/>
      <c r="N1979" s="312"/>
      <c r="O1979" s="323"/>
      <c r="P1979" s="311"/>
      <c r="Q1979" s="311"/>
      <c r="R1979" s="311"/>
      <c r="S1979" s="311"/>
      <c r="T1979" s="311"/>
      <c r="U1979" s="311"/>
      <c r="V1979" s="311"/>
      <c r="W1979" s="311"/>
      <c r="X1979" s="311"/>
      <c r="Y1979" s="311"/>
      <c r="Z1979" s="311"/>
      <c r="AA1979" s="311"/>
      <c r="AB1979" s="311"/>
      <c r="AC1979" s="311"/>
      <c r="AD1979" s="311"/>
      <c r="AE1979" s="311"/>
      <c r="AF1979" s="311"/>
      <c r="AG1979" s="311"/>
      <c r="AH1979" s="311"/>
      <c r="AI1979" s="311"/>
      <c r="AJ1979" s="311"/>
    </row>
    <row r="1980" spans="1:36" s="36" customFormat="1" ht="15.75" x14ac:dyDescent="0.25">
      <c r="A1980" s="146" t="s">
        <v>1093</v>
      </c>
      <c r="B1980" s="147" t="s">
        <v>1094</v>
      </c>
      <c r="C1980" s="197"/>
      <c r="D1980" s="286">
        <f>D1981</f>
        <v>20</v>
      </c>
      <c r="E1980" s="154"/>
      <c r="F1980" s="227"/>
      <c r="G1980" s="228"/>
      <c r="H1980" s="228"/>
      <c r="I1980" s="229"/>
      <c r="J1980" s="289"/>
      <c r="K1980" s="288"/>
      <c r="L1980" s="288"/>
      <c r="M1980" s="311"/>
      <c r="N1980" s="312"/>
      <c r="O1980" s="311"/>
      <c r="P1980" s="311"/>
      <c r="Q1980" s="311"/>
      <c r="R1980" s="311"/>
      <c r="S1980" s="311"/>
      <c r="T1980" s="311"/>
      <c r="U1980" s="311"/>
      <c r="V1980" s="311"/>
      <c r="W1980" s="311"/>
      <c r="X1980" s="311"/>
      <c r="Y1980" s="311"/>
      <c r="Z1980" s="311"/>
      <c r="AA1980" s="311"/>
      <c r="AB1980" s="311"/>
      <c r="AC1980" s="311"/>
      <c r="AD1980" s="311"/>
      <c r="AE1980" s="311"/>
      <c r="AF1980" s="311"/>
      <c r="AG1980" s="311"/>
      <c r="AH1980" s="311"/>
      <c r="AI1980" s="311"/>
      <c r="AJ1980" s="311"/>
    </row>
    <row r="1981" spans="1:36" s="36" customFormat="1" ht="15.75" x14ac:dyDescent="0.25">
      <c r="A1981" s="220" t="s">
        <v>13</v>
      </c>
      <c r="B1981" s="148" t="s">
        <v>1094</v>
      </c>
      <c r="C1981" s="197" t="s">
        <v>14</v>
      </c>
      <c r="D1981" s="287">
        <f>D1982</f>
        <v>20</v>
      </c>
      <c r="E1981" s="154"/>
      <c r="F1981" s="227"/>
      <c r="G1981" s="228"/>
      <c r="H1981" s="228"/>
      <c r="I1981" s="229"/>
      <c r="J1981" s="289"/>
      <c r="K1981" s="288"/>
      <c r="L1981" s="288"/>
      <c r="M1981" s="311"/>
      <c r="N1981" s="312"/>
      <c r="O1981" s="311"/>
      <c r="P1981" s="311"/>
      <c r="Q1981" s="311"/>
      <c r="R1981" s="311"/>
      <c r="S1981" s="311"/>
      <c r="T1981" s="311"/>
      <c r="U1981" s="311"/>
      <c r="V1981" s="311"/>
      <c r="W1981" s="311"/>
      <c r="X1981" s="311"/>
      <c r="Y1981" s="311"/>
      <c r="Z1981" s="311"/>
      <c r="AA1981" s="311"/>
      <c r="AB1981" s="311"/>
      <c r="AC1981" s="311"/>
      <c r="AD1981" s="311"/>
      <c r="AE1981" s="311"/>
      <c r="AF1981" s="311"/>
      <c r="AG1981" s="311"/>
      <c r="AH1981" s="311"/>
      <c r="AI1981" s="311"/>
      <c r="AJ1981" s="311"/>
    </row>
    <row r="1982" spans="1:36" s="36" customFormat="1" ht="15.75" x14ac:dyDescent="0.25">
      <c r="A1982" s="220" t="s">
        <v>34</v>
      </c>
      <c r="B1982" s="148" t="s">
        <v>1094</v>
      </c>
      <c r="C1982" s="197" t="s">
        <v>33</v>
      </c>
      <c r="D1982" s="287">
        <f>D1983</f>
        <v>20</v>
      </c>
      <c r="E1982" s="154"/>
      <c r="F1982" s="227"/>
      <c r="G1982" s="228"/>
      <c r="H1982" s="228"/>
      <c r="I1982" s="229"/>
      <c r="J1982" s="289"/>
      <c r="K1982" s="288"/>
      <c r="L1982" s="288"/>
      <c r="M1982" s="311"/>
      <c r="N1982" s="312"/>
      <c r="O1982" s="311"/>
      <c r="P1982" s="311"/>
      <c r="Q1982" s="311"/>
      <c r="R1982" s="311"/>
      <c r="S1982" s="311"/>
      <c r="T1982" s="311"/>
      <c r="U1982" s="311"/>
      <c r="V1982" s="311"/>
      <c r="W1982" s="311"/>
      <c r="X1982" s="311"/>
      <c r="Y1982" s="311"/>
      <c r="Z1982" s="311"/>
      <c r="AA1982" s="311"/>
      <c r="AB1982" s="311"/>
      <c r="AC1982" s="311"/>
      <c r="AD1982" s="311"/>
      <c r="AE1982" s="311"/>
      <c r="AF1982" s="311"/>
      <c r="AG1982" s="311"/>
      <c r="AH1982" s="311"/>
      <c r="AI1982" s="311"/>
      <c r="AJ1982" s="311"/>
    </row>
    <row r="1983" spans="1:36" s="36" customFormat="1" ht="15.75" x14ac:dyDescent="0.25">
      <c r="A1983" s="220" t="s">
        <v>370</v>
      </c>
      <c r="B1983" s="148" t="s">
        <v>1094</v>
      </c>
      <c r="C1983" s="197" t="s">
        <v>369</v>
      </c>
      <c r="D1983" s="287">
        <v>20</v>
      </c>
      <c r="E1983" s="154"/>
      <c r="F1983" s="227"/>
      <c r="G1983" s="228"/>
      <c r="H1983" s="228"/>
      <c r="I1983" s="229"/>
      <c r="J1983" s="289"/>
      <c r="K1983" s="288"/>
      <c r="L1983" s="288"/>
      <c r="M1983" s="311"/>
      <c r="N1983" s="312"/>
      <c r="O1983" s="311"/>
      <c r="P1983" s="311"/>
      <c r="Q1983" s="311"/>
      <c r="R1983" s="311"/>
      <c r="S1983" s="311"/>
      <c r="T1983" s="311"/>
      <c r="U1983" s="311"/>
      <c r="V1983" s="311"/>
      <c r="W1983" s="311"/>
      <c r="X1983" s="311"/>
      <c r="Y1983" s="311"/>
      <c r="Z1983" s="311"/>
      <c r="AA1983" s="311"/>
      <c r="AB1983" s="311"/>
      <c r="AC1983" s="311"/>
      <c r="AD1983" s="311"/>
      <c r="AE1983" s="311"/>
      <c r="AF1983" s="311"/>
      <c r="AG1983" s="311"/>
      <c r="AH1983" s="311"/>
      <c r="AI1983" s="311"/>
      <c r="AJ1983" s="311"/>
    </row>
    <row r="1984" spans="1:36" s="36" customFormat="1" ht="15.75" x14ac:dyDescent="0.25">
      <c r="A1984" s="146" t="s">
        <v>50</v>
      </c>
      <c r="B1984" s="101" t="s">
        <v>183</v>
      </c>
      <c r="C1984" s="118"/>
      <c r="D1984" s="256">
        <f t="shared" ref="D1984:D1990" si="200">D1985</f>
        <v>167</v>
      </c>
      <c r="E1984" s="153"/>
      <c r="F1984" s="227"/>
      <c r="G1984" s="228"/>
      <c r="H1984" s="228"/>
      <c r="I1984" s="229"/>
      <c r="J1984" s="289"/>
      <c r="K1984" s="288"/>
      <c r="L1984" s="288"/>
      <c r="M1984" s="311"/>
      <c r="N1984" s="312"/>
      <c r="O1984" s="311"/>
      <c r="P1984" s="311"/>
      <c r="Q1984" s="311"/>
      <c r="R1984" s="311"/>
      <c r="S1984" s="311"/>
      <c r="T1984" s="311"/>
      <c r="U1984" s="311"/>
      <c r="V1984" s="311"/>
      <c r="W1984" s="311"/>
      <c r="X1984" s="311"/>
      <c r="Y1984" s="311"/>
      <c r="Z1984" s="311"/>
      <c r="AA1984" s="311"/>
      <c r="AB1984" s="311"/>
      <c r="AC1984" s="311"/>
      <c r="AD1984" s="311"/>
      <c r="AE1984" s="311"/>
      <c r="AF1984" s="311"/>
      <c r="AG1984" s="311"/>
      <c r="AH1984" s="311"/>
      <c r="AI1984" s="311"/>
      <c r="AJ1984" s="311"/>
    </row>
    <row r="1985" spans="1:36" s="36" customFormat="1" ht="31.5" x14ac:dyDescent="0.2">
      <c r="A1985" s="187" t="s">
        <v>532</v>
      </c>
      <c r="B1985" s="100" t="s">
        <v>183</v>
      </c>
      <c r="C1985" s="91" t="s">
        <v>15</v>
      </c>
      <c r="D1985" s="259">
        <f t="shared" si="200"/>
        <v>167</v>
      </c>
      <c r="E1985" s="154"/>
      <c r="F1985" s="227"/>
      <c r="G1985" s="228"/>
      <c r="H1985" s="228"/>
      <c r="I1985" s="229"/>
      <c r="J1985" s="289"/>
      <c r="K1985" s="288"/>
      <c r="L1985" s="288"/>
      <c r="M1985" s="311"/>
      <c r="N1985" s="312"/>
      <c r="O1985" s="311"/>
      <c r="P1985" s="311"/>
      <c r="Q1985" s="311"/>
      <c r="R1985" s="311"/>
      <c r="S1985" s="311"/>
      <c r="T1985" s="311"/>
      <c r="U1985" s="311"/>
      <c r="V1985" s="311"/>
      <c r="W1985" s="311"/>
      <c r="X1985" s="311"/>
      <c r="Y1985" s="311"/>
      <c r="Z1985" s="311"/>
      <c r="AA1985" s="311"/>
      <c r="AB1985" s="311"/>
      <c r="AC1985" s="311"/>
      <c r="AD1985" s="311"/>
      <c r="AE1985" s="311"/>
      <c r="AF1985" s="311"/>
      <c r="AG1985" s="311"/>
      <c r="AH1985" s="311"/>
      <c r="AI1985" s="311"/>
      <c r="AJ1985" s="311"/>
    </row>
    <row r="1986" spans="1:36" s="36" customFormat="1" ht="31.5" x14ac:dyDescent="0.25">
      <c r="A1986" s="220" t="s">
        <v>17</v>
      </c>
      <c r="B1986" s="100" t="s">
        <v>183</v>
      </c>
      <c r="C1986" s="91" t="s">
        <v>16</v>
      </c>
      <c r="D1986" s="259">
        <f t="shared" si="200"/>
        <v>167</v>
      </c>
      <c r="E1986" s="154"/>
      <c r="F1986" s="227"/>
      <c r="G1986" s="228"/>
      <c r="H1986" s="228"/>
      <c r="I1986" s="229"/>
      <c r="J1986" s="289"/>
      <c r="K1986" s="288"/>
      <c r="L1986" s="288"/>
      <c r="M1986" s="311"/>
      <c r="N1986" s="312"/>
      <c r="O1986" s="311"/>
      <c r="P1986" s="311"/>
      <c r="Q1986" s="311"/>
      <c r="R1986" s="311"/>
      <c r="S1986" s="311"/>
      <c r="T1986" s="311"/>
      <c r="U1986" s="311"/>
      <c r="V1986" s="311"/>
      <c r="W1986" s="311"/>
      <c r="X1986" s="311"/>
      <c r="Y1986" s="311"/>
      <c r="Z1986" s="311"/>
      <c r="AA1986" s="311"/>
      <c r="AB1986" s="311"/>
      <c r="AC1986" s="311"/>
      <c r="AD1986" s="311"/>
      <c r="AE1986" s="311"/>
      <c r="AF1986" s="311"/>
      <c r="AG1986" s="311"/>
      <c r="AH1986" s="311"/>
      <c r="AI1986" s="311"/>
      <c r="AJ1986" s="311"/>
    </row>
    <row r="1987" spans="1:36" s="36" customFormat="1" ht="15.75" x14ac:dyDescent="0.25">
      <c r="A1987" s="220" t="s">
        <v>801</v>
      </c>
      <c r="B1987" s="100" t="s">
        <v>183</v>
      </c>
      <c r="C1987" s="91" t="s">
        <v>78</v>
      </c>
      <c r="D1987" s="259">
        <f>170-3</f>
        <v>167</v>
      </c>
      <c r="E1987" s="154"/>
      <c r="F1987" s="227"/>
      <c r="G1987" s="228"/>
      <c r="H1987" s="228"/>
      <c r="I1987" s="229"/>
      <c r="J1987" s="289"/>
      <c r="K1987" s="288"/>
      <c r="L1987" s="288"/>
      <c r="M1987" s="311"/>
      <c r="N1987" s="312"/>
      <c r="O1987" s="311"/>
      <c r="P1987" s="311"/>
      <c r="Q1987" s="311"/>
      <c r="R1987" s="311"/>
      <c r="S1987" s="311"/>
      <c r="T1987" s="311"/>
      <c r="U1987" s="311"/>
      <c r="V1987" s="311"/>
      <c r="W1987" s="311"/>
      <c r="X1987" s="311"/>
      <c r="Y1987" s="311"/>
      <c r="Z1987" s="311"/>
      <c r="AA1987" s="311"/>
      <c r="AB1987" s="311"/>
      <c r="AC1987" s="311"/>
      <c r="AD1987" s="311"/>
      <c r="AE1987" s="311"/>
      <c r="AF1987" s="311"/>
      <c r="AG1987" s="311"/>
      <c r="AH1987" s="311"/>
      <c r="AI1987" s="311"/>
      <c r="AJ1987" s="311"/>
    </row>
    <row r="1988" spans="1:36" s="36" customFormat="1" ht="31.5" x14ac:dyDescent="0.25">
      <c r="A1988" s="146" t="s">
        <v>627</v>
      </c>
      <c r="B1988" s="101" t="s">
        <v>626</v>
      </c>
      <c r="C1988" s="118"/>
      <c r="D1988" s="256">
        <f t="shared" si="200"/>
        <v>33</v>
      </c>
      <c r="E1988" s="153"/>
      <c r="F1988" s="227"/>
      <c r="G1988" s="228"/>
      <c r="H1988" s="228"/>
      <c r="I1988" s="229"/>
      <c r="J1988" s="289"/>
      <c r="K1988" s="288"/>
      <c r="L1988" s="288"/>
      <c r="M1988" s="311"/>
      <c r="N1988" s="312"/>
      <c r="O1988" s="311"/>
      <c r="P1988" s="311"/>
      <c r="Q1988" s="311"/>
      <c r="R1988" s="311"/>
      <c r="S1988" s="311"/>
      <c r="T1988" s="311"/>
      <c r="U1988" s="311"/>
      <c r="V1988" s="311"/>
      <c r="W1988" s="311"/>
      <c r="X1988" s="311"/>
      <c r="Y1988" s="311"/>
      <c r="Z1988" s="311"/>
      <c r="AA1988" s="311"/>
      <c r="AB1988" s="311"/>
      <c r="AC1988" s="311"/>
      <c r="AD1988" s="311"/>
      <c r="AE1988" s="311"/>
      <c r="AF1988" s="311"/>
      <c r="AG1988" s="311"/>
      <c r="AH1988" s="311"/>
      <c r="AI1988" s="311"/>
      <c r="AJ1988" s="311"/>
    </row>
    <row r="1989" spans="1:36" s="36" customFormat="1" ht="31.5" x14ac:dyDescent="0.2">
      <c r="A1989" s="187" t="s">
        <v>532</v>
      </c>
      <c r="B1989" s="100" t="s">
        <v>626</v>
      </c>
      <c r="C1989" s="91" t="s">
        <v>15</v>
      </c>
      <c r="D1989" s="259">
        <f t="shared" si="200"/>
        <v>33</v>
      </c>
      <c r="E1989" s="154"/>
      <c r="F1989" s="227"/>
      <c r="G1989" s="228"/>
      <c r="H1989" s="228"/>
      <c r="I1989" s="229"/>
      <c r="J1989" s="289"/>
      <c r="K1989" s="288"/>
      <c r="L1989" s="288"/>
      <c r="M1989" s="311"/>
      <c r="N1989" s="312"/>
      <c r="O1989" s="311"/>
      <c r="P1989" s="311"/>
      <c r="Q1989" s="311"/>
      <c r="R1989" s="311"/>
      <c r="S1989" s="311"/>
      <c r="T1989" s="311"/>
      <c r="U1989" s="311"/>
      <c r="V1989" s="311"/>
      <c r="W1989" s="311"/>
      <c r="X1989" s="311"/>
      <c r="Y1989" s="311"/>
      <c r="Z1989" s="311"/>
      <c r="AA1989" s="311"/>
      <c r="AB1989" s="311"/>
      <c r="AC1989" s="311"/>
      <c r="AD1989" s="311"/>
      <c r="AE1989" s="311"/>
      <c r="AF1989" s="311"/>
      <c r="AG1989" s="311"/>
      <c r="AH1989" s="311"/>
      <c r="AI1989" s="311"/>
      <c r="AJ1989" s="311"/>
    </row>
    <row r="1990" spans="1:36" s="36" customFormat="1" ht="31.5" x14ac:dyDescent="0.25">
      <c r="A1990" s="220" t="s">
        <v>17</v>
      </c>
      <c r="B1990" s="100" t="s">
        <v>626</v>
      </c>
      <c r="C1990" s="91" t="s">
        <v>16</v>
      </c>
      <c r="D1990" s="259">
        <f t="shared" si="200"/>
        <v>33</v>
      </c>
      <c r="E1990" s="154"/>
      <c r="F1990" s="227"/>
      <c r="G1990" s="228"/>
      <c r="H1990" s="228"/>
      <c r="I1990" s="229"/>
      <c r="J1990" s="289"/>
      <c r="K1990" s="288"/>
      <c r="L1990" s="288"/>
      <c r="M1990" s="311"/>
      <c r="N1990" s="312"/>
      <c r="O1990" s="311"/>
      <c r="P1990" s="311"/>
      <c r="Q1990" s="311"/>
      <c r="R1990" s="311"/>
      <c r="S1990" s="311"/>
      <c r="T1990" s="311"/>
      <c r="U1990" s="311"/>
      <c r="V1990" s="311"/>
      <c r="W1990" s="311"/>
      <c r="X1990" s="311"/>
      <c r="Y1990" s="311"/>
      <c r="Z1990" s="311"/>
      <c r="AA1990" s="311"/>
      <c r="AB1990" s="311"/>
      <c r="AC1990" s="311"/>
      <c r="AD1990" s="311"/>
      <c r="AE1990" s="311"/>
      <c r="AF1990" s="311"/>
      <c r="AG1990" s="311"/>
      <c r="AH1990" s="311"/>
      <c r="AI1990" s="311"/>
      <c r="AJ1990" s="311"/>
    </row>
    <row r="1991" spans="1:36" s="36" customFormat="1" ht="15.75" x14ac:dyDescent="0.25">
      <c r="A1991" s="220" t="s">
        <v>801</v>
      </c>
      <c r="B1991" s="100" t="s">
        <v>626</v>
      </c>
      <c r="C1991" s="91" t="s">
        <v>78</v>
      </c>
      <c r="D1991" s="259">
        <f>30+3</f>
        <v>33</v>
      </c>
      <c r="E1991" s="154"/>
      <c r="F1991" s="227"/>
      <c r="G1991" s="228"/>
      <c r="H1991" s="228"/>
      <c r="I1991" s="229"/>
      <c r="J1991" s="289"/>
      <c r="K1991" s="288"/>
      <c r="L1991" s="288"/>
      <c r="M1991" s="311"/>
      <c r="N1991" s="312"/>
      <c r="O1991" s="311"/>
      <c r="P1991" s="311"/>
      <c r="Q1991" s="311"/>
      <c r="R1991" s="311"/>
      <c r="S1991" s="311"/>
      <c r="T1991" s="311"/>
      <c r="U1991" s="311"/>
      <c r="V1991" s="311"/>
      <c r="W1991" s="311"/>
      <c r="X1991" s="311"/>
      <c r="Y1991" s="311"/>
      <c r="Z1991" s="311"/>
      <c r="AA1991" s="311"/>
      <c r="AB1991" s="311"/>
      <c r="AC1991" s="311"/>
      <c r="AD1991" s="311"/>
      <c r="AE1991" s="311"/>
      <c r="AF1991" s="311"/>
      <c r="AG1991" s="311"/>
      <c r="AH1991" s="311"/>
      <c r="AI1991" s="311"/>
      <c r="AJ1991" s="311"/>
    </row>
    <row r="1992" spans="1:36" s="36" customFormat="1" ht="15.75" x14ac:dyDescent="0.25">
      <c r="A1992" s="146" t="s">
        <v>51</v>
      </c>
      <c r="B1992" s="101" t="s">
        <v>184</v>
      </c>
      <c r="C1992" s="118"/>
      <c r="D1992" s="239">
        <f>D1993</f>
        <v>700</v>
      </c>
      <c r="E1992" s="153"/>
      <c r="F1992" s="227"/>
      <c r="G1992" s="228"/>
      <c r="H1992" s="228"/>
      <c r="I1992" s="229"/>
      <c r="J1992" s="289"/>
      <c r="K1992" s="288"/>
      <c r="L1992" s="288"/>
      <c r="M1992" s="311"/>
      <c r="N1992" s="312"/>
      <c r="O1992" s="311"/>
      <c r="P1992" s="311"/>
      <c r="Q1992" s="311"/>
      <c r="R1992" s="311"/>
      <c r="S1992" s="311"/>
      <c r="T1992" s="311"/>
      <c r="U1992" s="311"/>
      <c r="V1992" s="311"/>
      <c r="W1992" s="311"/>
      <c r="X1992" s="311"/>
      <c r="Y1992" s="311"/>
      <c r="Z1992" s="311"/>
      <c r="AA1992" s="311"/>
      <c r="AB1992" s="311"/>
      <c r="AC1992" s="311"/>
      <c r="AD1992" s="311"/>
      <c r="AE1992" s="311"/>
      <c r="AF1992" s="311"/>
      <c r="AG1992" s="311"/>
      <c r="AH1992" s="311"/>
      <c r="AI1992" s="311"/>
      <c r="AJ1992" s="311"/>
    </row>
    <row r="1993" spans="1:36" s="36" customFormat="1" ht="15.75" x14ac:dyDescent="0.25">
      <c r="A1993" s="220" t="s">
        <v>22</v>
      </c>
      <c r="B1993" s="100" t="s">
        <v>184</v>
      </c>
      <c r="C1993" s="91" t="s">
        <v>23</v>
      </c>
      <c r="D1993" s="264">
        <v>700</v>
      </c>
      <c r="E1993" s="154"/>
      <c r="F1993" s="227"/>
      <c r="G1993" s="228"/>
      <c r="H1993" s="228"/>
      <c r="I1993" s="229"/>
      <c r="J1993" s="289"/>
      <c r="K1993" s="288"/>
      <c r="L1993" s="288"/>
      <c r="M1993" s="311"/>
      <c r="N1993" s="312"/>
      <c r="O1993" s="311"/>
      <c r="P1993" s="311"/>
      <c r="Q1993" s="311"/>
      <c r="R1993" s="311"/>
      <c r="S1993" s="311"/>
      <c r="T1993" s="311"/>
      <c r="U1993" s="311"/>
      <c r="V1993" s="311"/>
      <c r="W1993" s="311"/>
      <c r="X1993" s="311"/>
      <c r="Y1993" s="311"/>
      <c r="Z1993" s="311"/>
      <c r="AA1993" s="311"/>
      <c r="AB1993" s="311"/>
      <c r="AC1993" s="311"/>
      <c r="AD1993" s="311"/>
      <c r="AE1993" s="311"/>
      <c r="AF1993" s="311"/>
      <c r="AG1993" s="311"/>
      <c r="AH1993" s="311"/>
      <c r="AI1993" s="311"/>
      <c r="AJ1993" s="311"/>
    </row>
    <row r="1994" spans="1:36" s="36" customFormat="1" ht="15.75" x14ac:dyDescent="0.25">
      <c r="A1994" s="220" t="s">
        <v>66</v>
      </c>
      <c r="B1994" s="100" t="s">
        <v>184</v>
      </c>
      <c r="C1994" s="91" t="s">
        <v>67</v>
      </c>
      <c r="D1994" s="264">
        <v>700</v>
      </c>
      <c r="E1994" s="154"/>
      <c r="F1994" s="227"/>
      <c r="G1994" s="228"/>
      <c r="H1994" s="228"/>
      <c r="I1994" s="229"/>
      <c r="J1994" s="289"/>
      <c r="K1994" s="288"/>
      <c r="L1994" s="288"/>
      <c r="M1994" s="311"/>
      <c r="N1994" s="312"/>
      <c r="O1994" s="311"/>
      <c r="P1994" s="311"/>
      <c r="Q1994" s="311"/>
      <c r="R1994" s="311"/>
      <c r="S1994" s="311"/>
      <c r="T1994" s="311"/>
      <c r="U1994" s="311"/>
      <c r="V1994" s="311"/>
      <c r="W1994" s="311"/>
      <c r="X1994" s="311"/>
      <c r="Y1994" s="311"/>
      <c r="Z1994" s="311"/>
      <c r="AA1994" s="311"/>
      <c r="AB1994" s="311"/>
      <c r="AC1994" s="311"/>
      <c r="AD1994" s="311"/>
      <c r="AE1994" s="311"/>
      <c r="AF1994" s="311"/>
      <c r="AG1994" s="311"/>
      <c r="AH1994" s="311"/>
      <c r="AI1994" s="311"/>
      <c r="AJ1994" s="311"/>
    </row>
    <row r="1995" spans="1:36" s="36" customFormat="1" ht="18.75" x14ac:dyDescent="0.3">
      <c r="A1995" s="67" t="s">
        <v>102</v>
      </c>
      <c r="B1995" s="91"/>
      <c r="C1995" s="118"/>
      <c r="D1995" s="276">
        <f>D1935+D1965</f>
        <v>85131.6</v>
      </c>
      <c r="E1995" s="185"/>
      <c r="F1995" s="227"/>
      <c r="G1995" s="228"/>
      <c r="H1995" s="228"/>
      <c r="I1995" s="229"/>
      <c r="J1995" s="289"/>
      <c r="K1995" s="288"/>
      <c r="L1995" s="288"/>
      <c r="M1995" s="311"/>
      <c r="N1995" s="312"/>
      <c r="O1995" s="311"/>
      <c r="P1995" s="311"/>
      <c r="Q1995" s="311"/>
      <c r="R1995" s="311"/>
      <c r="S1995" s="311"/>
      <c r="T1995" s="311"/>
      <c r="U1995" s="311"/>
      <c r="V1995" s="311"/>
      <c r="W1995" s="311"/>
      <c r="X1995" s="311"/>
      <c r="Y1995" s="311"/>
      <c r="Z1995" s="311"/>
      <c r="AA1995" s="311"/>
      <c r="AB1995" s="311"/>
      <c r="AC1995" s="311"/>
      <c r="AD1995" s="311"/>
      <c r="AE1995" s="311"/>
      <c r="AF1995" s="311"/>
      <c r="AG1995" s="311"/>
      <c r="AH1995" s="311"/>
      <c r="AI1995" s="311"/>
      <c r="AJ1995" s="311"/>
    </row>
    <row r="1996" spans="1:36" s="36" customFormat="1" ht="18.75" x14ac:dyDescent="0.25">
      <c r="A1996" s="68" t="s">
        <v>40</v>
      </c>
      <c r="B1996" s="91"/>
      <c r="C1996" s="118"/>
      <c r="D1996" s="276">
        <f>D1934+D1995</f>
        <v>16831673.987199999</v>
      </c>
      <c r="E1996" s="185"/>
      <c r="F1996" s="227"/>
      <c r="G1996" s="228"/>
      <c r="H1996" s="228"/>
      <c r="I1996" s="229"/>
      <c r="J1996" s="289"/>
      <c r="K1996" s="288"/>
      <c r="L1996" s="288"/>
      <c r="M1996" s="311"/>
      <c r="N1996" s="312"/>
      <c r="O1996" s="311"/>
      <c r="P1996" s="311"/>
      <c r="Q1996" s="311"/>
      <c r="R1996" s="311"/>
      <c r="S1996" s="311"/>
      <c r="T1996" s="311"/>
      <c r="U1996" s="311"/>
      <c r="V1996" s="311"/>
      <c r="W1996" s="311"/>
      <c r="X1996" s="311"/>
      <c r="Y1996" s="311"/>
      <c r="Z1996" s="311"/>
      <c r="AA1996" s="311"/>
      <c r="AB1996" s="311"/>
      <c r="AC1996" s="311"/>
      <c r="AD1996" s="311"/>
      <c r="AE1996" s="311"/>
      <c r="AF1996" s="311"/>
      <c r="AG1996" s="311"/>
      <c r="AH1996" s="311"/>
      <c r="AI1996" s="311"/>
      <c r="AJ1996" s="311"/>
    </row>
    <row r="1997" spans="1:36" s="36" customFormat="1" ht="18.75" x14ac:dyDescent="0.25">
      <c r="A1997" s="69"/>
      <c r="B1997" s="134"/>
      <c r="C1997" s="135"/>
      <c r="D1997" s="242"/>
      <c r="E1997" s="74"/>
      <c r="F1997" s="342"/>
      <c r="G1997" s="345"/>
      <c r="H1997" s="345"/>
      <c r="I1997" s="348"/>
      <c r="J1997" s="289"/>
      <c r="K1997" s="288"/>
      <c r="L1997" s="288"/>
      <c r="M1997" s="311"/>
      <c r="N1997" s="312"/>
      <c r="O1997" s="311"/>
      <c r="P1997" s="311"/>
      <c r="Q1997" s="311"/>
      <c r="R1997" s="311"/>
      <c r="S1997" s="311"/>
      <c r="T1997" s="311"/>
      <c r="U1997" s="311"/>
      <c r="V1997" s="311"/>
      <c r="W1997" s="311"/>
      <c r="X1997" s="311"/>
      <c r="Y1997" s="311"/>
      <c r="Z1997" s="311"/>
      <c r="AA1997" s="311"/>
      <c r="AB1997" s="311"/>
      <c r="AC1997" s="311"/>
      <c r="AD1997" s="311"/>
      <c r="AE1997" s="311"/>
      <c r="AF1997" s="311"/>
      <c r="AG1997" s="311"/>
      <c r="AH1997" s="311"/>
      <c r="AI1997" s="311"/>
      <c r="AJ1997" s="311"/>
    </row>
    <row r="1998" spans="1:36" s="36" customFormat="1" ht="18.75" hidden="1" x14ac:dyDescent="0.25">
      <c r="A1998" s="69"/>
      <c r="B1998" s="134"/>
      <c r="C1998" s="135"/>
      <c r="D1998" s="242"/>
      <c r="E1998" s="74"/>
      <c r="F1998" s="342"/>
      <c r="G1998" s="342"/>
      <c r="H1998" s="342"/>
      <c r="I1998" s="229"/>
      <c r="J1998" s="289"/>
      <c r="K1998" s="288"/>
      <c r="L1998" s="288"/>
      <c r="M1998" s="311"/>
      <c r="N1998" s="312"/>
      <c r="O1998" s="311"/>
      <c r="P1998" s="311"/>
      <c r="Q1998" s="311"/>
      <c r="R1998" s="311"/>
      <c r="S1998" s="311"/>
      <c r="T1998" s="311"/>
      <c r="U1998" s="311"/>
      <c r="V1998" s="311"/>
      <c r="W1998" s="311"/>
      <c r="X1998" s="311"/>
      <c r="Y1998" s="311"/>
      <c r="Z1998" s="311"/>
      <c r="AA1998" s="311"/>
      <c r="AB1998" s="311"/>
      <c r="AC1998" s="311"/>
      <c r="AD1998" s="311"/>
      <c r="AE1998" s="311"/>
      <c r="AF1998" s="311"/>
      <c r="AG1998" s="311"/>
      <c r="AH1998" s="311"/>
      <c r="AI1998" s="311"/>
      <c r="AJ1998" s="311"/>
    </row>
    <row r="1999" spans="1:36" s="36" customFormat="1" ht="18.75" x14ac:dyDescent="0.3">
      <c r="A1999" s="70" t="s">
        <v>71</v>
      </c>
      <c r="B1999" s="136"/>
      <c r="C1999" s="137"/>
      <c r="D1999" s="243" t="s">
        <v>72</v>
      </c>
      <c r="E1999" s="375"/>
      <c r="F1999" s="342"/>
      <c r="G1999" s="342"/>
      <c r="H1999" s="345"/>
      <c r="I1999" s="348"/>
      <c r="J1999" s="289"/>
      <c r="K1999" s="288"/>
      <c r="L1999" s="288"/>
      <c r="M1999" s="311"/>
      <c r="N1999" s="312"/>
      <c r="O1999" s="311"/>
      <c r="P1999" s="311"/>
      <c r="Q1999" s="311"/>
      <c r="R1999" s="311"/>
      <c r="S1999" s="311"/>
      <c r="T1999" s="311"/>
      <c r="U1999" s="311"/>
      <c r="V1999" s="311"/>
      <c r="W1999" s="311"/>
      <c r="X1999" s="311"/>
      <c r="Y1999" s="311"/>
      <c r="Z1999" s="311"/>
      <c r="AA1999" s="311"/>
      <c r="AB1999" s="311"/>
      <c r="AC1999" s="311"/>
      <c r="AD1999" s="311"/>
      <c r="AE1999" s="311"/>
      <c r="AF1999" s="311"/>
      <c r="AG1999" s="311"/>
      <c r="AH1999" s="311"/>
      <c r="AI1999" s="311"/>
      <c r="AJ1999" s="311"/>
    </row>
    <row r="2000" spans="1:36" s="311" customFormat="1" ht="18.75" x14ac:dyDescent="0.25">
      <c r="A2000" s="69"/>
      <c r="B2000" s="134"/>
      <c r="C2000" s="135"/>
      <c r="D2000" s="242"/>
      <c r="E2000" s="75"/>
      <c r="F2000" s="342"/>
      <c r="G2000" s="345"/>
      <c r="H2000" s="345"/>
      <c r="I2000" s="348"/>
      <c r="J2000" s="289"/>
      <c r="K2000" s="288"/>
      <c r="L2000" s="288"/>
      <c r="N2000" s="312"/>
    </row>
    <row r="2001" spans="1:14" s="311" customFormat="1" ht="18.75" x14ac:dyDescent="0.25">
      <c r="A2001" s="69"/>
      <c r="B2001" s="134"/>
      <c r="C2001" s="384"/>
      <c r="D2001" s="385"/>
      <c r="E2001" s="178"/>
      <c r="F2001" s="342"/>
      <c r="G2001" s="345"/>
      <c r="H2001" s="345"/>
      <c r="I2001" s="348"/>
      <c r="J2001" s="289"/>
      <c r="K2001" s="288"/>
      <c r="L2001" s="288"/>
      <c r="N2001" s="312"/>
    </row>
    <row r="2002" spans="1:14" s="311" customFormat="1" ht="15.75" x14ac:dyDescent="0.2">
      <c r="A2002" s="386"/>
      <c r="B2002" s="295"/>
      <c r="C2002" s="387"/>
      <c r="D2002" s="385"/>
      <c r="E2002" s="376"/>
      <c r="F2002" s="342"/>
      <c r="G2002" s="345"/>
      <c r="H2002" s="345"/>
      <c r="I2002" s="348"/>
      <c r="J2002" s="289"/>
      <c r="K2002" s="288"/>
      <c r="L2002" s="288"/>
      <c r="N2002" s="312"/>
    </row>
    <row r="2003" spans="1:14" s="311" customFormat="1" ht="18.75" x14ac:dyDescent="0.2">
      <c r="A2003" s="386"/>
      <c r="B2003" s="295"/>
      <c r="C2003" s="388"/>
      <c r="D2003" s="242"/>
      <c r="E2003" s="75"/>
      <c r="F2003" s="342"/>
      <c r="G2003" s="345"/>
      <c r="H2003" s="345"/>
      <c r="I2003" s="348"/>
      <c r="J2003" s="289"/>
      <c r="K2003" s="288"/>
      <c r="L2003" s="288"/>
      <c r="N2003" s="312"/>
    </row>
    <row r="2004" spans="1:14" s="311" customFormat="1" ht="18.75" x14ac:dyDescent="0.2">
      <c r="A2004" s="386"/>
      <c r="B2004" s="295"/>
      <c r="C2004" s="388"/>
      <c r="D2004" s="242"/>
      <c r="E2004" s="75"/>
      <c r="F2004" s="342"/>
      <c r="G2004" s="345"/>
      <c r="H2004" s="345"/>
      <c r="I2004" s="348"/>
      <c r="J2004" s="289"/>
      <c r="K2004" s="288"/>
      <c r="L2004" s="288"/>
      <c r="N2004" s="312"/>
    </row>
    <row r="2005" spans="1:14" s="311" customFormat="1" ht="18.75" x14ac:dyDescent="0.2">
      <c r="A2005" s="386"/>
      <c r="B2005" s="295"/>
      <c r="C2005" s="389"/>
      <c r="D2005" s="390"/>
      <c r="E2005" s="377"/>
      <c r="F2005" s="342"/>
      <c r="G2005" s="345"/>
      <c r="H2005" s="345"/>
      <c r="I2005" s="348"/>
      <c r="J2005" s="289"/>
      <c r="K2005" s="288"/>
      <c r="L2005" s="288"/>
      <c r="N2005" s="312"/>
    </row>
    <row r="2006" spans="1:14" s="311" customFormat="1" x14ac:dyDescent="0.2">
      <c r="A2006" s="386"/>
      <c r="B2006" s="295"/>
      <c r="C2006" s="387"/>
      <c r="D2006" s="391"/>
      <c r="E2006" s="357"/>
      <c r="F2006" s="342"/>
      <c r="G2006" s="345"/>
      <c r="H2006" s="345"/>
      <c r="I2006" s="348"/>
      <c r="J2006" s="289"/>
      <c r="K2006" s="288"/>
      <c r="L2006" s="288"/>
      <c r="N2006" s="312"/>
    </row>
    <row r="2007" spans="1:14" s="311" customFormat="1" x14ac:dyDescent="0.2">
      <c r="A2007" s="386"/>
      <c r="B2007" s="295"/>
      <c r="C2007" s="387"/>
      <c r="D2007" s="391"/>
      <c r="E2007" s="357"/>
      <c r="F2007" s="342"/>
      <c r="G2007" s="345"/>
      <c r="H2007" s="345"/>
      <c r="I2007" s="348"/>
      <c r="J2007" s="289"/>
      <c r="K2007" s="288"/>
      <c r="L2007" s="288"/>
      <c r="N2007" s="312"/>
    </row>
    <row r="2008" spans="1:14" s="311" customFormat="1" x14ac:dyDescent="0.2">
      <c r="A2008" s="386"/>
      <c r="B2008" s="295"/>
      <c r="C2008" s="387"/>
      <c r="D2008" s="391"/>
      <c r="E2008" s="357"/>
      <c r="F2008" s="342"/>
      <c r="G2008" s="345"/>
      <c r="H2008" s="345"/>
      <c r="I2008" s="348"/>
      <c r="J2008" s="289"/>
      <c r="K2008" s="288"/>
      <c r="L2008" s="288"/>
      <c r="N2008" s="312"/>
    </row>
    <row r="2009" spans="1:14" s="311" customFormat="1" x14ac:dyDescent="0.2">
      <c r="A2009" s="386"/>
      <c r="B2009" s="295"/>
      <c r="C2009" s="387"/>
      <c r="D2009" s="391"/>
      <c r="E2009" s="357"/>
      <c r="F2009" s="342"/>
      <c r="G2009" s="345"/>
      <c r="H2009" s="345"/>
      <c r="I2009" s="348"/>
      <c r="J2009" s="289"/>
      <c r="K2009" s="288"/>
      <c r="L2009" s="288"/>
      <c r="N2009" s="312"/>
    </row>
    <row r="2010" spans="1:14" s="311" customFormat="1" x14ac:dyDescent="0.2">
      <c r="A2010" s="386"/>
      <c r="B2010" s="295"/>
      <c r="C2010" s="387"/>
      <c r="D2010" s="391"/>
      <c r="E2010" s="357"/>
      <c r="F2010" s="342"/>
      <c r="G2010" s="345"/>
      <c r="H2010" s="345"/>
      <c r="I2010" s="348"/>
      <c r="J2010" s="289"/>
      <c r="K2010" s="288"/>
      <c r="L2010" s="288"/>
      <c r="N2010" s="312"/>
    </row>
    <row r="2011" spans="1:14" s="311" customFormat="1" x14ac:dyDescent="0.2">
      <c r="A2011" s="386"/>
      <c r="B2011" s="295"/>
      <c r="C2011" s="387"/>
      <c r="D2011" s="391"/>
      <c r="E2011" s="357"/>
      <c r="F2011" s="342"/>
      <c r="G2011" s="345"/>
      <c r="H2011" s="345"/>
      <c r="I2011" s="348"/>
      <c r="J2011" s="289"/>
      <c r="K2011" s="288"/>
      <c r="L2011" s="288"/>
      <c r="N2011" s="312"/>
    </row>
    <row r="2012" spans="1:14" s="311" customFormat="1" x14ac:dyDescent="0.2">
      <c r="A2012" s="386"/>
      <c r="B2012" s="295"/>
      <c r="C2012" s="387"/>
      <c r="D2012" s="391"/>
      <c r="E2012" s="357"/>
      <c r="F2012" s="342"/>
      <c r="G2012" s="345"/>
      <c r="H2012" s="345"/>
      <c r="I2012" s="348"/>
      <c r="J2012" s="289"/>
      <c r="K2012" s="288"/>
      <c r="L2012" s="288"/>
      <c r="N2012" s="312"/>
    </row>
    <row r="2013" spans="1:14" s="381" customFormat="1" ht="15.75" x14ac:dyDescent="0.25">
      <c r="A2013" s="386"/>
      <c r="B2013" s="295"/>
      <c r="C2013" s="387"/>
      <c r="D2013" s="391"/>
      <c r="E2013" s="357"/>
      <c r="F2013" s="378"/>
      <c r="G2013" s="379"/>
      <c r="H2013" s="379"/>
      <c r="I2013" s="380"/>
      <c r="J2013" s="289"/>
      <c r="K2013" s="288"/>
      <c r="L2013" s="288"/>
      <c r="N2013" s="382"/>
    </row>
    <row r="2014" spans="1:14" s="288" customFormat="1" x14ac:dyDescent="0.2">
      <c r="A2014" s="386"/>
      <c r="B2014" s="295"/>
      <c r="C2014" s="387"/>
      <c r="D2014" s="391"/>
      <c r="E2014" s="357"/>
      <c r="F2014" s="292"/>
      <c r="G2014" s="293"/>
      <c r="H2014" s="293"/>
      <c r="I2014" s="383"/>
      <c r="J2014" s="289"/>
      <c r="N2014" s="290"/>
    </row>
    <row r="2015" spans="1:14" s="288" customFormat="1" x14ac:dyDescent="0.2">
      <c r="A2015" s="386"/>
      <c r="B2015" s="295"/>
      <c r="C2015" s="387"/>
      <c r="D2015" s="391"/>
      <c r="E2015" s="357"/>
      <c r="F2015" s="292"/>
      <c r="G2015" s="293"/>
      <c r="H2015" s="293"/>
      <c r="I2015" s="383"/>
      <c r="J2015" s="289"/>
      <c r="N2015" s="290"/>
    </row>
    <row r="2016" spans="1:14" s="288" customFormat="1" x14ac:dyDescent="0.2">
      <c r="A2016" s="386"/>
      <c r="B2016" s="295"/>
      <c r="C2016" s="387"/>
      <c r="D2016" s="391"/>
      <c r="E2016" s="357"/>
      <c r="F2016" s="292"/>
      <c r="G2016" s="293"/>
      <c r="H2016" s="293"/>
      <c r="I2016" s="383"/>
      <c r="J2016" s="289"/>
      <c r="N2016" s="290"/>
    </row>
    <row r="2017" spans="1:14" s="288" customFormat="1" x14ac:dyDescent="0.2">
      <c r="A2017" s="386"/>
      <c r="B2017" s="295"/>
      <c r="C2017" s="387"/>
      <c r="D2017" s="391"/>
      <c r="E2017" s="357"/>
      <c r="F2017" s="292"/>
      <c r="G2017" s="293"/>
      <c r="H2017" s="293"/>
      <c r="I2017" s="383"/>
      <c r="J2017" s="289"/>
      <c r="N2017" s="290"/>
    </row>
    <row r="2018" spans="1:14" s="288" customFormat="1" x14ac:dyDescent="0.2">
      <c r="A2018" s="386"/>
      <c r="B2018" s="295"/>
      <c r="C2018" s="387"/>
      <c r="D2018" s="391"/>
      <c r="E2018" s="357"/>
      <c r="F2018" s="292"/>
      <c r="G2018" s="293"/>
      <c r="H2018" s="293"/>
      <c r="I2018" s="383"/>
      <c r="J2018" s="289"/>
      <c r="N2018" s="290"/>
    </row>
    <row r="2019" spans="1:14" s="288" customFormat="1" x14ac:dyDescent="0.2">
      <c r="A2019" s="386"/>
      <c r="B2019" s="295"/>
      <c r="C2019" s="387"/>
      <c r="D2019" s="391"/>
      <c r="E2019" s="357"/>
      <c r="F2019" s="292"/>
      <c r="G2019" s="293"/>
      <c r="H2019" s="293"/>
      <c r="I2019" s="383"/>
      <c r="J2019" s="289"/>
      <c r="N2019" s="290"/>
    </row>
    <row r="2020" spans="1:14" s="288" customFormat="1" x14ac:dyDescent="0.2">
      <c r="A2020" s="386"/>
      <c r="B2020" s="295"/>
      <c r="C2020" s="387"/>
      <c r="D2020" s="391"/>
      <c r="E2020" s="357"/>
      <c r="F2020" s="292"/>
      <c r="G2020" s="293"/>
      <c r="H2020" s="293"/>
      <c r="I2020" s="383"/>
      <c r="J2020" s="289"/>
      <c r="N2020" s="290"/>
    </row>
    <row r="2021" spans="1:14" s="288" customFormat="1" x14ac:dyDescent="0.2">
      <c r="A2021" s="386"/>
      <c r="B2021" s="295"/>
      <c r="C2021" s="387"/>
      <c r="D2021" s="391"/>
      <c r="E2021" s="357"/>
      <c r="F2021" s="292"/>
      <c r="G2021" s="293"/>
      <c r="H2021" s="293"/>
      <c r="I2021" s="383"/>
      <c r="J2021" s="289"/>
      <c r="N2021" s="290"/>
    </row>
    <row r="2022" spans="1:14" s="288" customFormat="1" x14ac:dyDescent="0.2">
      <c r="A2022" s="386"/>
      <c r="B2022" s="295"/>
      <c r="C2022" s="387"/>
      <c r="D2022" s="391"/>
      <c r="E2022" s="357"/>
      <c r="F2022" s="292"/>
      <c r="G2022" s="293"/>
      <c r="H2022" s="293"/>
      <c r="I2022" s="383"/>
      <c r="J2022" s="289"/>
      <c r="N2022" s="290"/>
    </row>
    <row r="2023" spans="1:14" s="288" customFormat="1" x14ac:dyDescent="0.2">
      <c r="A2023" s="386"/>
      <c r="B2023" s="295"/>
      <c r="C2023" s="387"/>
      <c r="D2023" s="391"/>
      <c r="E2023" s="357"/>
      <c r="F2023" s="292"/>
      <c r="G2023" s="293"/>
      <c r="H2023" s="293"/>
      <c r="I2023" s="383"/>
      <c r="J2023" s="289"/>
      <c r="N2023" s="290"/>
    </row>
    <row r="2024" spans="1:14" s="288" customFormat="1" x14ac:dyDescent="0.2">
      <c r="A2024" s="386"/>
      <c r="B2024" s="295"/>
      <c r="C2024" s="387"/>
      <c r="D2024" s="391"/>
      <c r="E2024" s="357"/>
      <c r="F2024" s="292"/>
      <c r="G2024" s="293"/>
      <c r="H2024" s="293"/>
      <c r="I2024" s="383"/>
      <c r="J2024" s="289"/>
      <c r="N2024" s="290"/>
    </row>
    <row r="2025" spans="1:14" s="288" customFormat="1" x14ac:dyDescent="0.2">
      <c r="A2025" s="386"/>
      <c r="B2025" s="295"/>
      <c r="C2025" s="387"/>
      <c r="D2025" s="391"/>
      <c r="E2025" s="357"/>
      <c r="F2025" s="292"/>
      <c r="G2025" s="293"/>
      <c r="H2025" s="293"/>
      <c r="I2025" s="383"/>
      <c r="J2025" s="289"/>
      <c r="N2025" s="290"/>
    </row>
    <row r="2026" spans="1:14" s="288" customFormat="1" x14ac:dyDescent="0.2">
      <c r="A2026" s="386"/>
      <c r="B2026" s="295"/>
      <c r="C2026" s="387"/>
      <c r="D2026" s="391"/>
      <c r="E2026" s="357"/>
      <c r="F2026" s="292"/>
      <c r="G2026" s="293"/>
      <c r="H2026" s="293"/>
      <c r="I2026" s="383"/>
      <c r="J2026" s="289"/>
      <c r="N2026" s="290"/>
    </row>
    <row r="2027" spans="1:14" s="288" customFormat="1" x14ac:dyDescent="0.2">
      <c r="A2027" s="386"/>
      <c r="B2027" s="295"/>
      <c r="C2027" s="387"/>
      <c r="D2027" s="391"/>
      <c r="E2027" s="357"/>
      <c r="F2027" s="292"/>
      <c r="G2027" s="293"/>
      <c r="H2027" s="293"/>
      <c r="I2027" s="383"/>
      <c r="J2027" s="289"/>
      <c r="N2027" s="290"/>
    </row>
    <row r="2028" spans="1:14" s="288" customFormat="1" x14ac:dyDescent="0.2">
      <c r="A2028" s="386"/>
      <c r="B2028" s="295"/>
      <c r="C2028" s="387"/>
      <c r="D2028" s="391"/>
      <c r="E2028" s="357"/>
      <c r="F2028" s="292"/>
      <c r="G2028" s="293"/>
      <c r="H2028" s="293"/>
      <c r="I2028" s="383"/>
      <c r="J2028" s="289"/>
      <c r="N2028" s="290"/>
    </row>
    <row r="2029" spans="1:14" s="288" customFormat="1" x14ac:dyDescent="0.2">
      <c r="A2029" s="386"/>
      <c r="B2029" s="295"/>
      <c r="C2029" s="387"/>
      <c r="D2029" s="391"/>
      <c r="E2029" s="357"/>
      <c r="F2029" s="292"/>
      <c r="G2029" s="293"/>
      <c r="H2029" s="293"/>
      <c r="I2029" s="383"/>
      <c r="J2029" s="289"/>
      <c r="N2029" s="290"/>
    </row>
    <row r="2030" spans="1:14" s="288" customFormat="1" x14ac:dyDescent="0.2">
      <c r="A2030" s="386"/>
      <c r="B2030" s="295"/>
      <c r="C2030" s="387"/>
      <c r="D2030" s="391"/>
      <c r="E2030" s="357"/>
      <c r="F2030" s="292"/>
      <c r="G2030" s="293"/>
      <c r="H2030" s="293"/>
      <c r="I2030" s="383"/>
      <c r="J2030" s="289"/>
      <c r="N2030" s="290"/>
    </row>
    <row r="2031" spans="1:14" s="288" customFormat="1" x14ac:dyDescent="0.2">
      <c r="A2031" s="386"/>
      <c r="B2031" s="295"/>
      <c r="C2031" s="387"/>
      <c r="D2031" s="391"/>
      <c r="E2031" s="357"/>
      <c r="F2031" s="292"/>
      <c r="G2031" s="293"/>
      <c r="H2031" s="293"/>
      <c r="I2031" s="383"/>
      <c r="J2031" s="289"/>
      <c r="N2031" s="290"/>
    </row>
  </sheetData>
  <autoFilter ref="A5:S1996"/>
  <mergeCells count="5">
    <mergeCell ref="F4:H4"/>
    <mergeCell ref="A2:D2"/>
    <mergeCell ref="J4:L4"/>
    <mergeCell ref="N5:P5"/>
    <mergeCell ref="N4:P4"/>
  </mergeCells>
  <phoneticPr fontId="0" type="noConversion"/>
  <printOptions verticalCentered="1"/>
  <pageMargins left="0.26" right="0.39370078740157483" top="0.19685039370078741" bottom="0.39370078740157483" header="0.15748031496062992" footer="0.23622047244094491"/>
  <pageSetup paperSize="9" scale="75" fitToHeight="0" orientation="portrait" blackAndWhite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MinFin 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504_bei</dc:creator>
  <cp:lastModifiedBy>Geresh</cp:lastModifiedBy>
  <cp:lastPrinted>2018-06-20T15:55:32Z</cp:lastPrinted>
  <dcterms:created xsi:type="dcterms:W3CDTF">2007-08-15T05:41:05Z</dcterms:created>
  <dcterms:modified xsi:type="dcterms:W3CDTF">2018-07-27T15:17:39Z</dcterms:modified>
</cp:coreProperties>
</file>